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38640" windowHeight="21240" activeTab="2"/>
  </bookViews>
  <sheets>
    <sheet name="Rekapitulace stavby" sheetId="1" r:id="rId1"/>
    <sheet name="01 - VRN" sheetId="3" r:id="rId2"/>
    <sheet name="18-2022 - Oprava lesní ce..." sheetId="2" r:id="rId3"/>
  </sheets>
  <externalReferences>
    <externalReference r:id="rId6"/>
  </externalReferences>
  <definedNames>
    <definedName name="_xlnm._FilterDatabase" localSheetId="1" hidden="1">'01 - VRN'!$C$83:$K$97</definedName>
    <definedName name="_xlnm._FilterDatabase" localSheetId="2" hidden="1">'18-2022 - Oprava lesní ce...'!$C$120:$K$257</definedName>
    <definedName name="_xlnm.Print_Area" localSheetId="1">'01 - VRN'!$C$4:$J$39,'01 - VRN'!$C$45:$J$65,'01 - VRN'!$C$71:$K$97</definedName>
    <definedName name="_xlnm.Print_Area" localSheetId="2">'18-2022 - Oprava lesní ce...'!$C$4:$J$37,'18-2022 - Oprava lesní ce...'!$C$50:$J$76,'18-2022 - Oprava lesní ce...'!$C$110:$K$257</definedName>
    <definedName name="_xlnm.Print_Area" localSheetId="0">'Rekapitulace stavby'!$D$4:$AO$76,'Rekapitulace stavby'!$C$82:$AQ$97</definedName>
    <definedName name="_xlnm.Print_Titles" localSheetId="0">'Rekapitulace stavby'!$92:$92</definedName>
    <definedName name="_xlnm.Print_Titles" localSheetId="1">'01 - VRN'!$83:$83</definedName>
    <definedName name="_xlnm.Print_Titles" localSheetId="2">'18-2022 - Oprava lesní ce...'!$120:$120</definedName>
  </definedNames>
  <calcPr calcId="191029"/>
  <extLst/>
</workbook>
</file>

<file path=xl/sharedStrings.xml><?xml version="1.0" encoding="utf-8"?>
<sst xmlns="http://schemas.openxmlformats.org/spreadsheetml/2006/main" count="1749" uniqueCount="368">
  <si>
    <t/>
  </si>
  <si>
    <t>2.0</t>
  </si>
  <si>
    <t>False</t>
  </si>
  <si>
    <t>{7c8ecd55-a139-4697-92d0-fcd67cfc8964}</t>
  </si>
  <si>
    <t>&gt;&gt;  skryté sloupce  &lt;&lt;</t>
  </si>
  <si>
    <t>0,01</t>
  </si>
  <si>
    <t>21</t>
  </si>
  <si>
    <t>15</t>
  </si>
  <si>
    <t>REKAPITULACE STAVBY</t>
  </si>
  <si>
    <t>v ---  níže se nacházejí doplnkové a pomocné údaje k sestavám  --- v</t>
  </si>
  <si>
    <t>Návod na vyplnění</t>
  </si>
  <si>
    <t>0,001</t>
  </si>
  <si>
    <t>Kód:</t>
  </si>
  <si>
    <t>18/2022</t>
  </si>
  <si>
    <t>Stavba:</t>
  </si>
  <si>
    <t>Oprava lesní cesty Od Šáchovce</t>
  </si>
  <si>
    <t>KSO:</t>
  </si>
  <si>
    <t>CC-CZ:</t>
  </si>
  <si>
    <t>Místo:</t>
  </si>
  <si>
    <t>k. ú. Jevany</t>
  </si>
  <si>
    <t>Datum:</t>
  </si>
  <si>
    <t>Zadavatel:</t>
  </si>
  <si>
    <t>IČ:</t>
  </si>
  <si>
    <t>60460709</t>
  </si>
  <si>
    <t>ČZUP ŠLP v Kostelci n. Černými lesy</t>
  </si>
  <si>
    <t>DIČ:</t>
  </si>
  <si>
    <t>CZ60460709</t>
  </si>
  <si>
    <t>Uchazeč:</t>
  </si>
  <si>
    <t>Vyplň údaj</t>
  </si>
  <si>
    <t>Projektant:</t>
  </si>
  <si>
    <t>86992261</t>
  </si>
  <si>
    <t>Ing. Jiří Ježek</t>
  </si>
  <si>
    <t>CZ7810233090</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</si>
  <si>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</si>
  <si>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</si>
  <si>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</si>
  <si>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</si>
  <si>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</si>
  <si>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</si>
  <si>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</si>
  <si>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</si>
  <si>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</si>
  <si>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</si>
  <si>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</si>
  <si>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</si>
  <si>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</si>
  <si>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</si>
  <si>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</si>
  <si>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</si>
  <si>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</si>
  <si>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</si>
  <si>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</si>
  <si>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</si>
  <si>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</si>
  <si>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</si>
  <si>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</si>
  <si>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</si>
  <si>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</si>
  <si>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</si>
  <si>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</si>
  <si>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</si>
  <si>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</si>
  <si>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</si>
  <si>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</si>
  <si>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</si>
  <si>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</si>
  <si>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</si>
  <si>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</si>
  <si>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</si>
  <si>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</si>
  <si>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</si>
  <si>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</si>
  <si>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</si>
  <si>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</si>
  <si>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</si>
  <si>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</si>
  <si>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</si>
  <si>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</si>
  <si>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</si>
  <si>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</si>
  <si>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</si>
  <si>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</si>
  <si>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</si>
  <si>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</si>
  <si>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</si>
  <si>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</si>
  <si>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</si>
  <si>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</si>
  <si>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</si>
  <si>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</si>
  <si>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</si>
  <si>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</si>
  <si>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</si>
  <si>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</si>
  <si>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</si>
  <si>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</si>
  <si>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</si>
  <si>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</si>
  <si>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</si>
  <si>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</si>
  <si>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</si>
  <si>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</si>
  <si>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</si>
  <si>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</si>
  <si>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</si>
  <si>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</si>
  <si>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</si>
  <si>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</si>
  <si>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</si>
  <si>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</si>
  <si>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</si>
  <si>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</si>
  <si>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</si>
  <si>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</si>
  <si>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</si>
  <si>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</si>
  <si>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</si>
  <si>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113108441</t>
  </si>
  <si>
    <t>Rozrytí vrstvy krytu nebo podkladu z kameniva  bez zhutnění, bez vyrovnání rozrytého materiálu, pro jakékoliv tloušťky bez živičného pojiva</t>
  </si>
  <si>
    <t>m2</t>
  </si>
  <si>
    <t>CS ÚRS 2019 02</t>
  </si>
  <si>
    <t>4</t>
  </si>
  <si>
    <t>-2099375940</t>
  </si>
  <si>
    <t>PSC</t>
  </si>
  <si>
    <t xml:space="preserve">Poznámka k souboru cen:
1. V ceně -8441 nejsou započteny náklady na příp. nutné doplnění kamenivem, které se oceňuje cenami souboru cen 566 . 0-11 Úprava dosavadního krytu z kameniva drceného jako podklad pro nový kryt. </t>
  </si>
  <si>
    <t>VV</t>
  </si>
  <si>
    <t>3,6*3457</t>
  </si>
  <si>
    <t>Součet</t>
  </si>
  <si>
    <t>122252205</t>
  </si>
  <si>
    <t>Odkopávky a prokopávky nezapažené pro silnice a dálnice strojně v hornině třídy těžitelnosti I přes 500 do 1 000 m3</t>
  </si>
  <si>
    <t>m3</t>
  </si>
  <si>
    <t>CS ÚRS 2022 01</t>
  </si>
  <si>
    <t>-2126060335</t>
  </si>
  <si>
    <t>Online PSC</t>
  </si>
  <si>
    <t>https://podminky.urs.cz/item/CS_URS_2022_01/122252205</t>
  </si>
  <si>
    <t>"HS" (48+36+36+36+18+36+36+110+95+27+27+27+120+27+27+45+50+50+27+27)*0,1</t>
  </si>
  <si>
    <t>"odstranění zahliněných krajnic a středu cesty" 0,5*3*3457*0,1</t>
  </si>
  <si>
    <t>3</t>
  </si>
  <si>
    <t>125253101</t>
  </si>
  <si>
    <t>Vykopávky melioračních kanálů přívodních (závlahových) nebo odpadních pro jakoukoliv šířku kanálu, jeho hloubku a množství vykopávky pro zemědělské meliorace v hornině třídy těžitelnosti I skupiny 3</t>
  </si>
  <si>
    <t>164382981</t>
  </si>
  <si>
    <t>https://podminky.urs.cz/item/CS_URS_2022_01/125253101</t>
  </si>
  <si>
    <t>56</t>
  </si>
  <si>
    <t>131251102</t>
  </si>
  <si>
    <t>Hloubení nezapažených jam a zářezů strojně s urovnáním dna do předepsaného profilu a spádu v hornině třídy těžitelnosti I skupiny 3 přes 20 do 50 m3</t>
  </si>
  <si>
    <t>1352966913</t>
  </si>
  <si>
    <t>https://podminky.urs.cz/item/CS_URS_2022_01/131251102</t>
  </si>
  <si>
    <t>44,0</t>
  </si>
  <si>
    <t>5</t>
  </si>
  <si>
    <t>132201201</t>
  </si>
  <si>
    <t>Hloubení zapažených i nezapažených rýh šířky přes 600 do 2 000 mm  s urovnáním dna do předepsaného profilu a spádu v hornině tř. 3 do 100 m3</t>
  </si>
  <si>
    <t>-1525913817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</si>
  <si>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</si>
  <si>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170</t>
  </si>
  <si>
    <t>6</t>
  </si>
  <si>
    <t>132251101</t>
  </si>
  <si>
    <t>Hloubení nezapažených rýh šířky do 800 mm strojně s urovnáním dna do předepsaného profilu a spádu v hornině třídy těžitelnosti I skupiny 3 do 20 m3</t>
  </si>
  <si>
    <t>-1568229498</t>
  </si>
  <si>
    <t>https://podminky.urs.cz/item/CS_URS_2022_01/132251101</t>
  </si>
  <si>
    <t>2,00</t>
  </si>
  <si>
    <t>7</t>
  </si>
  <si>
    <t>132251254</t>
  </si>
  <si>
    <t>Hloubení nezapažených rýh šířky přes 800 do 2 000 mm strojně s urovnáním dna do předepsaného profilu a spádu v hornině třídy těžitelnosti I skupiny 3 přes 100 do 500 m3</t>
  </si>
  <si>
    <t>118570717</t>
  </si>
  <si>
    <t>https://podminky.urs.cz/item/CS_URS_2022_01/132251254</t>
  </si>
  <si>
    <t>170,00</t>
  </si>
  <si>
    <t>8</t>
  </si>
  <si>
    <t>162351103</t>
  </si>
  <si>
    <t>Vodorovné přemístění výkopku nebo sypaniny po suchu na obvyklém dopravním prostředku, bez naložení výkopku, avšak se složením bez rozhrnutí z horniny třídy těžitelnosti I skupiny 1 až 3 na vzdálenost přes 50 do 500 m</t>
  </si>
  <si>
    <t>1569662935</t>
  </si>
  <si>
    <t>https://podminky.urs.cz/item/CS_URS_2022_01/162351103</t>
  </si>
  <si>
    <t>"z TP"150</t>
  </si>
  <si>
    <t>9</t>
  </si>
  <si>
    <t>171251101</t>
  </si>
  <si>
    <t>Uložení sypanin do násypů strojně s rozprostřením sypaniny ve vrstvách a s hrubým urovnáním nezhutněných jakékoliv třídy těžitelnosti</t>
  </si>
  <si>
    <t>-1387081582</t>
  </si>
  <si>
    <t>https://podminky.urs.cz/item/CS_URS_2022_01/171251101</t>
  </si>
  <si>
    <t>160</t>
  </si>
  <si>
    <t>10</t>
  </si>
  <si>
    <t>174101101</t>
  </si>
  <si>
    <t>Zásyp sypaninou z jakékoliv horniny  s uložením výkopku ve vrstvách se zhutněním jam, šachet, rýh nebo kolem objektů v těchto vykopávkách</t>
  </si>
  <si>
    <t>-366649301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</si>
  <si>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</si>
  <si>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90</t>
  </si>
  <si>
    <t>11</t>
  </si>
  <si>
    <t>175151101</t>
  </si>
  <si>
    <t>Obsypání potrubí strojně sypaninou z vhodných hornin tř. 1 až 4 nebo materiálem připraveným podél výkopu ve vzdálenosti do 3 m od jeho kraje, pro jakoukoliv hloubku výkopu a míru zhutnění bez prohození sypaniny</t>
  </si>
  <si>
    <t>321568460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</si>
  <si>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</si>
  <si>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20</t>
  </si>
  <si>
    <t>12</t>
  </si>
  <si>
    <t>M</t>
  </si>
  <si>
    <t>58344197</t>
  </si>
  <si>
    <t>štěrkodrť frakce 0/63</t>
  </si>
  <si>
    <t>t</t>
  </si>
  <si>
    <t>-604797636</t>
  </si>
  <si>
    <t>20*2 'Přepočtené koeficientem množství</t>
  </si>
  <si>
    <t>13</t>
  </si>
  <si>
    <t>181152302</t>
  </si>
  <si>
    <t>Úprava pláně na stavbách silnic a dálnic strojně v zářezech mimo skalních se zhutněním</t>
  </si>
  <si>
    <t>-536731690</t>
  </si>
  <si>
    <t>https://podminky.urs.cz/item/CS_URS_2022_01/181152302</t>
  </si>
  <si>
    <t>48+36+36+36+18+36+36+110+95+27+27+27+120</t>
  </si>
  <si>
    <t>14</t>
  </si>
  <si>
    <t>182151111</t>
  </si>
  <si>
    <t>Svahování trvalých svahů do projektovaných profilů strojně s potřebným přemístěním výkopku při svahování v zářezech v hornině třídy těžitelnosti I, skupiny 1 až 3</t>
  </si>
  <si>
    <t>-669420999</t>
  </si>
  <si>
    <t>https://podminky.urs.cz/item/CS_URS_2022_01/182151111</t>
  </si>
  <si>
    <t>260,00</t>
  </si>
  <si>
    <t>Zakládání</t>
  </si>
  <si>
    <t>274214111</t>
  </si>
  <si>
    <t>Základové konstrukce z lomového kamene upraveného, nelícovaného pasy na maltu MC 10, objemu do 3 m3</t>
  </si>
  <si>
    <t>-1958246671</t>
  </si>
  <si>
    <t>1,25*11</t>
  </si>
  <si>
    <t>16</t>
  </si>
  <si>
    <t>274315224</t>
  </si>
  <si>
    <t>Základové konstrukce z betonu pasy prostého bez zvýšených nároků na prostředí tř. C 16/20</t>
  </si>
  <si>
    <t>-1663803484</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</si>
  <si>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</si>
  <si>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0,8*0,8*3,8*11*2</t>
  </si>
  <si>
    <t>Svislé a kompletní konstrukce</t>
  </si>
  <si>
    <t>17</t>
  </si>
  <si>
    <t>321213224</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</si>
  <si>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bez zatření spár, na maltu cementovou MC 25</t>
  </si>
  <si>
    <t>826359323</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</si>
  <si>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</si>
  <si>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11*2</t>
  </si>
  <si>
    <t>18</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</si>
  <si>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</si>
  <si>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</si>
  <si>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1415842650</t>
  </si>
  <si>
    <t>Vodorovné konstrukce</t>
  </si>
  <si>
    <t>19</t>
  </si>
  <si>
    <t>451541111</t>
  </si>
  <si>
    <t>Lože pod potrubí, stoky a drobné objekty v otevřeném výkopu ze štěrkodrtě 0-63 mm</t>
  </si>
  <si>
    <t>-1966290486</t>
  </si>
  <si>
    <t xml:space="preserve">Poznámka k souboru cen:
1. Ceny -1111 a -1192 lze použít i pro zřízení sběrných vrstev nad drenážními trubkami. 2. V cenách -5111 a -1192 jsou započteny i náklady na prohození výkopku získaného při zemních pracích. </t>
  </si>
  <si>
    <t>463211142</t>
  </si>
  <si>
    <t>Rovnanina z lomového kamene neupraveného pro podélné i příčné objekty objemu do 3 m3 z kamene tříděného, s urovnáním líce a vyklínováním spár úlomky kamene hmotnost jednotlivých kamenů přes 80 do 200 kg</t>
  </si>
  <si>
    <t>-976494735</t>
  </si>
  <si>
    <t xml:space="preserve">Poznámka k souboru cen:
1. V cenách -1144, -1145, -1146, -1154, -1155, -1156 a - 1157 jsou započteny i náklady na uložení klestu a na vykopávku hlíny a její přemístění ze vzdálenosti do 20 m. </t>
  </si>
  <si>
    <t>465511512</t>
  </si>
  <si>
    <t>Dlažba z lomového kamene upraveného vodorovná nebo plocha ve sklonu do 1:2 s dodáním hmot do cementové malty, s vyplněním spár a s vyspárováním cementovou maltou v ploše do 20 m2, tl. 250 mm</t>
  </si>
  <si>
    <t>-30240126</t>
  </si>
  <si>
    <t>5,0*11</t>
  </si>
  <si>
    <t>Komunikace pozemní</t>
  </si>
  <si>
    <t>22</t>
  </si>
  <si>
    <t>564752111</t>
  </si>
  <si>
    <t>Podklad nebo kryt z vibrovaného štěrku VŠ  s rozprostřením, vlhčením a zhutněním, po zhutnění tl. 150 mm</t>
  </si>
  <si>
    <t>221163109</t>
  </si>
  <si>
    <t>3,50*3457</t>
  </si>
  <si>
    <t>23</t>
  </si>
  <si>
    <t>564871111</t>
  </si>
  <si>
    <t>Podklad ze štěrkodrti ŠD  s rozprostřením a zhutněním, po zhutnění tl. 250 mm</t>
  </si>
  <si>
    <t>1568760292</t>
  </si>
  <si>
    <t>"HS" (48+36+36+36+18+36+36+110+95+27+27+27+120+27+27+45+50+50+27+27)</t>
  </si>
  <si>
    <t>24</t>
  </si>
  <si>
    <t>566501111</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</si>
  <si>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</si>
  <si>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1757093527</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</si>
  <si>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</si>
  <si>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25</t>
  </si>
  <si>
    <t>566901133</t>
  </si>
  <si>
    <t>Vyspravení podkladu po překopech inženýrských sítí plochy do 15 m2 s rozprostřením a zhutněním štěrkodrtí tl. 200 mm</t>
  </si>
  <si>
    <t>-364284465</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</si>
  <si>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</si>
  <si>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76*2,5</t>
  </si>
  <si>
    <t>Ostatní konstrukce a práce-bourání</t>
  </si>
  <si>
    <t>26</t>
  </si>
  <si>
    <t>140001R</t>
  </si>
  <si>
    <t>trubka ocelová bezešvá hladká tl 14,2mm ČSN 41 1375.1 D 530mm</t>
  </si>
  <si>
    <t>m</t>
  </si>
  <si>
    <t>3513361</t>
  </si>
  <si>
    <t>5+5+6+6+6+8</t>
  </si>
  <si>
    <t>27</t>
  </si>
  <si>
    <t>919541014</t>
  </si>
  <si>
    <t>Zřízení propustků a hospodářských přejezdů z trub  ocelových do DN 600</t>
  </si>
  <si>
    <t>-736639316</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</si>
  <si>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</si>
  <si>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28</t>
  </si>
  <si>
    <t>919541016</t>
  </si>
  <si>
    <t>Zřízení propustků a hospodářských přejezdů z trub  ocelových do DN 800</t>
  </si>
  <si>
    <t>1767362212</t>
  </si>
  <si>
    <t>8+6+8+6+6+6</t>
  </si>
  <si>
    <t>29</t>
  </si>
  <si>
    <t>140002R</t>
  </si>
  <si>
    <t>trubka ocelová spirálově svařovaná hladká jakost 11 375 813x8mm</t>
  </si>
  <si>
    <t>890595707</t>
  </si>
  <si>
    <t>30</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</si>
  <si>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</si>
  <si>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</si>
  <si>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-840882464</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</si>
  <si>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</si>
  <si>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3457</t>
  </si>
  <si>
    <t>31</t>
  </si>
  <si>
    <t>966008112</t>
  </si>
  <si>
    <t>Bourání trubního propustku  s odklizením a uložením vybouraného materiálu na skládku na vzdálenost do 3 m nebo s naložením na dopravní prostředek z trub DN přes 300 do 500 mm</t>
  </si>
  <si>
    <t>781887912</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</si>
  <si>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</si>
  <si>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50</t>
  </si>
  <si>
    <t>997</t>
  </si>
  <si>
    <t>Přesun sutě</t>
  </si>
  <si>
    <t>32</t>
  </si>
  <si>
    <t>997321511</t>
  </si>
  <si>
    <t>Vodorovná doprava suti a vybouraných hmot  bez naložení, s vyložením a hrubým urovnáním po suchu, na vzdálenost do 1 km</t>
  </si>
  <si>
    <t>406539967</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</si>
  <si>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</si>
  <si>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49</t>
  </si>
  <si>
    <t>33</t>
  </si>
  <si>
    <t>997321519</t>
  </si>
  <si>
    <t>Vodorovná doprava suti a vybouraných hmot  bez naložení, s vyložením a hrubým urovnáním po suchu, na vzdálenost Příplatek k cenám za každý další i započatý 1 km přes 1 km</t>
  </si>
  <si>
    <t>1983516226</t>
  </si>
  <si>
    <t>49*2</t>
  </si>
  <si>
    <t>998</t>
  </si>
  <si>
    <t>Přesun hmot</t>
  </si>
  <si>
    <t>34</t>
  </si>
  <si>
    <t>998225111</t>
  </si>
  <si>
    <t>Přesun hmot pro komunikace s krytem z kameniva, monolitickým betonovým nebo živičným  dopravní vzdálenost do 200 m jakékoliv délky objektu</t>
  </si>
  <si>
    <t>-995033421</t>
  </si>
  <si>
    <t xml:space="preserve">Poznámka k souboru cen:
1. Ceny lze použít i pro plochy letišť s krytem monolitickým betonovým nebo živičným. </t>
  </si>
  <si>
    <t>P</t>
  </si>
  <si>
    <t>-1487145102</t>
  </si>
  <si>
    <t>1024</t>
  </si>
  <si>
    <t>CS ÚRS 2021 01</t>
  </si>
  <si>
    <t>Kč</t>
  </si>
  <si>
    <t>145616727</t>
  </si>
  <si>
    <t>Inženýrská činnost</t>
  </si>
  <si>
    <t>040001000</t>
  </si>
  <si>
    <t>VRN4</t>
  </si>
  <si>
    <t>-1515949082</t>
  </si>
  <si>
    <t>Zařízení staveniště</t>
  </si>
  <si>
    <t>030001000</t>
  </si>
  <si>
    <t>VRN3</t>
  </si>
  <si>
    <t>-522980824</t>
  </si>
  <si>
    <t>Příprava staveniště</t>
  </si>
  <si>
    <t>020001000</t>
  </si>
  <si>
    <t>VRN2</t>
  </si>
  <si>
    <t>Vedlejší rozpočtové náklady</t>
  </si>
  <si>
    <t>VRN</t>
  </si>
  <si>
    <t>Zhotovitel:</t>
  </si>
  <si>
    <t>Objekt:</t>
  </si>
  <si>
    <t xml:space="preserve">    VRN4 - Inženýrská činnost</t>
  </si>
  <si>
    <t xml:space="preserve">    VRN3 - Zařízení staveniště</t>
  </si>
  <si>
    <t xml:space="preserve">    VRN2 - Příprava staveniště</t>
  </si>
  <si>
    <t>VRN - Vedlejší rozpočtové náklady</t>
  </si>
  <si>
    <t>Náklady stavby celkem</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</si>
  <si>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 Ceny cenové soustavy pro reflektování aktuálního stavu upraveny indexem na základě https://www.urs.cz/software-a-data/vybrane-novinky-v-sw-kros-4-a-cs-urs-2022-i, https://www.urs.cz/ a https://www.czso.cz/csu/czso/sta_cr a vlastní databáze rozpočtáře.</t>
  </si>
  <si>
    <t>CZ60760409</t>
  </si>
  <si>
    <t>60760409</t>
  </si>
  <si>
    <t>01 - VRN</t>
  </si>
  <si>
    <t>{83959b4c-94e5-456d-b0d3-fbac85fa4114}</t>
  </si>
  <si>
    <t>ČZU v Praze ŠLP v Kostelci n. Černými lesy</t>
  </si>
  <si>
    <t>VRN6</t>
  </si>
  <si>
    <t>060001000</t>
  </si>
  <si>
    <t>Územní vlivy</t>
  </si>
  <si>
    <t>Mimostaveništní doprava</t>
  </si>
  <si>
    <t>Poznámka k položce:
Vč. kompletační a koordinační činnosti. Posudky a revize jinde neuvedené.</t>
  </si>
  <si>
    <t>01</t>
  </si>
  <si>
    <t>VON</t>
  </si>
  <si>
    <t>02</t>
  </si>
  <si>
    <t xml:space="preserve">    VRN6 - Územní vlivy</t>
  </si>
  <si>
    <t>Komunikace pozemní - oprava lesní cesty</t>
  </si>
  <si>
    <t>základní přenesená</t>
  </si>
  <si>
    <t>snížená přenesená</t>
  </si>
  <si>
    <t xml:space="preserve">Měnit lze pouze buňky se žlutým podbarvením!
1) na prvním listu Rekapitulace stavby vyplňte v sestavě
    a) Souhrnný list
       - údaje o Uchazeči
         (přenesou se do ostatních sestav i v jiných listech)
    b) Rekapitulace objektů
       - údaje se přenesou z rozpočtů
2) na vybraných listech vyplňte v sestavě
    a) VRN
       - potřebné vedlejší rozpočtové náklady
    b) Celkové náklady za stavbu
       - ceny u položek
       - množství, pokud má žluté podbarvení
       </t>
  </si>
  <si>
    <t>Poznámka k položce:
Nedojde ke střetu nebo ke křížení s podzemními sítěmi. Vyznačení pozice propustků a hospodářských nájezdů.Předání etap opravy.</t>
  </si>
  <si>
    <t>Poznámka k položce:
Včetně dopravního značení - uzavření úseku cesty pro veřejnost.</t>
  </si>
  <si>
    <t>Poznámka k položce:
individualizace dopravních nákladů převozu stavební mechanizace aj. - pouze pokud nejsou uvedeny v samostatných položkách HSV, PSV,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</si>
</sst>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18">
    <xf numFmtId="0" fontId="0" fillId="0" borderId="0" xfId="0"/>
    <xf numFmtId="4" fontId="22" fillId="2" borderId="1" xfId="0" applyNumberFormat="1" applyFont="1" applyFill="1" applyBorder="1" applyAlignment="1" applyProtection="1">
      <alignment vertical="center"/>
      <protection locked="0"/>
    </xf>
    <xf numFmtId="4" fontId="37" fillId="2" borderId="1" xfId="0" applyNumberFormat="1" applyFont="1" applyFill="1" applyBorder="1" applyAlignment="1" applyProtection="1">
      <alignment vertical="center"/>
      <protection locked="0"/>
    </xf>
    <xf numFmtId="4" fontId="22" fillId="2" borderId="1" xfId="0" applyNumberFormat="1" applyFont="1" applyFill="1" applyBorder="1" applyAlignment="1" applyProtection="1">
      <alignment vertical="center"/>
      <protection locked="0"/>
    </xf>
    <xf numFmtId="0" fontId="17" fillId="2" borderId="0" xfId="0" applyFont="1" applyFill="1" applyAlignment="1" applyProtection="1">
      <alignment horizontal="left" vertical="center"/>
      <protection locked="0"/>
    </xf>
    <xf numFmtId="49" fontId="17" fillId="2" borderId="0" xfId="0" applyNumberFormat="1" applyFont="1" applyFill="1" applyAlignment="1" applyProtection="1">
      <alignment horizontal="left" vertical="center"/>
      <protection locked="0"/>
    </xf>
    <xf numFmtId="49" fontId="17" fillId="2" borderId="0" xfId="0" applyNumberFormat="1" applyFont="1" applyFill="1" applyAlignment="1" applyProtection="1">
      <alignment vertical="center"/>
      <protection locked="0"/>
    </xf>
    <xf numFmtId="0" fontId="12" fillId="0" borderId="0" xfId="0" applyFont="1" applyAlignment="1" applyProtection="1">
      <alignment horizontal="left" vertical="center"/>
      <protection/>
    </xf>
    <xf numFmtId="0" fontId="0" fillId="0" borderId="0" xfId="0" applyProtection="1">
      <protection/>
    </xf>
    <xf numFmtId="0" fontId="13" fillId="3" borderId="0" xfId="0" applyFont="1" applyFill="1" applyAlignment="1" applyProtection="1">
      <alignment horizontal="center" vertical="center"/>
      <protection/>
    </xf>
    <xf numFmtId="0" fontId="0" fillId="0" borderId="0" xfId="0" applyProtection="1">
      <protection/>
    </xf>
    <xf numFmtId="0" fontId="0" fillId="0" borderId="0" xfId="0"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14"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49" fontId="17" fillId="2" borderId="0" xfId="0" applyNumberFormat="1" applyFont="1" applyFill="1" applyAlignment="1" applyProtection="1">
      <alignment vertical="center"/>
      <protection/>
    </xf>
    <xf numFmtId="49" fontId="17" fillId="0" borderId="0" xfId="0" applyNumberFormat="1" applyFont="1" applyAlignment="1" applyProtection="1">
      <alignment vertical="center"/>
      <protection/>
    </xf>
    <xf numFmtId="0" fontId="3" fillId="0" borderId="0" xfId="0" applyFont="1" applyAlignment="1" applyProtection="1">
      <alignment horizontal="left" vertical="center" wrapText="1"/>
      <protection/>
    </xf>
    <xf numFmtId="0" fontId="0" fillId="0" borderId="5" xfId="0" applyBorder="1" applyProtection="1">
      <protection/>
    </xf>
    <xf numFmtId="0" fontId="0" fillId="0" borderId="4" xfId="0" applyBorder="1" applyAlignment="1" applyProtection="1">
      <alignment vertical="center"/>
      <protection/>
    </xf>
    <xf numFmtId="0" fontId="0" fillId="0" borderId="0" xfId="0" applyAlignment="1" applyProtection="1">
      <alignment vertical="center"/>
      <protection/>
    </xf>
    <xf numFmtId="0" fontId="17" fillId="0" borderId="6" xfId="0" applyFont="1" applyBorder="1" applyAlignment="1" applyProtection="1">
      <alignment horizontal="left" vertical="center"/>
      <protection/>
    </xf>
    <xf numFmtId="0" fontId="0" fillId="0" borderId="6" xfId="0" applyBorder="1" applyAlignment="1" applyProtection="1">
      <alignment vertical="center"/>
      <protection/>
    </xf>
    <xf numFmtId="4" fontId="17" fillId="0" borderId="6" xfId="0" applyNumberFormat="1" applyFont="1" applyBorder="1" applyAlignment="1" applyProtection="1">
      <alignment vertical="center"/>
      <protection/>
    </xf>
    <xf numFmtId="0" fontId="0" fillId="0" borderId="6" xfId="0" applyBorder="1" applyAlignment="1" applyProtection="1">
      <alignment vertical="center"/>
      <protection/>
    </xf>
    <xf numFmtId="0" fontId="2" fillId="0" borderId="0" xfId="0" applyFont="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18" fillId="0" borderId="0" xfId="0" applyNumberFormat="1" applyFont="1" applyAlignment="1" applyProtection="1">
      <alignment vertical="center"/>
      <protection/>
    </xf>
    <xf numFmtId="0" fontId="18" fillId="0" borderId="0" xfId="0" applyFont="1" applyAlignment="1" applyProtection="1">
      <alignment horizontal="left" vertical="center"/>
      <protection/>
    </xf>
    <xf numFmtId="0" fontId="0" fillId="4" borderId="0" xfId="0" applyFill="1" applyAlignment="1" applyProtection="1">
      <alignment vertical="center"/>
      <protection/>
    </xf>
    <xf numFmtId="0" fontId="5" fillId="4" borderId="7" xfId="0" applyFont="1" applyFill="1" applyBorder="1" applyAlignment="1" applyProtection="1">
      <alignment horizontal="left" vertical="center"/>
      <protection/>
    </xf>
    <xf numFmtId="0" fontId="0" fillId="4" borderId="8" xfId="0" applyFill="1" applyBorder="1" applyAlignment="1" applyProtection="1">
      <alignment vertical="center"/>
      <protection/>
    </xf>
    <xf numFmtId="0" fontId="5" fillId="4" borderId="8" xfId="0" applyFont="1" applyFill="1" applyBorder="1" applyAlignment="1" applyProtection="1">
      <alignment horizontal="center" vertical="center"/>
      <protection/>
    </xf>
    <xf numFmtId="0" fontId="5" fillId="4" borderId="8" xfId="0" applyFont="1" applyFill="1" applyBorder="1" applyAlignment="1" applyProtection="1">
      <alignment horizontal="left" vertical="center"/>
      <protection/>
    </xf>
    <xf numFmtId="0" fontId="0" fillId="4" borderId="8" xfId="0" applyFill="1" applyBorder="1" applyAlignment="1" applyProtection="1">
      <alignment vertical="center"/>
      <protection/>
    </xf>
    <xf numFmtId="4" fontId="5" fillId="4" borderId="8" xfId="0" applyNumberFormat="1" applyFont="1" applyFill="1" applyBorder="1" applyAlignment="1" applyProtection="1">
      <alignment vertical="center"/>
      <protection/>
    </xf>
    <xf numFmtId="0" fontId="0" fillId="4" borderId="9" xfId="0" applyFill="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7" fillId="0" borderId="0" xfId="0" applyFont="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19" fillId="0" borderId="5" xfId="0" applyFont="1" applyBorder="1" applyAlignment="1" applyProtection="1">
      <alignment horizontal="left" vertical="center"/>
      <protection/>
    </xf>
    <xf numFmtId="0" fontId="0" fillId="0" borderId="5" xfId="0" applyBorder="1" applyAlignment="1" applyProtection="1">
      <alignment vertical="center"/>
      <protection/>
    </xf>
    <xf numFmtId="0" fontId="2" fillId="0" borderId="6" xfId="0" applyFont="1" applyBorder="1" applyAlignment="1" applyProtection="1">
      <alignment horizontal="lef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3" fillId="0" borderId="0" xfId="0" applyFont="1" applyAlignment="1" applyProtection="1">
      <alignment vertical="center"/>
      <protection/>
    </xf>
    <xf numFmtId="0" fontId="3" fillId="0" borderId="4" xfId="0" applyFont="1" applyBorder="1" applyAlignment="1" applyProtection="1">
      <alignment vertical="center"/>
      <protection/>
    </xf>
    <xf numFmtId="0" fontId="4" fillId="0" borderId="0" xfId="0" applyFont="1" applyAlignment="1" applyProtection="1">
      <alignment vertical="center"/>
      <protection/>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lef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21" fillId="0" borderId="15"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16" xfId="0" applyBorder="1" applyAlignment="1" applyProtection="1">
      <alignment vertical="center"/>
      <protection/>
    </xf>
    <xf numFmtId="0" fontId="22" fillId="5" borderId="7" xfId="0" applyFont="1" applyFill="1" applyBorder="1" applyAlignment="1" applyProtection="1">
      <alignment horizontal="center" vertical="center"/>
      <protection/>
    </xf>
    <xf numFmtId="0" fontId="22" fillId="5" borderId="8" xfId="0" applyFont="1" applyFill="1" applyBorder="1" applyAlignment="1" applyProtection="1">
      <alignment horizontal="left" vertical="center"/>
      <protection/>
    </xf>
    <xf numFmtId="0" fontId="0" fillId="5" borderId="8" xfId="0" applyFill="1" applyBorder="1" applyAlignment="1" applyProtection="1">
      <alignment vertical="center"/>
      <protection/>
    </xf>
    <xf numFmtId="0" fontId="22" fillId="5" borderId="8" xfId="0" applyFont="1" applyFill="1" applyBorder="1" applyAlignment="1" applyProtection="1">
      <alignment horizontal="center" vertical="center"/>
      <protection/>
    </xf>
    <xf numFmtId="0" fontId="22" fillId="5" borderId="8" xfId="0" applyFont="1" applyFill="1" applyBorder="1" applyAlignment="1" applyProtection="1">
      <alignment horizontal="right" vertical="center"/>
      <protection/>
    </xf>
    <xf numFmtId="0" fontId="22" fillId="5" borderId="9" xfId="0" applyFont="1" applyFill="1" applyBorder="1" applyAlignment="1" applyProtection="1">
      <alignment horizontal="left" vertical="center"/>
      <protection/>
    </xf>
    <xf numFmtId="0" fontId="22" fillId="5" borderId="0" xfId="0" applyFont="1" applyFill="1" applyAlignment="1" applyProtection="1">
      <alignment horizontal="center" vertical="center"/>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19" xfId="0" applyFont="1" applyBorder="1" applyAlignment="1" applyProtection="1">
      <alignment horizontal="center" vertical="center" wrapText="1"/>
      <protection/>
    </xf>
    <xf numFmtId="0" fontId="0" fillId="0" borderId="12" xfId="0" applyBorder="1" applyAlignment="1" applyProtection="1">
      <alignment vertical="center"/>
      <protection/>
    </xf>
    <xf numFmtId="0" fontId="5" fillId="0" borderId="0" xfId="0" applyFont="1" applyAlignment="1" applyProtection="1">
      <alignment vertical="center"/>
      <protection/>
    </xf>
    <xf numFmtId="0" fontId="5" fillId="0" borderId="4" xfId="0" applyFont="1" applyBorder="1" applyAlignment="1" applyProtection="1">
      <alignment vertical="center"/>
      <protection/>
    </xf>
    <xf numFmtId="4" fontId="20" fillId="0" borderId="15" xfId="0" applyNumberFormat="1" applyFont="1" applyBorder="1" applyAlignment="1" applyProtection="1">
      <alignment vertical="center"/>
      <protection/>
    </xf>
    <xf numFmtId="4" fontId="20" fillId="0" borderId="0" xfId="0" applyNumberFormat="1" applyFont="1" applyAlignment="1" applyProtection="1">
      <alignment vertical="center"/>
      <protection/>
    </xf>
    <xf numFmtId="166" fontId="20" fillId="0" borderId="0" xfId="0" applyNumberFormat="1" applyFont="1" applyAlignment="1" applyProtection="1">
      <alignment vertical="center"/>
      <protection/>
    </xf>
    <xf numFmtId="4" fontId="20" fillId="0" borderId="16"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5" fillId="0" borderId="0" xfId="20" applyFont="1" applyAlignment="1" applyProtection="1">
      <alignment horizontal="center" vertical="center"/>
      <protection/>
    </xf>
    <xf numFmtId="0" fontId="6" fillId="0" borderId="4" xfId="0" applyFont="1" applyBorder="1" applyAlignment="1" applyProtection="1">
      <alignment vertical="center"/>
      <protection/>
    </xf>
    <xf numFmtId="4"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166" fontId="28" fillId="0" borderId="21" xfId="0" applyNumberFormat="1" applyFont="1" applyBorder="1" applyAlignment="1" applyProtection="1">
      <alignment vertical="center"/>
      <protection/>
    </xf>
    <xf numFmtId="4" fontId="28" fillId="0" borderId="22"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0" fillId="0" borderId="0" xfId="0" applyAlignment="1" applyProtection="1">
      <alignment vertical="center"/>
      <protection/>
    </xf>
    <xf numFmtId="165" fontId="3" fillId="0" borderId="0" xfId="0" applyNumberFormat="1" applyFont="1" applyAlignment="1" applyProtection="1">
      <alignment horizontal="left" vertical="center"/>
      <protection/>
    </xf>
    <xf numFmtId="49" fontId="17" fillId="0" borderId="0" xfId="0" applyNumberFormat="1" applyFont="1" applyAlignment="1" applyProtection="1">
      <alignment horizontal="left" vertical="center"/>
      <protection/>
    </xf>
    <xf numFmtId="0" fontId="0" fillId="0" borderId="4" xfId="0" applyBorder="1" applyAlignment="1" applyProtection="1">
      <alignment vertical="center" wrapText="1"/>
      <protection/>
    </xf>
    <xf numFmtId="0" fontId="0" fillId="0" borderId="0" xfId="0" applyAlignment="1" applyProtection="1">
      <alignment vertical="center" wrapText="1"/>
      <protection/>
    </xf>
    <xf numFmtId="0" fontId="17"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5" borderId="0" xfId="0" applyFill="1" applyAlignment="1" applyProtection="1">
      <alignment vertical="center"/>
      <protection/>
    </xf>
    <xf numFmtId="0" fontId="5" fillId="5" borderId="7" xfId="0" applyFont="1" applyFill="1" applyBorder="1" applyAlignment="1" applyProtection="1">
      <alignment horizontal="left" vertical="center"/>
      <protection/>
    </xf>
    <xf numFmtId="0" fontId="5" fillId="5" borderId="8" xfId="0" applyFont="1" applyFill="1" applyBorder="1" applyAlignment="1" applyProtection="1">
      <alignment horizontal="right" vertical="center"/>
      <protection/>
    </xf>
    <xf numFmtId="0" fontId="5" fillId="5" borderId="8" xfId="0" applyFont="1" applyFill="1" applyBorder="1" applyAlignment="1" applyProtection="1">
      <alignment horizontal="center" vertical="center"/>
      <protection/>
    </xf>
    <xf numFmtId="4" fontId="5" fillId="5" borderId="8" xfId="0" applyNumberFormat="1" applyFont="1" applyFill="1" applyBorder="1" applyAlignment="1" applyProtection="1">
      <alignment vertical="center"/>
      <protection/>
    </xf>
    <xf numFmtId="0" fontId="0" fillId="5" borderId="9" xfId="0" applyFill="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22" fillId="5" borderId="0" xfId="0" applyFont="1" applyFill="1" applyAlignment="1" applyProtection="1">
      <alignment horizontal="left" vertical="center"/>
      <protection/>
    </xf>
    <xf numFmtId="0" fontId="22" fillId="5"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Alignment="1" applyProtection="1">
      <alignment vertical="center"/>
      <protection/>
    </xf>
    <xf numFmtId="0" fontId="7" fillId="0" borderId="21" xfId="0" applyFont="1" applyBorder="1" applyAlignment="1" applyProtection="1">
      <alignment horizontal="left" vertical="center"/>
      <protection/>
    </xf>
    <xf numFmtId="0" fontId="7" fillId="0" borderId="21" xfId="0" applyFont="1" applyBorder="1" applyAlignment="1" applyProtection="1">
      <alignment vertical="center"/>
      <protection/>
    </xf>
    <xf numFmtId="4" fontId="7" fillId="0" borderId="21"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21" xfId="0" applyFont="1" applyBorder="1" applyAlignment="1" applyProtection="1">
      <alignment horizontal="left" vertical="center"/>
      <protection/>
    </xf>
    <xf numFmtId="0" fontId="8" fillId="0" borderId="21" xfId="0" applyFont="1" applyBorder="1" applyAlignment="1" applyProtection="1">
      <alignment vertical="center"/>
      <protection/>
    </xf>
    <xf numFmtId="4" fontId="8" fillId="0" borderId="21" xfId="0" applyNumberFormat="1" applyFont="1" applyBorder="1" applyAlignment="1" applyProtection="1">
      <alignment vertical="center"/>
      <protection/>
    </xf>
    <xf numFmtId="0" fontId="0" fillId="0" borderId="4" xfId="0" applyBorder="1" applyAlignment="1" applyProtection="1">
      <alignment horizontal="center" vertical="center" wrapText="1"/>
      <protection/>
    </xf>
    <xf numFmtId="0" fontId="22" fillId="5" borderId="17" xfId="0" applyFont="1" applyFill="1" applyBorder="1" applyAlignment="1" applyProtection="1">
      <alignment horizontal="center" vertical="center" wrapText="1"/>
      <protection/>
    </xf>
    <xf numFmtId="0" fontId="22" fillId="5" borderId="18" xfId="0" applyFont="1" applyFill="1" applyBorder="1" applyAlignment="1" applyProtection="1">
      <alignment horizontal="center" vertical="center" wrapText="1"/>
      <protection/>
    </xf>
    <xf numFmtId="0" fontId="22" fillId="5" borderId="19"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4" fontId="24" fillId="0" borderId="0" xfId="0" applyNumberFormat="1" applyFont="1" applyProtection="1">
      <protection/>
    </xf>
    <xf numFmtId="166" fontId="31" fillId="0" borderId="13" xfId="0" applyNumberFormat="1" applyFont="1" applyBorder="1" applyProtection="1">
      <protection/>
    </xf>
    <xf numFmtId="166" fontId="31" fillId="0" borderId="14" xfId="0" applyNumberFormat="1" applyFont="1" applyBorder="1" applyProtection="1">
      <protection/>
    </xf>
    <xf numFmtId="4" fontId="32" fillId="0" borderId="0" xfId="0" applyNumberFormat="1" applyFont="1" applyAlignment="1" applyProtection="1">
      <alignment vertical="center"/>
      <protection/>
    </xf>
    <xf numFmtId="0" fontId="9" fillId="0" borderId="4" xfId="0" applyFont="1" applyBorder="1" applyProtection="1">
      <protection/>
    </xf>
    <xf numFmtId="0" fontId="9" fillId="0" borderId="0" xfId="0" applyFont="1" applyProtection="1">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Protection="1">
      <protection/>
    </xf>
    <xf numFmtId="0" fontId="9" fillId="0" borderId="15" xfId="0" applyFont="1" applyBorder="1" applyProtection="1">
      <protection/>
    </xf>
    <xf numFmtId="166" fontId="9" fillId="0" borderId="0" xfId="0" applyNumberFormat="1" applyFont="1" applyProtection="1">
      <protection/>
    </xf>
    <xf numFmtId="166" fontId="9" fillId="0" borderId="16" xfId="0" applyNumberFormat="1" applyFont="1" applyBorder="1" applyProtection="1">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Protection="1">
      <protection/>
    </xf>
    <xf numFmtId="0" fontId="22" fillId="0" borderId="1" xfId="0" applyFont="1" applyBorder="1" applyAlignment="1" applyProtection="1">
      <alignment horizontal="center" vertical="center"/>
      <protection/>
    </xf>
    <xf numFmtId="49" fontId="22" fillId="0" borderId="1" xfId="0" applyNumberFormat="1" applyFont="1" applyBorder="1" applyAlignment="1" applyProtection="1">
      <alignment horizontal="left" vertical="center" wrapText="1"/>
      <protection/>
    </xf>
    <xf numFmtId="0" fontId="22" fillId="0" borderId="1" xfId="0" applyFont="1" applyBorder="1" applyAlignment="1" applyProtection="1">
      <alignment horizontal="left" vertical="center" wrapText="1"/>
      <protection/>
    </xf>
    <xf numFmtId="0" fontId="22" fillId="0" borderId="1" xfId="0" applyFont="1" applyBorder="1" applyAlignment="1" applyProtection="1">
      <alignment horizontal="center" vertical="center" wrapText="1"/>
      <protection/>
    </xf>
    <xf numFmtId="167" fontId="22" fillId="0" borderId="1" xfId="0" applyNumberFormat="1" applyFont="1" applyBorder="1" applyAlignment="1" applyProtection="1">
      <alignment vertical="center"/>
      <protection/>
    </xf>
    <xf numFmtId="4" fontId="22" fillId="0" borderId="1" xfId="0" applyNumberFormat="1" applyFont="1" applyBorder="1" applyAlignment="1" applyProtection="1">
      <alignment vertical="center"/>
      <protection/>
    </xf>
    <xf numFmtId="0" fontId="23" fillId="0" borderId="15" xfId="0" applyFont="1" applyBorder="1" applyAlignment="1" applyProtection="1">
      <alignment horizontal="left" vertical="center"/>
      <protection/>
    </xf>
    <xf numFmtId="0" fontId="23" fillId="0" borderId="0" xfId="0" applyFont="1" applyAlignment="1" applyProtection="1">
      <alignment horizontal="center" vertical="center"/>
      <protection/>
    </xf>
    <xf numFmtId="166" fontId="23" fillId="0" borderId="0" xfId="0" applyNumberFormat="1" applyFont="1" applyAlignment="1" applyProtection="1">
      <alignment vertical="center"/>
      <protection/>
    </xf>
    <xf numFmtId="166" fontId="23" fillId="0" borderId="16"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5"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17"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2" fillId="0" borderId="6" xfId="0" applyFont="1" applyBorder="1" applyAlignment="1" applyProtection="1">
      <alignment horizontal="center" vertical="center"/>
      <protection/>
    </xf>
    <xf numFmtId="0" fontId="2" fillId="0" borderId="6" xfId="0" applyFont="1" applyBorder="1" applyAlignment="1" applyProtection="1">
      <alignment horizontal="right" vertical="center"/>
      <protection/>
    </xf>
    <xf numFmtId="0" fontId="23" fillId="2" borderId="15" xfId="0" applyFont="1" applyFill="1" applyBorder="1" applyAlignment="1" applyProtection="1">
      <alignment horizontal="lef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5" xfId="0" applyFont="1" applyBorder="1" applyAlignment="1" applyProtection="1">
      <alignment vertical="center"/>
      <protection/>
    </xf>
    <xf numFmtId="0" fontId="10" fillId="0" borderId="16"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5" xfId="0" applyFont="1" applyBorder="1" applyAlignment="1" applyProtection="1">
      <alignment vertical="center"/>
      <protection/>
    </xf>
    <xf numFmtId="0" fontId="11" fillId="0" borderId="16" xfId="0"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37" fillId="0" borderId="1" xfId="0" applyFont="1" applyBorder="1" applyAlignment="1" applyProtection="1">
      <alignment horizontal="center" vertical="center"/>
      <protection/>
    </xf>
    <xf numFmtId="49" fontId="37" fillId="0" borderId="1" xfId="0" applyNumberFormat="1" applyFont="1" applyBorder="1" applyAlignment="1" applyProtection="1">
      <alignment horizontal="left" vertical="center" wrapText="1"/>
      <protection/>
    </xf>
    <xf numFmtId="0" fontId="37" fillId="0" borderId="1" xfId="0" applyFont="1" applyBorder="1" applyAlignment="1" applyProtection="1">
      <alignment horizontal="left" vertical="center" wrapText="1"/>
      <protection/>
    </xf>
    <xf numFmtId="0" fontId="37" fillId="0" borderId="1" xfId="0" applyFont="1" applyBorder="1" applyAlignment="1" applyProtection="1">
      <alignment horizontal="center" vertical="center" wrapText="1"/>
      <protection/>
    </xf>
    <xf numFmtId="167" fontId="37" fillId="0" borderId="1" xfId="0" applyNumberFormat="1" applyFont="1" applyBorder="1" applyAlignment="1" applyProtection="1">
      <alignment vertical="center"/>
      <protection/>
    </xf>
    <xf numFmtId="4" fontId="37" fillId="0" borderId="1" xfId="0" applyNumberFormat="1" applyFont="1" applyBorder="1" applyAlignment="1" applyProtection="1">
      <alignment vertical="center"/>
      <protection/>
    </xf>
    <xf numFmtId="0" fontId="38" fillId="0" borderId="4" xfId="0" applyFont="1" applyBorder="1" applyAlignment="1" applyProtection="1">
      <alignment vertical="center"/>
      <protection/>
    </xf>
    <xf numFmtId="0" fontId="37" fillId="2" borderId="15" xfId="0" applyFont="1" applyFill="1" applyBorder="1" applyAlignment="1" applyProtection="1">
      <alignment horizontal="left" vertical="center"/>
      <protection/>
    </xf>
    <xf numFmtId="0" fontId="37" fillId="0" borderId="0" xfId="0" applyFont="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VESTICE\Investice%202022\Vy&#382;lovka%2076\Rozpo&#269;et%20final\Stavebn&#237;%20&#250;pravy%20domu%20&#269;.p.%2076%20-%20h&#225;jovna_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01 - VRN"/>
      <sheetName val="02 - Bourací práce"/>
      <sheetName val="03 - Stavební práce"/>
      <sheetName val="04 - Fasáda"/>
      <sheetName val="05 - Výrobky"/>
      <sheetName val="06 - Zpevněné plochy"/>
      <sheetName val="07-1 - ZTI"/>
      <sheetName val="07-2 - ÚT a VZT"/>
      <sheetName val="07-3 - Elektroinstalace"/>
      <sheetName val="Seznam figur"/>
      <sheetName val="Pokyny pro vyplnění"/>
    </sheetNames>
    <sheetDataSet>
      <sheetData sheetId="0">
        <row r="19">
          <cell r="AN19" t="str">
            <v/>
          </cell>
        </row>
        <row r="20">
          <cell r="E20" t="str">
            <v> </v>
          </cell>
          <cell r="AN20" t="str">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22252205" TargetMode="External" /><Relationship Id="rId2" Type="http://schemas.openxmlformats.org/officeDocument/2006/relationships/hyperlink" Target="https://podminky.urs.cz/item/CS_URS_2022_01/125253101" TargetMode="External" /><Relationship Id="rId3" Type="http://schemas.openxmlformats.org/officeDocument/2006/relationships/hyperlink" Target="https://podminky.urs.cz/item/CS_URS_2022_01/131251102" TargetMode="External" /><Relationship Id="rId4" Type="http://schemas.openxmlformats.org/officeDocument/2006/relationships/hyperlink" Target="https://podminky.urs.cz/item/CS_URS_2022_01/132251101" TargetMode="External" /><Relationship Id="rId5" Type="http://schemas.openxmlformats.org/officeDocument/2006/relationships/hyperlink" Target="https://podminky.urs.cz/item/CS_URS_2022_01/132251254" TargetMode="External" /><Relationship Id="rId6" Type="http://schemas.openxmlformats.org/officeDocument/2006/relationships/hyperlink" Target="https://podminky.urs.cz/item/CS_URS_2022_01/162351103" TargetMode="External" /><Relationship Id="rId7" Type="http://schemas.openxmlformats.org/officeDocument/2006/relationships/hyperlink" Target="https://podminky.urs.cz/item/CS_URS_2022_01/171251101" TargetMode="External" /><Relationship Id="rId8" Type="http://schemas.openxmlformats.org/officeDocument/2006/relationships/hyperlink" Target="https://podminky.urs.cz/item/CS_URS_2022_01/181152302" TargetMode="External" /><Relationship Id="rId9" Type="http://schemas.openxmlformats.org/officeDocument/2006/relationships/hyperlink" Target="https://podminky.urs.cz/item/CS_URS_2022_01/182151111" TargetMode="External" /><Relationship Id="rId1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99"/>
  <sheetViews>
    <sheetView showGridLines="0" workbookViewId="0" topLeftCell="A1">
      <selection activeCell="AN13" sqref="AN13"/>
    </sheetView>
  </sheetViews>
  <sheetFormatPr defaultColWidth="9.140625" defaultRowHeight="12"/>
  <cols>
    <col min="1" max="1" width="8.28125" style="8" customWidth="1"/>
    <col min="2" max="2" width="1.7109375" style="8" customWidth="1"/>
    <col min="3" max="3" width="4.140625" style="8" customWidth="1"/>
    <col min="4" max="33" width="2.7109375" style="8" customWidth="1"/>
    <col min="34" max="34" width="3.28125" style="8" customWidth="1"/>
    <col min="35" max="35" width="31.7109375" style="8" customWidth="1"/>
    <col min="36" max="37" width="2.421875" style="8" customWidth="1"/>
    <col min="38" max="38" width="8.28125" style="8" customWidth="1"/>
    <col min="39" max="39" width="3.28125" style="8" customWidth="1"/>
    <col min="40" max="40" width="13.28125" style="8" customWidth="1"/>
    <col min="41" max="41" width="7.421875" style="8" customWidth="1"/>
    <col min="42" max="42" width="4.140625" style="8" customWidth="1"/>
    <col min="43" max="43" width="15.7109375" style="8" hidden="1" customWidth="1"/>
    <col min="44" max="44" width="13.7109375" style="8" customWidth="1"/>
    <col min="45" max="47" width="25.8515625" style="8" hidden="1" customWidth="1"/>
    <col min="48" max="49" width="21.7109375" style="8" hidden="1" customWidth="1"/>
    <col min="50" max="51" width="25.00390625" style="8" hidden="1" customWidth="1"/>
    <col min="52" max="52" width="21.7109375" style="8" hidden="1" customWidth="1"/>
    <col min="53" max="53" width="19.140625" style="8" hidden="1" customWidth="1"/>
    <col min="54" max="54" width="25.00390625" style="8" hidden="1" customWidth="1"/>
    <col min="55" max="55" width="21.7109375" style="8" hidden="1" customWidth="1"/>
    <col min="56" max="56" width="19.140625" style="8" hidden="1" customWidth="1"/>
    <col min="57" max="57" width="66.421875" style="8" customWidth="1"/>
    <col min="58" max="70" width="9.28125" style="8" customWidth="1"/>
    <col min="71" max="91" width="9.28125" style="8" hidden="1" customWidth="1"/>
    <col min="92" max="16384" width="9.28125" style="8" customWidth="1"/>
  </cols>
  <sheetData>
    <row r="1" spans="1:74" ht="12">
      <c r="A1" s="7"/>
      <c r="AZ1" s="7" t="s">
        <v>0</v>
      </c>
      <c r="BA1" s="7" t="s">
        <v>1</v>
      </c>
      <c r="BB1" s="7" t="s">
        <v>0</v>
      </c>
      <c r="BT1" s="7" t="s">
        <v>2</v>
      </c>
      <c r="BU1" s="7" t="s">
        <v>2</v>
      </c>
      <c r="BV1" s="7" t="s">
        <v>3</v>
      </c>
    </row>
    <row r="2" spans="44:72" ht="36.95" customHeight="1">
      <c r="AR2" s="9" t="s">
        <v>4</v>
      </c>
      <c r="AS2" s="10"/>
      <c r="AT2" s="10"/>
      <c r="AU2" s="10"/>
      <c r="AV2" s="10"/>
      <c r="AW2" s="10"/>
      <c r="AX2" s="10"/>
      <c r="AY2" s="10"/>
      <c r="AZ2" s="10"/>
      <c r="BA2" s="10"/>
      <c r="BB2" s="10"/>
      <c r="BC2" s="10"/>
      <c r="BD2" s="10"/>
      <c r="BE2" s="10"/>
      <c r="BS2" s="11" t="s">
        <v>5</v>
      </c>
      <c r="BT2" s="11" t="s">
        <v>6</v>
      </c>
    </row>
    <row r="3" spans="2:72" ht="6.95"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4"/>
      <c r="BS3" s="11" t="s">
        <v>5</v>
      </c>
      <c r="BT3" s="11" t="s">
        <v>7</v>
      </c>
    </row>
    <row r="4" spans="2:71" ht="24.95" customHeight="1">
      <c r="B4" s="14"/>
      <c r="D4" s="15" t="s">
        <v>8</v>
      </c>
      <c r="AR4" s="14"/>
      <c r="AS4" s="16" t="s">
        <v>9</v>
      </c>
      <c r="BE4" s="17" t="s">
        <v>10</v>
      </c>
      <c r="BS4" s="11" t="s">
        <v>11</v>
      </c>
    </row>
    <row r="5" spans="2:71" ht="12" customHeight="1">
      <c r="B5" s="14"/>
      <c r="D5" s="18"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R5" s="14"/>
      <c r="BE5" s="20" t="s">
        <v>364</v>
      </c>
      <c r="BS5" s="11" t="s">
        <v>5</v>
      </c>
    </row>
    <row r="6" spans="2:71" ht="36.95" customHeight="1">
      <c r="B6" s="14"/>
      <c r="D6" s="21" t="s">
        <v>14</v>
      </c>
      <c r="K6" s="22"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R6" s="14"/>
      <c r="BE6" s="23"/>
      <c r="BS6" s="11" t="s">
        <v>5</v>
      </c>
    </row>
    <row r="7" spans="2:71" ht="12" customHeight="1">
      <c r="B7" s="14"/>
      <c r="D7" s="24" t="s">
        <v>16</v>
      </c>
      <c r="K7" s="25" t="s">
        <v>0</v>
      </c>
      <c r="AK7" s="24" t="s">
        <v>17</v>
      </c>
      <c r="AN7" s="25" t="s">
        <v>0</v>
      </c>
      <c r="AR7" s="14"/>
      <c r="BE7" s="23"/>
      <c r="BS7" s="11" t="s">
        <v>5</v>
      </c>
    </row>
    <row r="8" spans="2:71" ht="12" customHeight="1">
      <c r="B8" s="14"/>
      <c r="D8" s="24" t="s">
        <v>18</v>
      </c>
      <c r="K8" s="25" t="s">
        <v>19</v>
      </c>
      <c r="AK8" s="24" t="s">
        <v>20</v>
      </c>
      <c r="AN8" s="4" t="s">
        <v>28</v>
      </c>
      <c r="AR8" s="14"/>
      <c r="BE8" s="23"/>
      <c r="BS8" s="11" t="s">
        <v>5</v>
      </c>
    </row>
    <row r="9" spans="2:71" ht="14.45" customHeight="1">
      <c r="B9" s="14"/>
      <c r="AR9" s="14"/>
      <c r="BE9" s="23"/>
      <c r="BS9" s="11" t="s">
        <v>5</v>
      </c>
    </row>
    <row r="10" spans="2:71" ht="12" customHeight="1">
      <c r="B10" s="14"/>
      <c r="D10" s="24" t="s">
        <v>21</v>
      </c>
      <c r="AK10" s="24" t="s">
        <v>22</v>
      </c>
      <c r="AN10" s="25" t="s">
        <v>23</v>
      </c>
      <c r="AR10" s="14"/>
      <c r="BE10" s="23"/>
      <c r="BS10" s="11" t="s">
        <v>5</v>
      </c>
    </row>
    <row r="11" spans="2:71" ht="18.4" customHeight="1">
      <c r="B11" s="14"/>
      <c r="E11" s="25" t="s">
        <v>24</v>
      </c>
      <c r="AK11" s="24" t="s">
        <v>25</v>
      </c>
      <c r="AN11" s="25" t="s">
        <v>26</v>
      </c>
      <c r="AR11" s="14"/>
      <c r="BE11" s="23"/>
      <c r="BS11" s="11" t="s">
        <v>5</v>
      </c>
    </row>
    <row r="12" spans="2:71" ht="6.95" customHeight="1">
      <c r="B12" s="14"/>
      <c r="AR12" s="14"/>
      <c r="BE12" s="23"/>
      <c r="BS12" s="11" t="s">
        <v>5</v>
      </c>
    </row>
    <row r="13" spans="2:71" ht="12" customHeight="1">
      <c r="B13" s="14"/>
      <c r="D13" s="24" t="s">
        <v>27</v>
      </c>
      <c r="AK13" s="24" t="s">
        <v>22</v>
      </c>
      <c r="AN13" s="5" t="s">
        <v>28</v>
      </c>
      <c r="AR13" s="14"/>
      <c r="BE13" s="23"/>
      <c r="BS13" s="11" t="s">
        <v>5</v>
      </c>
    </row>
    <row r="14" spans="2:71" ht="12.75">
      <c r="B14" s="14"/>
      <c r="E14" s="6" t="s">
        <v>28</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7"/>
      <c r="AK14" s="24" t="s">
        <v>25</v>
      </c>
      <c r="AN14" s="5" t="s">
        <v>28</v>
      </c>
      <c r="AR14" s="14"/>
      <c r="BE14" s="23"/>
      <c r="BS14" s="11" t="s">
        <v>5</v>
      </c>
    </row>
    <row r="15" spans="2:71" ht="6.95" customHeight="1">
      <c r="B15" s="14"/>
      <c r="AR15" s="14"/>
      <c r="BE15" s="23"/>
      <c r="BS15" s="11" t="s">
        <v>2</v>
      </c>
    </row>
    <row r="16" spans="2:71" ht="12" customHeight="1">
      <c r="B16" s="14"/>
      <c r="D16" s="24" t="s">
        <v>29</v>
      </c>
      <c r="AK16" s="24" t="s">
        <v>22</v>
      </c>
      <c r="AN16" s="25" t="s">
        <v>30</v>
      </c>
      <c r="AR16" s="14"/>
      <c r="BE16" s="23"/>
      <c r="BS16" s="11" t="s">
        <v>2</v>
      </c>
    </row>
    <row r="17" spans="2:71" ht="18.4" customHeight="1">
      <c r="B17" s="14"/>
      <c r="E17" s="25" t="s">
        <v>31</v>
      </c>
      <c r="AK17" s="24" t="s">
        <v>25</v>
      </c>
      <c r="AN17" s="25" t="s">
        <v>32</v>
      </c>
      <c r="AR17" s="14"/>
      <c r="BE17" s="23"/>
      <c r="BS17" s="11" t="s">
        <v>33</v>
      </c>
    </row>
    <row r="18" spans="2:71" ht="6.95" customHeight="1">
      <c r="B18" s="14"/>
      <c r="AR18" s="14"/>
      <c r="BE18" s="23"/>
      <c r="BS18" s="11" t="s">
        <v>5</v>
      </c>
    </row>
    <row r="19" spans="2:71" ht="12" customHeight="1">
      <c r="B19" s="14"/>
      <c r="D19" s="24" t="s">
        <v>34</v>
      </c>
      <c r="AK19" s="24" t="s">
        <v>22</v>
      </c>
      <c r="AN19" s="25" t="s">
        <v>30</v>
      </c>
      <c r="AR19" s="14"/>
      <c r="BE19" s="23"/>
      <c r="BS19" s="11" t="s">
        <v>5</v>
      </c>
    </row>
    <row r="20" spans="2:71" ht="18.4" customHeight="1">
      <c r="B20" s="14"/>
      <c r="E20" s="25" t="s">
        <v>31</v>
      </c>
      <c r="AK20" s="24" t="s">
        <v>25</v>
      </c>
      <c r="AN20" s="25" t="s">
        <v>32</v>
      </c>
      <c r="AR20" s="14"/>
      <c r="BE20" s="23"/>
      <c r="BS20" s="11" t="s">
        <v>2</v>
      </c>
    </row>
    <row r="21" spans="2:57" ht="6.95" customHeight="1">
      <c r="B21" s="14"/>
      <c r="AR21" s="14"/>
      <c r="BE21" s="23"/>
    </row>
    <row r="22" spans="2:57" ht="12" customHeight="1">
      <c r="B22" s="14"/>
      <c r="D22" s="24" t="s">
        <v>35</v>
      </c>
      <c r="AR22" s="14"/>
      <c r="BE22" s="23"/>
    </row>
    <row r="23" spans="2:57" ht="16.5" customHeight="1">
      <c r="B23" s="14"/>
      <c r="E23" s="28" t="s">
        <v>0</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R23" s="14"/>
      <c r="BE23" s="23"/>
    </row>
    <row r="24" spans="2:57" ht="6.95" customHeight="1">
      <c r="B24" s="14"/>
      <c r="AR24" s="14"/>
      <c r="BE24" s="23"/>
    </row>
    <row r="25" spans="2:57" ht="6.95" customHeight="1">
      <c r="B25" s="14"/>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4"/>
      <c r="BE25" s="23"/>
    </row>
    <row r="26" spans="2:57" s="31" customFormat="1" ht="25.9" customHeight="1">
      <c r="B26" s="30"/>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4">
        <f>ROUND(AG94,2)</f>
        <v>0</v>
      </c>
      <c r="AL26" s="35"/>
      <c r="AM26" s="35"/>
      <c r="AN26" s="35"/>
      <c r="AO26" s="35"/>
      <c r="AR26" s="30"/>
      <c r="BE26" s="23"/>
    </row>
    <row r="27" spans="2:57" s="31" customFormat="1" ht="6.95" customHeight="1">
      <c r="B27" s="30"/>
      <c r="AR27" s="30"/>
      <c r="BE27" s="23"/>
    </row>
    <row r="28" spans="2:57" s="31" customFormat="1" ht="12.75">
      <c r="B28" s="30"/>
      <c r="L28" s="36" t="s">
        <v>37</v>
      </c>
      <c r="M28" s="36"/>
      <c r="N28" s="36"/>
      <c r="O28" s="36"/>
      <c r="P28" s="36"/>
      <c r="W28" s="36" t="s">
        <v>38</v>
      </c>
      <c r="X28" s="36"/>
      <c r="Y28" s="36"/>
      <c r="Z28" s="36"/>
      <c r="AA28" s="36"/>
      <c r="AB28" s="36"/>
      <c r="AC28" s="36"/>
      <c r="AD28" s="36"/>
      <c r="AE28" s="36"/>
      <c r="AK28" s="36" t="s">
        <v>39</v>
      </c>
      <c r="AL28" s="36"/>
      <c r="AM28" s="36"/>
      <c r="AN28" s="36"/>
      <c r="AO28" s="36"/>
      <c r="AR28" s="30"/>
      <c r="BE28" s="23"/>
    </row>
    <row r="29" spans="2:57" s="38" customFormat="1" ht="14.45" customHeight="1">
      <c r="B29" s="37"/>
      <c r="D29" s="24" t="s">
        <v>40</v>
      </c>
      <c r="F29" s="24" t="s">
        <v>362</v>
      </c>
      <c r="L29" s="39">
        <v>0.21</v>
      </c>
      <c r="M29" s="40"/>
      <c r="N29" s="40"/>
      <c r="O29" s="40"/>
      <c r="P29" s="40"/>
      <c r="W29" s="41">
        <f>ROUND(BB94,2)</f>
        <v>0</v>
      </c>
      <c r="X29" s="40"/>
      <c r="Y29" s="40"/>
      <c r="Z29" s="40"/>
      <c r="AA29" s="40"/>
      <c r="AB29" s="40"/>
      <c r="AC29" s="40"/>
      <c r="AD29" s="40"/>
      <c r="AE29" s="40"/>
      <c r="AK29" s="41">
        <f>ROUND(AX94,2)</f>
        <v>0</v>
      </c>
      <c r="AL29" s="40"/>
      <c r="AM29" s="40"/>
      <c r="AN29" s="40"/>
      <c r="AO29" s="40"/>
      <c r="AR29" s="37"/>
      <c r="BE29" s="42"/>
    </row>
    <row r="30" spans="2:57" s="38" customFormat="1" ht="14.45" customHeight="1">
      <c r="B30" s="37"/>
      <c r="F30" s="24" t="s">
        <v>363</v>
      </c>
      <c r="L30" s="39">
        <v>0.15</v>
      </c>
      <c r="M30" s="40"/>
      <c r="N30" s="40"/>
      <c r="O30" s="40"/>
      <c r="P30" s="40"/>
      <c r="W30" s="41">
        <f>ROUND(BA94,2)</f>
        <v>0</v>
      </c>
      <c r="X30" s="40"/>
      <c r="Y30" s="40"/>
      <c r="Z30" s="40"/>
      <c r="AA30" s="40"/>
      <c r="AB30" s="40"/>
      <c r="AC30" s="40"/>
      <c r="AD30" s="40"/>
      <c r="AE30" s="40"/>
      <c r="AK30" s="41">
        <f>ROUND(AW94,2)</f>
        <v>0</v>
      </c>
      <c r="AL30" s="40"/>
      <c r="AM30" s="40"/>
      <c r="AN30" s="40"/>
      <c r="AO30" s="40"/>
      <c r="AR30" s="37"/>
      <c r="BE30" s="42"/>
    </row>
    <row r="31" spans="2:57" s="38" customFormat="1" ht="14.45" customHeight="1" hidden="1">
      <c r="B31" s="37"/>
      <c r="F31" s="24" t="s">
        <v>43</v>
      </c>
      <c r="L31" s="39">
        <v>0.21</v>
      </c>
      <c r="M31" s="40"/>
      <c r="N31" s="40"/>
      <c r="O31" s="40"/>
      <c r="P31" s="40"/>
      <c r="W31" s="41">
        <f>ROUND(BB94,2)</f>
        <v>0</v>
      </c>
      <c r="X31" s="40"/>
      <c r="Y31" s="40"/>
      <c r="Z31" s="40"/>
      <c r="AA31" s="40"/>
      <c r="AB31" s="40"/>
      <c r="AC31" s="40"/>
      <c r="AD31" s="40"/>
      <c r="AE31" s="40"/>
      <c r="AK31" s="41">
        <v>0</v>
      </c>
      <c r="AL31" s="40"/>
      <c r="AM31" s="40"/>
      <c r="AN31" s="40"/>
      <c r="AO31" s="40"/>
      <c r="AR31" s="37"/>
      <c r="BE31" s="42"/>
    </row>
    <row r="32" spans="2:57" s="38" customFormat="1" ht="14.45" customHeight="1" hidden="1">
      <c r="B32" s="37"/>
      <c r="F32" s="24" t="s">
        <v>44</v>
      </c>
      <c r="L32" s="39">
        <v>0.15</v>
      </c>
      <c r="M32" s="40"/>
      <c r="N32" s="40"/>
      <c r="O32" s="40"/>
      <c r="P32" s="40"/>
      <c r="W32" s="41">
        <f>ROUND(BC94,2)</f>
        <v>0</v>
      </c>
      <c r="X32" s="40"/>
      <c r="Y32" s="40"/>
      <c r="Z32" s="40"/>
      <c r="AA32" s="40"/>
      <c r="AB32" s="40"/>
      <c r="AC32" s="40"/>
      <c r="AD32" s="40"/>
      <c r="AE32" s="40"/>
      <c r="AK32" s="41">
        <v>0</v>
      </c>
      <c r="AL32" s="40"/>
      <c r="AM32" s="40"/>
      <c r="AN32" s="40"/>
      <c r="AO32" s="40"/>
      <c r="AR32" s="37"/>
      <c r="BE32" s="42"/>
    </row>
    <row r="33" spans="2:57" s="38" customFormat="1" ht="14.45" customHeight="1" hidden="1">
      <c r="B33" s="37"/>
      <c r="F33" s="24" t="s">
        <v>45</v>
      </c>
      <c r="L33" s="39">
        <v>0</v>
      </c>
      <c r="M33" s="40"/>
      <c r="N33" s="40"/>
      <c r="O33" s="40"/>
      <c r="P33" s="40"/>
      <c r="W33" s="41">
        <f>ROUND(BD94,2)</f>
        <v>0</v>
      </c>
      <c r="X33" s="40"/>
      <c r="Y33" s="40"/>
      <c r="Z33" s="40"/>
      <c r="AA33" s="40"/>
      <c r="AB33" s="40"/>
      <c r="AC33" s="40"/>
      <c r="AD33" s="40"/>
      <c r="AE33" s="40"/>
      <c r="AK33" s="41">
        <v>0</v>
      </c>
      <c r="AL33" s="40"/>
      <c r="AM33" s="40"/>
      <c r="AN33" s="40"/>
      <c r="AO33" s="40"/>
      <c r="AR33" s="37"/>
      <c r="BE33" s="42"/>
    </row>
    <row r="34" spans="2:57" s="31" customFormat="1" ht="6.95" customHeight="1">
      <c r="B34" s="30"/>
      <c r="AR34" s="30"/>
      <c r="BE34" s="23"/>
    </row>
    <row r="35" spans="2:44" s="31" customFormat="1" ht="25.9" customHeight="1">
      <c r="B35" s="30"/>
      <c r="C35" s="43"/>
      <c r="D35" s="44" t="s">
        <v>46</v>
      </c>
      <c r="E35" s="45"/>
      <c r="F35" s="45"/>
      <c r="G35" s="45"/>
      <c r="H35" s="45"/>
      <c r="I35" s="45"/>
      <c r="J35" s="45"/>
      <c r="K35" s="45"/>
      <c r="L35" s="45"/>
      <c r="M35" s="45"/>
      <c r="N35" s="45"/>
      <c r="O35" s="45"/>
      <c r="P35" s="45"/>
      <c r="Q35" s="45"/>
      <c r="R35" s="45"/>
      <c r="S35" s="45"/>
      <c r="T35" s="46" t="s">
        <v>47</v>
      </c>
      <c r="U35" s="45"/>
      <c r="V35" s="45"/>
      <c r="W35" s="45"/>
      <c r="X35" s="47" t="s">
        <v>48</v>
      </c>
      <c r="Y35" s="48"/>
      <c r="Z35" s="48"/>
      <c r="AA35" s="48"/>
      <c r="AB35" s="48"/>
      <c r="AC35" s="45"/>
      <c r="AD35" s="45"/>
      <c r="AE35" s="45"/>
      <c r="AF35" s="45"/>
      <c r="AG35" s="45"/>
      <c r="AH35" s="45"/>
      <c r="AI35" s="45"/>
      <c r="AJ35" s="45"/>
      <c r="AK35" s="49">
        <f>SUM(AK26:AK33)</f>
        <v>0</v>
      </c>
      <c r="AL35" s="48"/>
      <c r="AM35" s="48"/>
      <c r="AN35" s="48"/>
      <c r="AO35" s="50"/>
      <c r="AP35" s="43"/>
      <c r="AQ35" s="43"/>
      <c r="AR35" s="30"/>
    </row>
    <row r="36" spans="2:44" s="31" customFormat="1" ht="6.95" customHeight="1">
      <c r="B36" s="30"/>
      <c r="AR36" s="30"/>
    </row>
    <row r="37" spans="2:44" s="31" customFormat="1" ht="14.45" customHeight="1">
      <c r="B37" s="30"/>
      <c r="AR37" s="30"/>
    </row>
    <row r="38" spans="2:44" ht="14.45" customHeight="1">
      <c r="B38" s="14"/>
      <c r="C38" s="51" t="s">
        <v>345</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3">
        <f>ROUND(SUM(AG39:AG47),2)</f>
        <v>0</v>
      </c>
      <c r="AH38" s="53"/>
      <c r="AI38" s="53"/>
      <c r="AJ38" s="53"/>
      <c r="AK38" s="53"/>
      <c r="AL38" s="53"/>
      <c r="AM38" s="53"/>
      <c r="AN38" s="54">
        <f aca="true" t="shared" si="0" ref="AN38:AN40">SUM(AG38,AT38)</f>
        <v>0</v>
      </c>
      <c r="AO38" s="54"/>
      <c r="AP38" s="54"/>
      <c r="AQ38" s="55" t="s">
        <v>0</v>
      </c>
      <c r="AR38" s="14"/>
    </row>
    <row r="39" spans="2:44" ht="14.45" customHeight="1">
      <c r="B39" s="14"/>
      <c r="C39" s="56"/>
      <c r="D39" s="57" t="s">
        <v>357</v>
      </c>
      <c r="E39" s="57"/>
      <c r="F39" s="57"/>
      <c r="G39" s="57"/>
      <c r="H39" s="57"/>
      <c r="I39" s="58"/>
      <c r="J39" s="57" t="s">
        <v>338</v>
      </c>
      <c r="K39" s="57"/>
      <c r="L39" s="57"/>
      <c r="M39" s="57"/>
      <c r="N39" s="57"/>
      <c r="O39" s="57"/>
      <c r="P39" s="57"/>
      <c r="Q39" s="57"/>
      <c r="R39" s="57"/>
      <c r="S39" s="57"/>
      <c r="T39" s="57"/>
      <c r="U39" s="57"/>
      <c r="V39" s="57"/>
      <c r="W39" s="57"/>
      <c r="X39" s="57"/>
      <c r="Y39" s="57"/>
      <c r="Z39" s="57"/>
      <c r="AA39" s="57"/>
      <c r="AB39" s="57"/>
      <c r="AC39" s="57"/>
      <c r="AD39" s="57"/>
      <c r="AE39" s="57"/>
      <c r="AF39" s="57"/>
      <c r="AG39" s="59">
        <f>'01 - VRN'!J30</f>
        <v>0</v>
      </c>
      <c r="AH39" s="60"/>
      <c r="AI39" s="60"/>
      <c r="AJ39" s="60"/>
      <c r="AK39" s="60"/>
      <c r="AL39" s="60"/>
      <c r="AM39" s="60"/>
      <c r="AN39" s="61">
        <f t="shared" si="0"/>
        <v>0</v>
      </c>
      <c r="AO39" s="62"/>
      <c r="AP39" s="62"/>
      <c r="AQ39" s="63" t="s">
        <v>358</v>
      </c>
      <c r="AR39" s="14"/>
    </row>
    <row r="40" spans="2:44" ht="14.45" customHeight="1">
      <c r="B40" s="14"/>
      <c r="C40" s="56"/>
      <c r="D40" s="57" t="s">
        <v>359</v>
      </c>
      <c r="E40" s="57"/>
      <c r="F40" s="57"/>
      <c r="G40" s="57"/>
      <c r="H40" s="57"/>
      <c r="I40" s="58"/>
      <c r="J40" s="57" t="s">
        <v>361</v>
      </c>
      <c r="K40" s="57"/>
      <c r="L40" s="57"/>
      <c r="M40" s="57"/>
      <c r="N40" s="57"/>
      <c r="O40" s="57"/>
      <c r="P40" s="57"/>
      <c r="Q40" s="57"/>
      <c r="R40" s="57"/>
      <c r="S40" s="57"/>
      <c r="T40" s="57"/>
      <c r="U40" s="57"/>
      <c r="V40" s="57"/>
      <c r="W40" s="57"/>
      <c r="X40" s="57"/>
      <c r="Y40" s="57"/>
      <c r="Z40" s="57"/>
      <c r="AA40" s="57"/>
      <c r="AB40" s="57"/>
      <c r="AC40" s="57"/>
      <c r="AD40" s="57"/>
      <c r="AE40" s="57"/>
      <c r="AF40" s="57"/>
      <c r="AG40" s="61">
        <f>'18-2022 - Oprava lesní ce...'!J28</f>
        <v>0</v>
      </c>
      <c r="AH40" s="62"/>
      <c r="AI40" s="62"/>
      <c r="AJ40" s="62"/>
      <c r="AK40" s="62"/>
      <c r="AL40" s="62"/>
      <c r="AM40" s="62"/>
      <c r="AN40" s="61">
        <f t="shared" si="0"/>
        <v>0</v>
      </c>
      <c r="AO40" s="62"/>
      <c r="AP40" s="62"/>
      <c r="AQ40" s="63" t="s">
        <v>80</v>
      </c>
      <c r="AR40" s="14"/>
    </row>
    <row r="41" spans="2:44" ht="14.45" customHeight="1">
      <c r="B41" s="14"/>
      <c r="AR41" s="14"/>
    </row>
    <row r="42" spans="2:44" ht="14.45" customHeight="1">
      <c r="B42" s="14"/>
      <c r="AR42" s="14"/>
    </row>
    <row r="43" spans="2:44" ht="14.45" customHeight="1">
      <c r="B43" s="14"/>
      <c r="AR43" s="14"/>
    </row>
    <row r="44" spans="2:44" ht="14.45" customHeight="1">
      <c r="B44" s="14"/>
      <c r="AR44" s="14"/>
    </row>
    <row r="45" spans="2:44" ht="14.45" customHeight="1">
      <c r="B45" s="14"/>
      <c r="AR45" s="14"/>
    </row>
    <row r="46" spans="2:44" ht="14.45" customHeight="1">
      <c r="B46" s="14"/>
      <c r="AR46" s="14"/>
    </row>
    <row r="47" spans="2:44" ht="14.45" customHeight="1">
      <c r="B47" s="14"/>
      <c r="AR47" s="14"/>
    </row>
    <row r="48" spans="2:44" ht="14.45" customHeight="1">
      <c r="B48" s="14"/>
      <c r="AR48" s="14"/>
    </row>
    <row r="49" spans="2:44" s="31" customFormat="1" ht="14.45" customHeight="1">
      <c r="B49" s="30"/>
      <c r="D49" s="64" t="s">
        <v>49</v>
      </c>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4" t="s">
        <v>50</v>
      </c>
      <c r="AI49" s="65"/>
      <c r="AJ49" s="65"/>
      <c r="AK49" s="65"/>
      <c r="AL49" s="65"/>
      <c r="AM49" s="65"/>
      <c r="AN49" s="65"/>
      <c r="AO49" s="65"/>
      <c r="AR49" s="30"/>
    </row>
    <row r="50" spans="2:44" ht="12">
      <c r="B50" s="14"/>
      <c r="AR50" s="14"/>
    </row>
    <row r="51" spans="2:44" ht="12">
      <c r="B51" s="14"/>
      <c r="AR51" s="14"/>
    </row>
    <row r="52" spans="2:44" ht="12">
      <c r="B52" s="14"/>
      <c r="AR52" s="14"/>
    </row>
    <row r="53" spans="2:44" ht="12">
      <c r="B53" s="14"/>
      <c r="AR53" s="14"/>
    </row>
    <row r="54" spans="2:44" ht="12">
      <c r="B54" s="14"/>
      <c r="AR54" s="14"/>
    </row>
    <row r="55" spans="2:44" ht="12">
      <c r="B55" s="14"/>
      <c r="AR55" s="14"/>
    </row>
    <row r="56" spans="2:44" ht="12">
      <c r="B56" s="14"/>
      <c r="AR56" s="14"/>
    </row>
    <row r="57" spans="2:44" ht="12">
      <c r="B57" s="14"/>
      <c r="AR57" s="14"/>
    </row>
    <row r="58" spans="2:44" ht="12">
      <c r="B58" s="14"/>
      <c r="AR58" s="14"/>
    </row>
    <row r="59" spans="2:44" ht="12">
      <c r="B59" s="14"/>
      <c r="AR59" s="14"/>
    </row>
    <row r="60" spans="2:44" s="31" customFormat="1" ht="12.75">
      <c r="B60" s="30"/>
      <c r="D60" s="66" t="s">
        <v>51</v>
      </c>
      <c r="E60" s="33"/>
      <c r="F60" s="33"/>
      <c r="G60" s="33"/>
      <c r="H60" s="33"/>
      <c r="I60" s="33"/>
      <c r="J60" s="33"/>
      <c r="K60" s="33"/>
      <c r="L60" s="33"/>
      <c r="M60" s="33"/>
      <c r="N60" s="33"/>
      <c r="O60" s="33"/>
      <c r="P60" s="33"/>
      <c r="Q60" s="33"/>
      <c r="R60" s="33"/>
      <c r="S60" s="33"/>
      <c r="T60" s="33"/>
      <c r="U60" s="33"/>
      <c r="V60" s="66" t="s">
        <v>52</v>
      </c>
      <c r="W60" s="33"/>
      <c r="X60" s="33"/>
      <c r="Y60" s="33"/>
      <c r="Z60" s="33"/>
      <c r="AA60" s="33"/>
      <c r="AB60" s="33"/>
      <c r="AC60" s="33"/>
      <c r="AD60" s="33"/>
      <c r="AE60" s="33"/>
      <c r="AF60" s="33"/>
      <c r="AG60" s="33"/>
      <c r="AH60" s="66" t="s">
        <v>51</v>
      </c>
      <c r="AI60" s="33"/>
      <c r="AJ60" s="33"/>
      <c r="AK60" s="33"/>
      <c r="AL60" s="33"/>
      <c r="AM60" s="66" t="s">
        <v>52</v>
      </c>
      <c r="AN60" s="33"/>
      <c r="AO60" s="33"/>
      <c r="AR60" s="30"/>
    </row>
    <row r="61" spans="2:44" ht="12">
      <c r="B61" s="14"/>
      <c r="AR61" s="14"/>
    </row>
    <row r="62" spans="2:44" ht="12">
      <c r="B62" s="14"/>
      <c r="AR62" s="14"/>
    </row>
    <row r="63" spans="2:44" ht="12">
      <c r="B63" s="14"/>
      <c r="AR63" s="14"/>
    </row>
    <row r="64" spans="2:44" s="31" customFormat="1" ht="12.75">
      <c r="B64" s="30"/>
      <c r="D64" s="64"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4" t="s">
        <v>54</v>
      </c>
      <c r="AI64" s="65"/>
      <c r="AJ64" s="65"/>
      <c r="AK64" s="65"/>
      <c r="AL64" s="65"/>
      <c r="AM64" s="65"/>
      <c r="AN64" s="65"/>
      <c r="AO64" s="65"/>
      <c r="AR64" s="30"/>
    </row>
    <row r="65" spans="2:44" ht="12">
      <c r="B65" s="14"/>
      <c r="AR65" s="14"/>
    </row>
    <row r="66" spans="2:44" ht="12">
      <c r="B66" s="14"/>
      <c r="AR66" s="14"/>
    </row>
    <row r="67" spans="2:44" ht="12">
      <c r="B67" s="14"/>
      <c r="AR67" s="14"/>
    </row>
    <row r="68" spans="2:44" ht="12">
      <c r="B68" s="14"/>
      <c r="AR68" s="14"/>
    </row>
    <row r="69" spans="2:44" ht="12">
      <c r="B69" s="14"/>
      <c r="AR69" s="14"/>
    </row>
    <row r="70" spans="2:44" ht="12">
      <c r="B70" s="14"/>
      <c r="AR70" s="14"/>
    </row>
    <row r="71" spans="2:44" ht="12">
      <c r="B71" s="14"/>
      <c r="AR71" s="14"/>
    </row>
    <row r="72" spans="2:44" ht="12">
      <c r="B72" s="14"/>
      <c r="AR72" s="14"/>
    </row>
    <row r="73" spans="2:44" ht="12">
      <c r="B73" s="14"/>
      <c r="AR73" s="14"/>
    </row>
    <row r="74" spans="2:44" ht="12">
      <c r="B74" s="14"/>
      <c r="AR74" s="14"/>
    </row>
    <row r="75" spans="2:44" s="31" customFormat="1" ht="12.75">
      <c r="B75" s="30"/>
      <c r="D75" s="66" t="s">
        <v>51</v>
      </c>
      <c r="E75" s="33"/>
      <c r="F75" s="33"/>
      <c r="G75" s="33"/>
      <c r="H75" s="33"/>
      <c r="I75" s="33"/>
      <c r="J75" s="33"/>
      <c r="K75" s="33"/>
      <c r="L75" s="33"/>
      <c r="M75" s="33"/>
      <c r="N75" s="33"/>
      <c r="O75" s="33"/>
      <c r="P75" s="33"/>
      <c r="Q75" s="33"/>
      <c r="R75" s="33"/>
      <c r="S75" s="33"/>
      <c r="T75" s="33"/>
      <c r="U75" s="33"/>
      <c r="V75" s="66" t="s">
        <v>52</v>
      </c>
      <c r="W75" s="33"/>
      <c r="X75" s="33"/>
      <c r="Y75" s="33"/>
      <c r="Z75" s="33"/>
      <c r="AA75" s="33"/>
      <c r="AB75" s="33"/>
      <c r="AC75" s="33"/>
      <c r="AD75" s="33"/>
      <c r="AE75" s="33"/>
      <c r="AF75" s="33"/>
      <c r="AG75" s="33"/>
      <c r="AH75" s="66" t="s">
        <v>51</v>
      </c>
      <c r="AI75" s="33"/>
      <c r="AJ75" s="33"/>
      <c r="AK75" s="33"/>
      <c r="AL75" s="33"/>
      <c r="AM75" s="66" t="s">
        <v>52</v>
      </c>
      <c r="AN75" s="33"/>
      <c r="AO75" s="33"/>
      <c r="AR75" s="30"/>
    </row>
    <row r="76" spans="2:44" s="31" customFormat="1" ht="12">
      <c r="B76" s="30"/>
      <c r="AR76" s="30"/>
    </row>
    <row r="77" spans="2:44" s="31" customFormat="1" ht="6.95" customHeight="1">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30"/>
    </row>
    <row r="81" spans="2:44" s="31" customFormat="1" ht="6.95" customHeight="1">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30"/>
    </row>
    <row r="82" spans="2:44" s="31" customFormat="1" ht="24.95" customHeight="1">
      <c r="B82" s="30"/>
      <c r="C82" s="15" t="s">
        <v>55</v>
      </c>
      <c r="AR82" s="30"/>
    </row>
    <row r="83" spans="2:44" s="31" customFormat="1" ht="6.95" customHeight="1">
      <c r="B83" s="30"/>
      <c r="AR83" s="30"/>
    </row>
    <row r="84" spans="2:44" s="71" customFormat="1" ht="12" customHeight="1">
      <c r="B84" s="72"/>
      <c r="C84" s="24" t="s">
        <v>12</v>
      </c>
      <c r="L84" s="71" t="str">
        <f>K5</f>
        <v>18/2022</v>
      </c>
      <c r="AR84" s="72"/>
    </row>
    <row r="85" spans="2:44" s="73" customFormat="1" ht="36.95" customHeight="1">
      <c r="B85" s="74"/>
      <c r="C85" s="75" t="s">
        <v>14</v>
      </c>
      <c r="L85" s="76" t="str">
        <f>K6</f>
        <v>Oprava lesní cesty Od Šáchovce</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R85" s="74"/>
    </row>
    <row r="86" spans="2:44" s="31" customFormat="1" ht="6.95" customHeight="1">
      <c r="B86" s="30"/>
      <c r="AR86" s="30"/>
    </row>
    <row r="87" spans="2:44" s="31" customFormat="1" ht="12" customHeight="1">
      <c r="B87" s="30"/>
      <c r="C87" s="24" t="s">
        <v>18</v>
      </c>
      <c r="L87" s="78" t="str">
        <f>IF(K8="","",K8)</f>
        <v>k. ú. Jevany</v>
      </c>
      <c r="AI87" s="24" t="s">
        <v>20</v>
      </c>
      <c r="AM87" s="79" t="str">
        <f>IF(AN8="","",AN8)</f>
        <v>Vyplň údaj</v>
      </c>
      <c r="AN87" s="79"/>
      <c r="AR87" s="30"/>
    </row>
    <row r="88" spans="2:44" s="31" customFormat="1" ht="6.95" customHeight="1">
      <c r="B88" s="30"/>
      <c r="AR88" s="30"/>
    </row>
    <row r="89" spans="2:56" s="31" customFormat="1" ht="15.2" customHeight="1">
      <c r="B89" s="30"/>
      <c r="C89" s="24" t="s">
        <v>21</v>
      </c>
      <c r="L89" s="71" t="str">
        <f>IF(E11="","",E11)</f>
        <v>ČZUP ŠLP v Kostelci n. Černými lesy</v>
      </c>
      <c r="AI89" s="24" t="s">
        <v>29</v>
      </c>
      <c r="AM89" s="80" t="str">
        <f>IF(E17="","",E17)</f>
        <v>Ing. Jiří Ježek</v>
      </c>
      <c r="AN89" s="81"/>
      <c r="AO89" s="81"/>
      <c r="AP89" s="81"/>
      <c r="AR89" s="30"/>
      <c r="AS89" s="82" t="s">
        <v>56</v>
      </c>
      <c r="AT89" s="83"/>
      <c r="AU89" s="84"/>
      <c r="AV89" s="84"/>
      <c r="AW89" s="84"/>
      <c r="AX89" s="84"/>
      <c r="AY89" s="84"/>
      <c r="AZ89" s="84"/>
      <c r="BA89" s="84"/>
      <c r="BB89" s="84"/>
      <c r="BC89" s="84"/>
      <c r="BD89" s="85"/>
    </row>
    <row r="90" spans="2:56" s="31" customFormat="1" ht="15.2" customHeight="1">
      <c r="B90" s="30"/>
      <c r="C90" s="24" t="s">
        <v>27</v>
      </c>
      <c r="L90" s="71" t="str">
        <f>IF(E14="Vyplň údaj","",E14)</f>
        <v/>
      </c>
      <c r="AI90" s="24" t="s">
        <v>34</v>
      </c>
      <c r="AM90" s="80" t="str">
        <f>IF(E20="","",E20)</f>
        <v>Ing. Jiří Ježek</v>
      </c>
      <c r="AN90" s="81"/>
      <c r="AO90" s="81"/>
      <c r="AP90" s="81"/>
      <c r="AR90" s="30"/>
      <c r="AS90" s="86"/>
      <c r="AT90" s="87"/>
      <c r="BD90" s="88"/>
    </row>
    <row r="91" spans="2:56" s="31" customFormat="1" ht="10.9" customHeight="1">
      <c r="B91" s="30"/>
      <c r="AR91" s="30"/>
      <c r="AS91" s="86"/>
      <c r="AT91" s="87"/>
      <c r="BD91" s="88"/>
    </row>
    <row r="92" spans="2:56" s="31" customFormat="1" ht="29.25" customHeight="1">
      <c r="B92" s="30"/>
      <c r="C92" s="89" t="s">
        <v>57</v>
      </c>
      <c r="D92" s="90"/>
      <c r="E92" s="90"/>
      <c r="F92" s="90"/>
      <c r="G92" s="90"/>
      <c r="H92" s="91"/>
      <c r="I92" s="92" t="s">
        <v>58</v>
      </c>
      <c r="J92" s="90"/>
      <c r="K92" s="90"/>
      <c r="L92" s="90"/>
      <c r="M92" s="90"/>
      <c r="N92" s="90"/>
      <c r="O92" s="90"/>
      <c r="P92" s="90"/>
      <c r="Q92" s="90"/>
      <c r="R92" s="90"/>
      <c r="S92" s="90"/>
      <c r="T92" s="90"/>
      <c r="U92" s="90"/>
      <c r="V92" s="90"/>
      <c r="W92" s="90"/>
      <c r="X92" s="90"/>
      <c r="Y92" s="90"/>
      <c r="Z92" s="90"/>
      <c r="AA92" s="90"/>
      <c r="AB92" s="90"/>
      <c r="AC92" s="90"/>
      <c r="AD92" s="90"/>
      <c r="AE92" s="90"/>
      <c r="AF92" s="90"/>
      <c r="AG92" s="93" t="s">
        <v>59</v>
      </c>
      <c r="AH92" s="90"/>
      <c r="AI92" s="90"/>
      <c r="AJ92" s="90"/>
      <c r="AK92" s="90"/>
      <c r="AL92" s="90"/>
      <c r="AM92" s="90"/>
      <c r="AN92" s="92" t="s">
        <v>60</v>
      </c>
      <c r="AO92" s="90"/>
      <c r="AP92" s="94"/>
      <c r="AQ92" s="95" t="s">
        <v>61</v>
      </c>
      <c r="AR92" s="30"/>
      <c r="AS92" s="96" t="s">
        <v>62</v>
      </c>
      <c r="AT92" s="97" t="s">
        <v>63</v>
      </c>
      <c r="AU92" s="97" t="s">
        <v>64</v>
      </c>
      <c r="AV92" s="97" t="s">
        <v>65</v>
      </c>
      <c r="AW92" s="97" t="s">
        <v>66</v>
      </c>
      <c r="AX92" s="97" t="s">
        <v>67</v>
      </c>
      <c r="AY92" s="97" t="s">
        <v>68</v>
      </c>
      <c r="AZ92" s="97" t="s">
        <v>69</v>
      </c>
      <c r="BA92" s="97" t="s">
        <v>70</v>
      </c>
      <c r="BB92" s="97" t="s">
        <v>71</v>
      </c>
      <c r="BC92" s="97" t="s">
        <v>72</v>
      </c>
      <c r="BD92" s="98" t="s">
        <v>73</v>
      </c>
    </row>
    <row r="93" spans="2:56" s="31" customFormat="1" ht="10.9" customHeight="1">
      <c r="B93" s="30"/>
      <c r="AR93" s="30"/>
      <c r="AS93" s="99"/>
      <c r="AT93" s="84"/>
      <c r="AU93" s="84"/>
      <c r="AV93" s="84"/>
      <c r="AW93" s="84"/>
      <c r="AX93" s="84"/>
      <c r="AY93" s="84"/>
      <c r="AZ93" s="84"/>
      <c r="BA93" s="84"/>
      <c r="BB93" s="84"/>
      <c r="BC93" s="84"/>
      <c r="BD93" s="85"/>
    </row>
    <row r="94" spans="2:90" s="100" customFormat="1" ht="32.45" customHeight="1">
      <c r="B94" s="101"/>
      <c r="C94" s="51" t="s">
        <v>74</v>
      </c>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3">
        <f>ROUND(AG96+AG95,2)</f>
        <v>0</v>
      </c>
      <c r="AH94" s="53"/>
      <c r="AI94" s="53"/>
      <c r="AJ94" s="53"/>
      <c r="AK94" s="53"/>
      <c r="AL94" s="53"/>
      <c r="AM94" s="53"/>
      <c r="AN94" s="54">
        <f>SUM(AG94,AT94)</f>
        <v>0</v>
      </c>
      <c r="AO94" s="54"/>
      <c r="AP94" s="54"/>
      <c r="AQ94" s="55" t="s">
        <v>0</v>
      </c>
      <c r="AR94" s="101"/>
      <c r="AS94" s="102">
        <f>ROUND(AS97,2)</f>
        <v>0</v>
      </c>
      <c r="AT94" s="103">
        <f>ROUND(SUM(AV94:AW94),2)</f>
        <v>0</v>
      </c>
      <c r="AU94" s="104">
        <f>ROUND(AU97,5)</f>
        <v>0</v>
      </c>
      <c r="AV94" s="103">
        <f>ROUND(AZ94*L29,2)</f>
        <v>0</v>
      </c>
      <c r="AW94" s="103">
        <f>ROUND(BA94*L30,2)</f>
        <v>0</v>
      </c>
      <c r="AX94" s="103">
        <f>ROUND(BB94*L29,2)</f>
        <v>0</v>
      </c>
      <c r="AY94" s="103">
        <f>ROUND(BC94*L30,2)</f>
        <v>0</v>
      </c>
      <c r="AZ94" s="103">
        <f>ROUND(AZ97,2)</f>
        <v>0</v>
      </c>
      <c r="BA94" s="103">
        <f>ROUND(BA97,2)</f>
        <v>0</v>
      </c>
      <c r="BB94" s="103">
        <f>ROUND(BB97,2)</f>
        <v>0</v>
      </c>
      <c r="BC94" s="103">
        <f>ROUND(BC97,2)</f>
        <v>0</v>
      </c>
      <c r="BD94" s="105">
        <f>ROUND(BD97,2)</f>
        <v>0</v>
      </c>
      <c r="BS94" s="106" t="s">
        <v>75</v>
      </c>
      <c r="BT94" s="106" t="s">
        <v>76</v>
      </c>
      <c r="BV94" s="106" t="s">
        <v>77</v>
      </c>
      <c r="BW94" s="106" t="s">
        <v>3</v>
      </c>
      <c r="BX94" s="106" t="s">
        <v>78</v>
      </c>
      <c r="CL94" s="106" t="s">
        <v>0</v>
      </c>
    </row>
    <row r="95" spans="1:90" s="113" customFormat="1" ht="16.5" customHeight="1">
      <c r="A95" s="107"/>
      <c r="B95" s="108"/>
      <c r="C95" s="56"/>
      <c r="D95" s="57" t="str">
        <f>'01 - VRN'!E85</f>
        <v>VRN</v>
      </c>
      <c r="E95" s="57"/>
      <c r="F95" s="57"/>
      <c r="G95" s="57"/>
      <c r="H95" s="57"/>
      <c r="I95" s="58"/>
      <c r="J95" s="57" t="str">
        <f>'01 - VRN'!D60</f>
        <v>VRN - Vedlejší rozpočtové náklady</v>
      </c>
      <c r="K95" s="57"/>
      <c r="L95" s="57"/>
      <c r="M95" s="57"/>
      <c r="N95" s="57"/>
      <c r="O95" s="57"/>
      <c r="P95" s="57"/>
      <c r="Q95" s="57"/>
      <c r="R95" s="57"/>
      <c r="S95" s="57"/>
      <c r="T95" s="57"/>
      <c r="U95" s="57"/>
      <c r="V95" s="57"/>
      <c r="W95" s="57"/>
      <c r="X95" s="57"/>
      <c r="Y95" s="57"/>
      <c r="Z95" s="57"/>
      <c r="AA95" s="57"/>
      <c r="AB95" s="57"/>
      <c r="AC95" s="57"/>
      <c r="AD95" s="57"/>
      <c r="AE95" s="57"/>
      <c r="AF95" s="57"/>
      <c r="AG95" s="61">
        <f>'01 - VRN'!J30</f>
        <v>0</v>
      </c>
      <c r="AH95" s="62"/>
      <c r="AI95" s="62"/>
      <c r="AJ95" s="62"/>
      <c r="AK95" s="62"/>
      <c r="AL95" s="62"/>
      <c r="AM95" s="62"/>
      <c r="AN95" s="61">
        <f>SUM(AG95,AT96)</f>
        <v>0</v>
      </c>
      <c r="AO95" s="62"/>
      <c r="AP95" s="62"/>
      <c r="AQ95" s="63" t="s">
        <v>80</v>
      </c>
      <c r="AR95" s="108"/>
      <c r="AS95" s="109">
        <v>0</v>
      </c>
      <c r="AT95" s="110">
        <f>ROUND(SUM(AV95:AW95),2)</f>
        <v>0</v>
      </c>
      <c r="AU95" s="111">
        <f>'18-2022 - Oprava lesní ce...'!P119</f>
        <v>0</v>
      </c>
      <c r="AV95" s="110">
        <f>'18-2022 - Oprava lesní ce...'!J29</f>
        <v>0</v>
      </c>
      <c r="AW95" s="110">
        <f>'01 - VRN'!J34</f>
        <v>0</v>
      </c>
      <c r="AX95" s="110">
        <f>'01 - VRN'!J33</f>
        <v>0</v>
      </c>
      <c r="AY95" s="110">
        <f>'18-2022 - Oprava lesní ce...'!J32</f>
        <v>0</v>
      </c>
      <c r="AZ95" s="110">
        <v>0</v>
      </c>
      <c r="BA95" s="110">
        <v>0</v>
      </c>
      <c r="BB95" s="110">
        <f>'01 - VRN'!F33</f>
        <v>0</v>
      </c>
      <c r="BC95" s="110">
        <f>'18-2022 - Oprava lesní ce...'!F32</f>
        <v>0</v>
      </c>
      <c r="BD95" s="112">
        <f>'18-2022 - Oprava lesní ce...'!F33</f>
        <v>0</v>
      </c>
      <c r="BT95" s="114" t="s">
        <v>81</v>
      </c>
      <c r="BU95" s="114" t="s">
        <v>82</v>
      </c>
      <c r="BV95" s="114" t="s">
        <v>77</v>
      </c>
      <c r="BW95" s="114" t="s">
        <v>3</v>
      </c>
      <c r="BX95" s="114" t="s">
        <v>78</v>
      </c>
      <c r="CL95" s="114" t="s">
        <v>0</v>
      </c>
    </row>
    <row r="96" spans="1:90" s="113" customFormat="1" ht="16.5" customHeight="1">
      <c r="A96" s="107" t="s">
        <v>79</v>
      </c>
      <c r="B96" s="108"/>
      <c r="C96" s="56"/>
      <c r="D96" s="57" t="s">
        <v>13</v>
      </c>
      <c r="E96" s="57"/>
      <c r="F96" s="57"/>
      <c r="G96" s="57"/>
      <c r="H96" s="57"/>
      <c r="I96" s="58"/>
      <c r="J96" s="57" t="s">
        <v>15</v>
      </c>
      <c r="K96" s="57"/>
      <c r="L96" s="57"/>
      <c r="M96" s="57"/>
      <c r="N96" s="57"/>
      <c r="O96" s="57"/>
      <c r="P96" s="57"/>
      <c r="Q96" s="57"/>
      <c r="R96" s="57"/>
      <c r="S96" s="57"/>
      <c r="T96" s="57"/>
      <c r="U96" s="57"/>
      <c r="V96" s="57"/>
      <c r="W96" s="57"/>
      <c r="X96" s="57"/>
      <c r="Y96" s="57"/>
      <c r="Z96" s="57"/>
      <c r="AA96" s="57"/>
      <c r="AB96" s="57"/>
      <c r="AC96" s="57"/>
      <c r="AD96" s="57"/>
      <c r="AE96" s="57"/>
      <c r="AF96" s="57"/>
      <c r="AG96" s="61">
        <f>'18-2022 - Oprava lesní ce...'!J28</f>
        <v>0</v>
      </c>
      <c r="AH96" s="62"/>
      <c r="AI96" s="62"/>
      <c r="AJ96" s="62"/>
      <c r="AK96" s="62"/>
      <c r="AL96" s="62"/>
      <c r="AM96" s="62"/>
      <c r="AN96" s="61">
        <f>SUM(AG96,AT97)</f>
        <v>0</v>
      </c>
      <c r="AO96" s="62"/>
      <c r="AP96" s="62"/>
      <c r="AQ96" s="63" t="s">
        <v>80</v>
      </c>
      <c r="AR96" s="108"/>
      <c r="AS96" s="109">
        <v>0</v>
      </c>
      <c r="AT96" s="110">
        <f>ROUND(SUM(AV96:AW96),2)</f>
        <v>0</v>
      </c>
      <c r="AU96" s="111" t="str">
        <f>'18-2022 - Oprava lesní ce...'!P120</f>
        <v>Nh celkem [h]</v>
      </c>
      <c r="AV96" s="110">
        <v>0</v>
      </c>
      <c r="AW96" s="110">
        <f>'18-2022 - Oprava lesní ce...'!J32</f>
        <v>0</v>
      </c>
      <c r="AX96" s="110">
        <f>'18-2022 - Oprava lesní ce...'!J31</f>
        <v>0</v>
      </c>
      <c r="AY96" s="110">
        <f>'18-2022 - Oprava lesní ce...'!J33</f>
        <v>0</v>
      </c>
      <c r="AZ96" s="110">
        <v>0</v>
      </c>
      <c r="BA96" s="110">
        <v>0</v>
      </c>
      <c r="BB96" s="110">
        <f>'18-2022 - Oprava lesní ce...'!F31</f>
        <v>0</v>
      </c>
      <c r="BC96" s="110">
        <f>'18-2022 - Oprava lesní ce...'!F33</f>
        <v>0</v>
      </c>
      <c r="BD96" s="112">
        <f>'18-2022 - Oprava lesní ce...'!F34</f>
        <v>0</v>
      </c>
      <c r="BT96" s="114" t="s">
        <v>81</v>
      </c>
      <c r="BU96" s="114" t="s">
        <v>82</v>
      </c>
      <c r="BV96" s="114" t="s">
        <v>77</v>
      </c>
      <c r="BW96" s="114" t="s">
        <v>3</v>
      </c>
      <c r="BX96" s="114" t="s">
        <v>78</v>
      </c>
      <c r="CL96" s="114" t="s">
        <v>0</v>
      </c>
    </row>
    <row r="97" spans="2:56" s="31" customFormat="1" ht="30" customHeight="1">
      <c r="B97" s="30"/>
      <c r="AR97" s="30"/>
      <c r="AS97" s="109">
        <v>0</v>
      </c>
      <c r="AT97" s="110">
        <f>ROUND(SUM(AV97:AW97),2)</f>
        <v>0</v>
      </c>
      <c r="AU97" s="111">
        <f>'18-2022 - Oprava lesní ce...'!P121</f>
        <v>0</v>
      </c>
      <c r="AV97" s="110">
        <f>AV95+AV96</f>
        <v>0</v>
      </c>
      <c r="AW97" s="110">
        <f>'18-2022 - Oprava lesní ce...'!J32</f>
        <v>0</v>
      </c>
      <c r="AX97" s="110">
        <f>AX95+AX96</f>
        <v>0</v>
      </c>
      <c r="AY97" s="110">
        <f>'18-2022 - Oprava lesní ce...'!J34</f>
        <v>0</v>
      </c>
      <c r="AZ97" s="110">
        <f>AZ95+AZ96</f>
        <v>0</v>
      </c>
      <c r="BA97" s="110">
        <f>'18-2022 - Oprava lesní ce...'!F32</f>
        <v>0</v>
      </c>
      <c r="BB97" s="110">
        <f>BB95+BB96</f>
        <v>0</v>
      </c>
      <c r="BC97" s="110">
        <f>'18-2022 - Oprava lesní ce...'!F34</f>
        <v>0</v>
      </c>
      <c r="BD97" s="112">
        <f>'18-2022 - Oprava lesní ce...'!F35</f>
        <v>0</v>
      </c>
    </row>
    <row r="98" spans="2:44" s="31" customFormat="1" ht="6.95" customHeight="1">
      <c r="B98" s="67"/>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30"/>
    </row>
    <row r="99" spans="45:56" ht="12">
      <c r="AS99" s="31"/>
      <c r="AT99" s="31"/>
      <c r="AU99" s="31"/>
      <c r="AV99" s="31"/>
      <c r="AW99" s="31"/>
      <c r="AX99" s="31"/>
      <c r="AY99" s="31"/>
      <c r="AZ99" s="31"/>
      <c r="BA99" s="31"/>
      <c r="BB99" s="31"/>
      <c r="BC99" s="31"/>
      <c r="BD99" s="31"/>
    </row>
  </sheetData>
  <sheetProtection algorithmName="SHA-512" hashValue="pfNtNmAY+NIoDKMByRHuJXK2uy57O7N9dHfL5lbERxbfupqnxVY+yWI9VU4qShqY1ciiaUzv2/ZWoCqpg/Mskg==" saltValue="F0RVpPzBGsvHk1tjjVtK3Q==" spinCount="100000" sheet="1" objects="1" scenarios="1" selectLockedCells="1"/>
  <mergeCells count="55">
    <mergeCell ref="AG38:AM38"/>
    <mergeCell ref="AN38:AP38"/>
    <mergeCell ref="D39:H39"/>
    <mergeCell ref="J39:AF39"/>
    <mergeCell ref="AG39:AM39"/>
    <mergeCell ref="AN39:AP39"/>
    <mergeCell ref="D40:H40"/>
    <mergeCell ref="J40:AF40"/>
    <mergeCell ref="AG40:AM40"/>
    <mergeCell ref="AN40:AP40"/>
    <mergeCell ref="AR2:BE2"/>
    <mergeCell ref="W33:AE33"/>
    <mergeCell ref="AK33:AO33"/>
    <mergeCell ref="L33:P33"/>
    <mergeCell ref="X35:AB35"/>
    <mergeCell ref="AK35:AO35"/>
    <mergeCell ref="AK31:AO31"/>
    <mergeCell ref="L31:P31"/>
    <mergeCell ref="W32:AE32"/>
    <mergeCell ref="AK32:AO32"/>
    <mergeCell ref="L32:P32"/>
    <mergeCell ref="BE5:BE34"/>
    <mergeCell ref="C92:G92"/>
    <mergeCell ref="I92:AF92"/>
    <mergeCell ref="AG92:AM92"/>
    <mergeCell ref="AN92:AP92"/>
    <mergeCell ref="AN96:AP96"/>
    <mergeCell ref="AG96:AM96"/>
    <mergeCell ref="D96:H96"/>
    <mergeCell ref="J96:AF96"/>
    <mergeCell ref="AG94:AM94"/>
    <mergeCell ref="AN94:AP94"/>
    <mergeCell ref="D95:H95"/>
    <mergeCell ref="J95:AF95"/>
    <mergeCell ref="AG95:AM95"/>
    <mergeCell ref="AN95:AP95"/>
    <mergeCell ref="L85:AO85"/>
    <mergeCell ref="AM87:AN87"/>
    <mergeCell ref="AM89:AP89"/>
    <mergeCell ref="AS89:AT91"/>
    <mergeCell ref="AM90:AP90"/>
    <mergeCell ref="K5:AO5"/>
    <mergeCell ref="K6:AO6"/>
    <mergeCell ref="E23:AN23"/>
    <mergeCell ref="AK26:AO26"/>
    <mergeCell ref="L28:P28"/>
    <mergeCell ref="W28:AE28"/>
    <mergeCell ref="AK28:AO28"/>
    <mergeCell ref="W31:AE31"/>
    <mergeCell ref="W29:AE29"/>
    <mergeCell ref="AK29:AO29"/>
    <mergeCell ref="L29:P29"/>
    <mergeCell ref="W30:AE30"/>
    <mergeCell ref="AK30:AO30"/>
    <mergeCell ref="L30:P30"/>
  </mergeCells>
  <hyperlinks>
    <hyperlink ref="A96" location="'18-2022 - Oprava lesní ce...'!C2" display="/"/>
  </hyperlinks>
  <printOptions/>
  <pageMargins left="0.39375" right="0.39375" top="0.39375" bottom="0.39375" header="0" footer="0"/>
  <pageSetup blackAndWhite="1" fitToHeight="100" fitToWidth="1" horizontalDpi="600" verticalDpi="600" orientation="landscape" paperSize="9"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D1DB-47C7-441C-B835-BB3EF6E06AEC}">
  <sheetPr>
    <pageSetUpPr fitToPage="1"/>
  </sheetPr>
  <dimension ref="B2:BM98"/>
  <sheetViews>
    <sheetView showGridLines="0" workbookViewId="0" topLeftCell="A67">
      <selection activeCell="I87" sqref="I87"/>
    </sheetView>
  </sheetViews>
  <sheetFormatPr defaultColWidth="9.140625" defaultRowHeight="12"/>
  <cols>
    <col min="1" max="1" width="8.28125" style="8" customWidth="1"/>
    <col min="2" max="2" width="1.1484375" style="8" customWidth="1"/>
    <col min="3" max="3" width="4.140625" style="8" customWidth="1"/>
    <col min="4" max="4" width="4.28125" style="8" customWidth="1"/>
    <col min="5" max="5" width="17.140625" style="8" customWidth="1"/>
    <col min="6" max="6" width="100.8515625" style="8" customWidth="1"/>
    <col min="7" max="7" width="7.421875" style="8" customWidth="1"/>
    <col min="8" max="8" width="14.00390625" style="8" customWidth="1"/>
    <col min="9" max="9" width="15.8515625" style="8" customWidth="1"/>
    <col min="10" max="11" width="22.28125" style="8" customWidth="1"/>
    <col min="12" max="12" width="9.28125" style="8" customWidth="1"/>
    <col min="13" max="13" width="10.8515625" style="8" hidden="1" customWidth="1"/>
    <col min="14" max="14" width="9.140625" style="8" hidden="1" customWidth="1"/>
    <col min="15" max="20" width="14.140625" style="8" hidden="1" customWidth="1"/>
    <col min="21" max="21" width="16.28125" style="8" hidden="1" customWidth="1"/>
    <col min="22" max="22" width="12.28125" style="8" hidden="1" customWidth="1"/>
    <col min="23" max="23" width="16.28125" style="8" hidden="1" customWidth="1"/>
    <col min="24" max="24" width="12.28125" style="8" hidden="1" customWidth="1"/>
    <col min="25" max="25" width="15.00390625" style="8" hidden="1" customWidth="1"/>
    <col min="26" max="26" width="11.00390625" style="8" hidden="1" customWidth="1"/>
    <col min="27" max="27" width="15.00390625" style="8" hidden="1" customWidth="1"/>
    <col min="28" max="28" width="16.28125" style="8" hidden="1" customWidth="1"/>
    <col min="29" max="29" width="11.00390625" style="8" hidden="1" customWidth="1"/>
    <col min="30" max="30" width="15.00390625" style="8" hidden="1" customWidth="1"/>
    <col min="31" max="31" width="16.28125" style="8" hidden="1" customWidth="1"/>
    <col min="32" max="97" width="9.140625" style="8" hidden="1" customWidth="1"/>
    <col min="98" max="16384" width="9.28125" style="8" customWidth="1"/>
  </cols>
  <sheetData>
    <row r="2" spans="12:46" ht="36.95" customHeight="1">
      <c r="L2" s="9" t="s">
        <v>4</v>
      </c>
      <c r="M2" s="10"/>
      <c r="N2" s="10"/>
      <c r="O2" s="10"/>
      <c r="P2" s="10"/>
      <c r="Q2" s="10"/>
      <c r="R2" s="10"/>
      <c r="S2" s="10"/>
      <c r="T2" s="10"/>
      <c r="U2" s="10"/>
      <c r="V2" s="10"/>
      <c r="AT2" s="11" t="s">
        <v>350</v>
      </c>
    </row>
    <row r="3" spans="2:46" ht="6.95" customHeight="1">
      <c r="B3" s="12"/>
      <c r="C3" s="13"/>
      <c r="D3" s="13"/>
      <c r="E3" s="13"/>
      <c r="F3" s="13"/>
      <c r="G3" s="13"/>
      <c r="H3" s="13"/>
      <c r="I3" s="13"/>
      <c r="J3" s="13"/>
      <c r="K3" s="13"/>
      <c r="L3" s="14"/>
      <c r="AT3" s="11" t="s">
        <v>83</v>
      </c>
    </row>
    <row r="4" spans="2:46" ht="24.95" customHeight="1">
      <c r="B4" s="14"/>
      <c r="D4" s="15" t="s">
        <v>84</v>
      </c>
      <c r="L4" s="14"/>
      <c r="M4" s="115" t="s">
        <v>9</v>
      </c>
      <c r="AT4" s="11" t="s">
        <v>2</v>
      </c>
    </row>
    <row r="5" spans="2:12" ht="6.95" customHeight="1">
      <c r="B5" s="14"/>
      <c r="L5" s="14"/>
    </row>
    <row r="6" spans="2:12" ht="12" customHeight="1">
      <c r="B6" s="14"/>
      <c r="D6" s="24" t="s">
        <v>14</v>
      </c>
      <c r="L6" s="14"/>
    </row>
    <row r="7" spans="2:12" ht="16.5" customHeight="1">
      <c r="B7" s="14"/>
      <c r="E7" s="76" t="s">
        <v>15</v>
      </c>
      <c r="F7" s="116"/>
      <c r="G7" s="116"/>
      <c r="H7" s="116"/>
      <c r="L7" s="14"/>
    </row>
    <row r="8" spans="2:12" s="31" customFormat="1" ht="12" customHeight="1">
      <c r="B8" s="30"/>
      <c r="D8" s="24" t="s">
        <v>340</v>
      </c>
      <c r="L8" s="30"/>
    </row>
    <row r="9" spans="2:12" s="31" customFormat="1" ht="16.5" customHeight="1">
      <c r="B9" s="30"/>
      <c r="E9" s="76" t="s">
        <v>349</v>
      </c>
      <c r="F9" s="116"/>
      <c r="G9" s="116"/>
      <c r="H9" s="116"/>
      <c r="L9" s="30"/>
    </row>
    <row r="10" spans="2:12" s="31" customFormat="1" ht="12">
      <c r="B10" s="30"/>
      <c r="L10" s="30"/>
    </row>
    <row r="11" spans="2:12" s="31" customFormat="1" ht="12" customHeight="1">
      <c r="B11" s="30"/>
      <c r="D11" s="24" t="s">
        <v>16</v>
      </c>
      <c r="F11" s="25" t="s">
        <v>0</v>
      </c>
      <c r="I11" s="24" t="s">
        <v>17</v>
      </c>
      <c r="J11" s="25" t="s">
        <v>0</v>
      </c>
      <c r="L11" s="30"/>
    </row>
    <row r="12" spans="2:12" s="31" customFormat="1" ht="12" customHeight="1">
      <c r="B12" s="30"/>
      <c r="D12" s="24" t="s">
        <v>18</v>
      </c>
      <c r="F12" s="25" t="s">
        <v>19</v>
      </c>
      <c r="I12" s="24" t="s">
        <v>20</v>
      </c>
      <c r="J12" s="117" t="str">
        <f>'Rekapitulace stavby'!AN8</f>
        <v>Vyplň údaj</v>
      </c>
      <c r="L12" s="30"/>
    </row>
    <row r="13" spans="2:12" s="31" customFormat="1" ht="10.9" customHeight="1">
      <c r="B13" s="30"/>
      <c r="L13" s="30"/>
    </row>
    <row r="14" spans="2:12" s="31" customFormat="1" ht="12" customHeight="1">
      <c r="B14" s="30"/>
      <c r="D14" s="24" t="s">
        <v>21</v>
      </c>
      <c r="I14" s="24" t="s">
        <v>22</v>
      </c>
      <c r="J14" s="25" t="s">
        <v>348</v>
      </c>
      <c r="L14" s="30"/>
    </row>
    <row r="15" spans="2:12" s="31" customFormat="1" ht="18" customHeight="1">
      <c r="B15" s="30"/>
      <c r="E15" s="25" t="s">
        <v>351</v>
      </c>
      <c r="I15" s="24" t="s">
        <v>25</v>
      </c>
      <c r="J15" s="25" t="s">
        <v>347</v>
      </c>
      <c r="L15" s="30"/>
    </row>
    <row r="16" spans="2:12" s="31" customFormat="1" ht="6.95" customHeight="1">
      <c r="B16" s="30"/>
      <c r="L16" s="30"/>
    </row>
    <row r="17" spans="2:12" s="31" customFormat="1" ht="12" customHeight="1">
      <c r="B17" s="30"/>
      <c r="D17" s="24" t="s">
        <v>339</v>
      </c>
      <c r="I17" s="24" t="s">
        <v>22</v>
      </c>
      <c r="J17" s="118" t="str">
        <f>'Rekapitulace stavby'!AN13</f>
        <v>Vyplň údaj</v>
      </c>
      <c r="L17" s="30"/>
    </row>
    <row r="18" spans="2:12" s="31" customFormat="1" ht="18" customHeight="1">
      <c r="B18" s="30"/>
      <c r="E18" s="27" t="str">
        <f>'Rekapitulace stavby'!E14</f>
        <v>Vyplň údaj</v>
      </c>
      <c r="F18" s="71"/>
      <c r="G18" s="71"/>
      <c r="H18" s="71"/>
      <c r="I18" s="24" t="s">
        <v>25</v>
      </c>
      <c r="J18" s="118" t="str">
        <f>'Rekapitulace stavby'!AN14</f>
        <v>Vyplň údaj</v>
      </c>
      <c r="L18" s="30"/>
    </row>
    <row r="19" spans="2:12" s="31" customFormat="1" ht="6.95" customHeight="1">
      <c r="B19" s="30"/>
      <c r="L19" s="30"/>
    </row>
    <row r="20" spans="2:12" s="31" customFormat="1" ht="12" customHeight="1">
      <c r="B20" s="30"/>
      <c r="D20" s="24" t="s">
        <v>29</v>
      </c>
      <c r="I20" s="24" t="s">
        <v>22</v>
      </c>
      <c r="J20" s="25" t="s">
        <v>30</v>
      </c>
      <c r="L20" s="30"/>
    </row>
    <row r="21" spans="2:12" s="31" customFormat="1" ht="18" customHeight="1">
      <c r="B21" s="30"/>
      <c r="E21" s="25" t="s">
        <v>31</v>
      </c>
      <c r="I21" s="24" t="s">
        <v>25</v>
      </c>
      <c r="J21" s="25" t="s">
        <v>32</v>
      </c>
      <c r="L21" s="30"/>
    </row>
    <row r="22" spans="2:12" s="31" customFormat="1" ht="6.95" customHeight="1">
      <c r="B22" s="30"/>
      <c r="L22" s="30"/>
    </row>
    <row r="23" spans="2:12" s="31" customFormat="1" ht="12" customHeight="1">
      <c r="B23" s="30"/>
      <c r="D23" s="24" t="s">
        <v>34</v>
      </c>
      <c r="I23" s="24" t="s">
        <v>22</v>
      </c>
      <c r="J23" s="25" t="str">
        <f>IF('[1]Rekapitulace stavby'!AN19="","",'[1]Rekapitulace stavby'!AN19)</f>
        <v/>
      </c>
      <c r="L23" s="30"/>
    </row>
    <row r="24" spans="2:12" s="31" customFormat="1" ht="18" customHeight="1">
      <c r="B24" s="30"/>
      <c r="E24" s="25" t="str">
        <f>IF('[1]Rekapitulace stavby'!E20="","",'[1]Rekapitulace stavby'!E20)</f>
        <v xml:space="preserve"> </v>
      </c>
      <c r="I24" s="24" t="s">
        <v>25</v>
      </c>
      <c r="J24" s="25" t="str">
        <f>IF('[1]Rekapitulace stavby'!AN20="","",'[1]Rekapitulace stavby'!AN20)</f>
        <v/>
      </c>
      <c r="L24" s="30"/>
    </row>
    <row r="25" spans="2:12" s="31" customFormat="1" ht="6.95" customHeight="1">
      <c r="B25" s="30"/>
      <c r="L25" s="30"/>
    </row>
    <row r="26" spans="2:12" s="31" customFormat="1" ht="12" customHeight="1">
      <c r="B26" s="30"/>
      <c r="D26" s="24" t="s">
        <v>35</v>
      </c>
      <c r="L26" s="30"/>
    </row>
    <row r="27" spans="2:12" s="120" customFormat="1" ht="71.25" customHeight="1">
      <c r="B27" s="119"/>
      <c r="E27" s="28" t="s">
        <v>346</v>
      </c>
      <c r="F27" s="28"/>
      <c r="G27" s="28"/>
      <c r="H27" s="28"/>
      <c r="L27" s="119"/>
    </row>
    <row r="28" spans="2:12" s="31" customFormat="1" ht="6.95" customHeight="1">
      <c r="B28" s="30"/>
      <c r="L28" s="30"/>
    </row>
    <row r="29" spans="2:12" s="31" customFormat="1" ht="6.95" customHeight="1">
      <c r="B29" s="30"/>
      <c r="D29" s="84"/>
      <c r="E29" s="84"/>
      <c r="F29" s="84"/>
      <c r="G29" s="84"/>
      <c r="H29" s="84"/>
      <c r="I29" s="84"/>
      <c r="J29" s="84"/>
      <c r="K29" s="84"/>
      <c r="L29" s="30"/>
    </row>
    <row r="30" spans="2:12" s="31" customFormat="1" ht="25.35" customHeight="1">
      <c r="B30" s="30"/>
      <c r="D30" s="121" t="s">
        <v>36</v>
      </c>
      <c r="J30" s="122">
        <f>ROUND(J84,2)</f>
        <v>0</v>
      </c>
      <c r="L30" s="30"/>
    </row>
    <row r="31" spans="2:12" s="31" customFormat="1" ht="6.95" customHeight="1">
      <c r="B31" s="30"/>
      <c r="D31" s="84"/>
      <c r="E31" s="84"/>
      <c r="F31" s="84"/>
      <c r="G31" s="84"/>
      <c r="H31" s="84"/>
      <c r="I31" s="84"/>
      <c r="J31" s="84"/>
      <c r="K31" s="84"/>
      <c r="L31" s="30"/>
    </row>
    <row r="32" spans="2:12" s="31" customFormat="1" ht="14.45" customHeight="1">
      <c r="B32" s="30"/>
      <c r="F32" s="123" t="s">
        <v>38</v>
      </c>
      <c r="I32" s="123" t="s">
        <v>37</v>
      </c>
      <c r="J32" s="123" t="s">
        <v>39</v>
      </c>
      <c r="L32" s="30"/>
    </row>
    <row r="33" spans="2:12" s="31" customFormat="1" ht="14.45" customHeight="1">
      <c r="B33" s="30"/>
      <c r="D33" s="124" t="s">
        <v>40</v>
      </c>
      <c r="E33" s="24" t="s">
        <v>41</v>
      </c>
      <c r="F33" s="125">
        <f>ROUND((SUM(BE84:BE97)),2)</f>
        <v>0</v>
      </c>
      <c r="I33" s="126">
        <v>0.21</v>
      </c>
      <c r="J33" s="125">
        <f>ROUND(((SUM(BE84:BE97))*I33),2)</f>
        <v>0</v>
      </c>
      <c r="L33" s="30"/>
    </row>
    <row r="34" spans="2:12" s="31" customFormat="1" ht="14.45" customHeight="1">
      <c r="B34" s="30"/>
      <c r="E34" s="24" t="s">
        <v>42</v>
      </c>
      <c r="F34" s="125">
        <f>ROUND((SUM(BF84:BF97)),2)</f>
        <v>0</v>
      </c>
      <c r="I34" s="126">
        <v>0.15</v>
      </c>
      <c r="J34" s="125">
        <f>ROUND(((SUM(BF84:BF97))*I34),2)</f>
        <v>0</v>
      </c>
      <c r="L34" s="30"/>
    </row>
    <row r="35" spans="2:12" s="31" customFormat="1" ht="14.45" customHeight="1" hidden="1">
      <c r="B35" s="30"/>
      <c r="E35" s="24" t="s">
        <v>43</v>
      </c>
      <c r="F35" s="125">
        <f>ROUND((SUM(BG84:BG97)),2)</f>
        <v>0</v>
      </c>
      <c r="I35" s="126">
        <v>0.21</v>
      </c>
      <c r="J35" s="125">
        <f>0</f>
        <v>0</v>
      </c>
      <c r="L35" s="30"/>
    </row>
    <row r="36" spans="2:12" s="31" customFormat="1" ht="14.45" customHeight="1" hidden="1">
      <c r="B36" s="30"/>
      <c r="E36" s="24" t="s">
        <v>44</v>
      </c>
      <c r="F36" s="125">
        <f>ROUND((SUM(BH84:BH97)),2)</f>
        <v>0</v>
      </c>
      <c r="I36" s="126">
        <v>0.15</v>
      </c>
      <c r="J36" s="125">
        <f>0</f>
        <v>0</v>
      </c>
      <c r="L36" s="30"/>
    </row>
    <row r="37" spans="2:12" s="31" customFormat="1" ht="14.45" customHeight="1" hidden="1">
      <c r="B37" s="30"/>
      <c r="E37" s="24" t="s">
        <v>45</v>
      </c>
      <c r="F37" s="125">
        <f>ROUND((SUM(BI84:BI97)),2)</f>
        <v>0</v>
      </c>
      <c r="I37" s="126">
        <v>0</v>
      </c>
      <c r="J37" s="125">
        <f>0</f>
        <v>0</v>
      </c>
      <c r="L37" s="30"/>
    </row>
    <row r="38" spans="2:12" s="31" customFormat="1" ht="6.95" customHeight="1">
      <c r="B38" s="30"/>
      <c r="L38" s="30"/>
    </row>
    <row r="39" spans="2:12" s="31" customFormat="1" ht="25.35" customHeight="1">
      <c r="B39" s="30"/>
      <c r="C39" s="127"/>
      <c r="D39" s="128" t="s">
        <v>46</v>
      </c>
      <c r="E39" s="91"/>
      <c r="F39" s="91"/>
      <c r="G39" s="129" t="s">
        <v>47</v>
      </c>
      <c r="H39" s="130" t="s">
        <v>48</v>
      </c>
      <c r="I39" s="91"/>
      <c r="J39" s="131">
        <f>SUM(J30:J37)</f>
        <v>0</v>
      </c>
      <c r="K39" s="132"/>
      <c r="L39" s="30"/>
    </row>
    <row r="40" spans="2:12" s="31" customFormat="1" ht="14.45" customHeight="1">
      <c r="B40" s="67"/>
      <c r="C40" s="68"/>
      <c r="D40" s="68"/>
      <c r="E40" s="68"/>
      <c r="F40" s="68"/>
      <c r="G40" s="68"/>
      <c r="H40" s="68"/>
      <c r="I40" s="68"/>
      <c r="J40" s="68"/>
      <c r="K40" s="68"/>
      <c r="L40" s="30"/>
    </row>
    <row r="44" spans="2:12" s="31" customFormat="1" ht="6.95" customHeight="1">
      <c r="B44" s="69"/>
      <c r="C44" s="70"/>
      <c r="D44" s="70"/>
      <c r="E44" s="70"/>
      <c r="F44" s="70"/>
      <c r="G44" s="70"/>
      <c r="H44" s="70"/>
      <c r="I44" s="70"/>
      <c r="J44" s="70"/>
      <c r="K44" s="70"/>
      <c r="L44" s="30"/>
    </row>
    <row r="45" spans="2:12" s="31" customFormat="1" ht="24.95" customHeight="1">
      <c r="B45" s="30"/>
      <c r="C45" s="15" t="s">
        <v>85</v>
      </c>
      <c r="L45" s="30"/>
    </row>
    <row r="46" spans="2:12" s="31" customFormat="1" ht="6.95" customHeight="1">
      <c r="B46" s="30"/>
      <c r="L46" s="30"/>
    </row>
    <row r="47" spans="2:12" s="31" customFormat="1" ht="12" customHeight="1">
      <c r="B47" s="30"/>
      <c r="C47" s="24" t="s">
        <v>14</v>
      </c>
      <c r="L47" s="30"/>
    </row>
    <row r="48" spans="2:12" s="31" customFormat="1" ht="16.5" customHeight="1">
      <c r="B48" s="30"/>
      <c r="E48" s="133" t="str">
        <f>E7</f>
        <v>Oprava lesní cesty Od Šáchovce</v>
      </c>
      <c r="F48" s="134"/>
      <c r="G48" s="134"/>
      <c r="H48" s="134"/>
      <c r="L48" s="30"/>
    </row>
    <row r="49" spans="2:12" s="31" customFormat="1" ht="12" customHeight="1">
      <c r="B49" s="30"/>
      <c r="C49" s="24" t="s">
        <v>340</v>
      </c>
      <c r="L49" s="30"/>
    </row>
    <row r="50" spans="2:12" s="31" customFormat="1" ht="16.5" customHeight="1">
      <c r="B50" s="30"/>
      <c r="E50" s="76" t="str">
        <f>E9</f>
        <v>01 - VRN</v>
      </c>
      <c r="F50" s="116"/>
      <c r="G50" s="116"/>
      <c r="H50" s="116"/>
      <c r="L50" s="30"/>
    </row>
    <row r="51" spans="2:12" s="31" customFormat="1" ht="6.95" customHeight="1">
      <c r="B51" s="30"/>
      <c r="L51" s="30"/>
    </row>
    <row r="52" spans="2:12" s="31" customFormat="1" ht="12" customHeight="1">
      <c r="B52" s="30"/>
      <c r="C52" s="24" t="s">
        <v>18</v>
      </c>
      <c r="F52" s="25" t="str">
        <f>F12</f>
        <v>k. ú. Jevany</v>
      </c>
      <c r="I52" s="24" t="s">
        <v>20</v>
      </c>
      <c r="J52" s="117" t="str">
        <f>IF(J12="","",J12)</f>
        <v>Vyplň údaj</v>
      </c>
      <c r="L52" s="30"/>
    </row>
    <row r="53" spans="2:12" s="31" customFormat="1" ht="6.95" customHeight="1">
      <c r="B53" s="30"/>
      <c r="L53" s="30"/>
    </row>
    <row r="54" spans="2:12" s="31" customFormat="1" ht="25.7" customHeight="1">
      <c r="B54" s="30"/>
      <c r="C54" s="24" t="s">
        <v>21</v>
      </c>
      <c r="F54" s="25" t="str">
        <f>E15</f>
        <v>ČZU v Praze ŠLP v Kostelci n. Černými lesy</v>
      </c>
      <c r="I54" s="24" t="s">
        <v>29</v>
      </c>
      <c r="J54" s="135" t="str">
        <f>E21</f>
        <v>Ing. Jiří Ježek</v>
      </c>
      <c r="L54" s="30"/>
    </row>
    <row r="55" spans="2:12" s="31" customFormat="1" ht="15.2" customHeight="1">
      <c r="B55" s="30"/>
      <c r="C55" s="24" t="s">
        <v>339</v>
      </c>
      <c r="F55" s="25" t="str">
        <f>IF(E18="","",E18)</f>
        <v>Vyplň údaj</v>
      </c>
      <c r="I55" s="24" t="s">
        <v>34</v>
      </c>
      <c r="J55" s="135" t="str">
        <f>E24</f>
        <v xml:space="preserve"> </v>
      </c>
      <c r="L55" s="30"/>
    </row>
    <row r="56" spans="2:12" s="31" customFormat="1" ht="10.35" customHeight="1">
      <c r="B56" s="30"/>
      <c r="L56" s="30"/>
    </row>
    <row r="57" spans="2:12" s="31" customFormat="1" ht="29.25" customHeight="1">
      <c r="B57" s="30"/>
      <c r="C57" s="136" t="s">
        <v>86</v>
      </c>
      <c r="D57" s="127"/>
      <c r="E57" s="127"/>
      <c r="F57" s="127"/>
      <c r="G57" s="127"/>
      <c r="H57" s="127"/>
      <c r="I57" s="127"/>
      <c r="J57" s="137" t="s">
        <v>87</v>
      </c>
      <c r="K57" s="127"/>
      <c r="L57" s="30"/>
    </row>
    <row r="58" spans="2:12" s="31" customFormat="1" ht="10.35" customHeight="1">
      <c r="B58" s="30"/>
      <c r="L58" s="30"/>
    </row>
    <row r="59" spans="2:47" s="31" customFormat="1" ht="22.9" customHeight="1">
      <c r="B59" s="30"/>
      <c r="C59" s="138" t="s">
        <v>345</v>
      </c>
      <c r="J59" s="122">
        <f>J84</f>
        <v>0</v>
      </c>
      <c r="L59" s="30"/>
      <c r="AU59" s="11" t="s">
        <v>89</v>
      </c>
    </row>
    <row r="60" spans="2:12" s="140" customFormat="1" ht="24.95" customHeight="1">
      <c r="B60" s="139"/>
      <c r="D60" s="141" t="s">
        <v>344</v>
      </c>
      <c r="E60" s="142"/>
      <c r="F60" s="142"/>
      <c r="G60" s="142"/>
      <c r="H60" s="142"/>
      <c r="I60" s="142"/>
      <c r="J60" s="143">
        <f>J85</f>
        <v>0</v>
      </c>
      <c r="L60" s="139"/>
    </row>
    <row r="61" spans="2:12" s="145" customFormat="1" ht="19.9" customHeight="1">
      <c r="B61" s="144"/>
      <c r="D61" s="146" t="s">
        <v>343</v>
      </c>
      <c r="E61" s="147"/>
      <c r="F61" s="147"/>
      <c r="G61" s="147"/>
      <c r="H61" s="147"/>
      <c r="I61" s="147"/>
      <c r="J61" s="148">
        <f>J86</f>
        <v>0</v>
      </c>
      <c r="L61" s="144"/>
    </row>
    <row r="62" spans="2:12" s="145" customFormat="1" ht="19.9" customHeight="1">
      <c r="B62" s="144"/>
      <c r="D62" s="146" t="s">
        <v>342</v>
      </c>
      <c r="E62" s="147"/>
      <c r="F62" s="147"/>
      <c r="G62" s="147"/>
      <c r="H62" s="147"/>
      <c r="I62" s="147"/>
      <c r="J62" s="148">
        <f>J89</f>
        <v>0</v>
      </c>
      <c r="L62" s="144"/>
    </row>
    <row r="63" spans="2:12" s="145" customFormat="1" ht="19.9" customHeight="1">
      <c r="B63" s="144"/>
      <c r="D63" s="146" t="s">
        <v>341</v>
      </c>
      <c r="E63" s="147"/>
      <c r="F63" s="147"/>
      <c r="G63" s="147"/>
      <c r="H63" s="147"/>
      <c r="I63" s="147"/>
      <c r="J63" s="148">
        <f>J92</f>
        <v>0</v>
      </c>
      <c r="L63" s="144"/>
    </row>
    <row r="64" spans="2:12" s="145" customFormat="1" ht="19.9" customHeight="1">
      <c r="B64" s="144"/>
      <c r="D64" s="146" t="s">
        <v>360</v>
      </c>
      <c r="E64" s="147"/>
      <c r="F64" s="147"/>
      <c r="G64" s="147"/>
      <c r="H64" s="147"/>
      <c r="I64" s="147"/>
      <c r="J64" s="148">
        <f>J95</f>
        <v>0</v>
      </c>
      <c r="L64" s="144"/>
    </row>
    <row r="65" spans="2:12" s="31" customFormat="1" ht="21.75" customHeight="1">
      <c r="B65" s="30"/>
      <c r="L65" s="30"/>
    </row>
    <row r="66" spans="2:12" s="31" customFormat="1" ht="6.95" customHeight="1">
      <c r="B66" s="67"/>
      <c r="C66" s="68"/>
      <c r="D66" s="68"/>
      <c r="E66" s="68"/>
      <c r="F66" s="68"/>
      <c r="G66" s="68"/>
      <c r="H66" s="68"/>
      <c r="I66" s="68"/>
      <c r="J66" s="68"/>
      <c r="K66" s="68"/>
      <c r="L66" s="30"/>
    </row>
    <row r="70" spans="2:12" s="31" customFormat="1" ht="6.95" customHeight="1">
      <c r="B70" s="69"/>
      <c r="C70" s="70"/>
      <c r="D70" s="70"/>
      <c r="E70" s="70"/>
      <c r="F70" s="70"/>
      <c r="G70" s="70"/>
      <c r="H70" s="70"/>
      <c r="I70" s="70"/>
      <c r="J70" s="70"/>
      <c r="K70" s="70"/>
      <c r="L70" s="30"/>
    </row>
    <row r="71" spans="2:12" s="31" customFormat="1" ht="24.95" customHeight="1">
      <c r="B71" s="30"/>
      <c r="C71" s="15" t="s">
        <v>99</v>
      </c>
      <c r="L71" s="30"/>
    </row>
    <row r="72" spans="2:12" s="31" customFormat="1" ht="6.95" customHeight="1">
      <c r="B72" s="30"/>
      <c r="L72" s="30"/>
    </row>
    <row r="73" spans="2:12" s="31" customFormat="1" ht="12" customHeight="1">
      <c r="B73" s="30"/>
      <c r="C73" s="24" t="s">
        <v>14</v>
      </c>
      <c r="L73" s="30"/>
    </row>
    <row r="74" spans="2:12" s="31" customFormat="1" ht="16.5" customHeight="1">
      <c r="B74" s="30"/>
      <c r="E74" s="133" t="str">
        <f>E7</f>
        <v>Oprava lesní cesty Od Šáchovce</v>
      </c>
      <c r="F74" s="134"/>
      <c r="G74" s="134"/>
      <c r="H74" s="134"/>
      <c r="L74" s="30"/>
    </row>
    <row r="75" spans="2:12" s="31" customFormat="1" ht="12" customHeight="1">
      <c r="B75" s="30"/>
      <c r="C75" s="24" t="s">
        <v>340</v>
      </c>
      <c r="L75" s="30"/>
    </row>
    <row r="76" spans="2:12" s="31" customFormat="1" ht="16.5" customHeight="1">
      <c r="B76" s="30"/>
      <c r="E76" s="76" t="str">
        <f>E9</f>
        <v>01 - VRN</v>
      </c>
      <c r="F76" s="116"/>
      <c r="G76" s="116"/>
      <c r="H76" s="116"/>
      <c r="L76" s="30"/>
    </row>
    <row r="77" spans="2:12" s="31" customFormat="1" ht="6.95" customHeight="1">
      <c r="B77" s="30"/>
      <c r="L77" s="30"/>
    </row>
    <row r="78" spans="2:12" s="31" customFormat="1" ht="12" customHeight="1">
      <c r="B78" s="30"/>
      <c r="C78" s="24" t="s">
        <v>18</v>
      </c>
      <c r="F78" s="25" t="str">
        <f>F12</f>
        <v>k. ú. Jevany</v>
      </c>
      <c r="I78" s="24" t="s">
        <v>20</v>
      </c>
      <c r="J78" s="117" t="str">
        <f>IF(J12="","",J12)</f>
        <v>Vyplň údaj</v>
      </c>
      <c r="L78" s="30"/>
    </row>
    <row r="79" spans="2:12" s="31" customFormat="1" ht="6.95" customHeight="1">
      <c r="B79" s="30"/>
      <c r="L79" s="30"/>
    </row>
    <row r="80" spans="2:12" s="31" customFormat="1" ht="25.7" customHeight="1">
      <c r="B80" s="30"/>
      <c r="C80" s="24" t="s">
        <v>21</v>
      </c>
      <c r="F80" s="25" t="str">
        <f>E15</f>
        <v>ČZU v Praze ŠLP v Kostelci n. Černými lesy</v>
      </c>
      <c r="I80" s="24" t="s">
        <v>29</v>
      </c>
      <c r="J80" s="135" t="str">
        <f>E21</f>
        <v>Ing. Jiří Ježek</v>
      </c>
      <c r="L80" s="30"/>
    </row>
    <row r="81" spans="2:12" s="31" customFormat="1" ht="15.2" customHeight="1">
      <c r="B81" s="30"/>
      <c r="C81" s="24" t="s">
        <v>339</v>
      </c>
      <c r="F81" s="25" t="str">
        <f>IF(E18="","",E18)</f>
        <v>Vyplň údaj</v>
      </c>
      <c r="I81" s="24" t="s">
        <v>34</v>
      </c>
      <c r="J81" s="135" t="str">
        <f>E24</f>
        <v xml:space="preserve"> </v>
      </c>
      <c r="L81" s="30"/>
    </row>
    <row r="82" spans="2:12" s="31" customFormat="1" ht="10.35" customHeight="1">
      <c r="B82" s="30"/>
      <c r="L82" s="30"/>
    </row>
    <row r="83" spans="2:20" s="153" customFormat="1" ht="29.25" customHeight="1">
      <c r="B83" s="149"/>
      <c r="C83" s="150" t="s">
        <v>100</v>
      </c>
      <c r="D83" s="151" t="s">
        <v>61</v>
      </c>
      <c r="E83" s="151" t="s">
        <v>57</v>
      </c>
      <c r="F83" s="151" t="s">
        <v>58</v>
      </c>
      <c r="G83" s="151" t="s">
        <v>101</v>
      </c>
      <c r="H83" s="151" t="s">
        <v>102</v>
      </c>
      <c r="I83" s="151" t="s">
        <v>103</v>
      </c>
      <c r="J83" s="151" t="s">
        <v>87</v>
      </c>
      <c r="K83" s="152" t="s">
        <v>104</v>
      </c>
      <c r="L83" s="149"/>
      <c r="M83" s="96" t="s">
        <v>0</v>
      </c>
      <c r="N83" s="97" t="s">
        <v>40</v>
      </c>
      <c r="O83" s="97" t="s">
        <v>105</v>
      </c>
      <c r="P83" s="97" t="s">
        <v>106</v>
      </c>
      <c r="Q83" s="97" t="s">
        <v>107</v>
      </c>
      <c r="R83" s="97" t="s">
        <v>108</v>
      </c>
      <c r="S83" s="97" t="s">
        <v>109</v>
      </c>
      <c r="T83" s="98" t="s">
        <v>110</v>
      </c>
    </row>
    <row r="84" spans="2:63" s="31" customFormat="1" ht="22.9" customHeight="1">
      <c r="B84" s="30"/>
      <c r="C84" s="51" t="s">
        <v>111</v>
      </c>
      <c r="J84" s="154">
        <f>BK84</f>
        <v>0</v>
      </c>
      <c r="L84" s="30"/>
      <c r="M84" s="99"/>
      <c r="N84" s="84"/>
      <c r="O84" s="84"/>
      <c r="P84" s="155">
        <f>P85</f>
        <v>0</v>
      </c>
      <c r="Q84" s="84"/>
      <c r="R84" s="155">
        <f>R85</f>
        <v>0</v>
      </c>
      <c r="S84" s="84"/>
      <c r="T84" s="156">
        <f>T85</f>
        <v>0</v>
      </c>
      <c r="AT84" s="11" t="s">
        <v>75</v>
      </c>
      <c r="AU84" s="11" t="s">
        <v>89</v>
      </c>
      <c r="BK84" s="157">
        <f>BK85</f>
        <v>0</v>
      </c>
    </row>
    <row r="85" spans="2:63" s="159" customFormat="1" ht="25.9" customHeight="1">
      <c r="B85" s="158"/>
      <c r="D85" s="160" t="s">
        <v>75</v>
      </c>
      <c r="E85" s="161" t="s">
        <v>338</v>
      </c>
      <c r="F85" s="161" t="s">
        <v>337</v>
      </c>
      <c r="J85" s="162">
        <f>BK85</f>
        <v>0</v>
      </c>
      <c r="L85" s="158"/>
      <c r="M85" s="163"/>
      <c r="P85" s="164">
        <f>P86+P89+P92+P95</f>
        <v>0</v>
      </c>
      <c r="R85" s="164">
        <f>R86+R89+R92+R95</f>
        <v>0</v>
      </c>
      <c r="T85" s="165">
        <f>T86+T89+T92+T95</f>
        <v>0</v>
      </c>
      <c r="AR85" s="160" t="s">
        <v>148</v>
      </c>
      <c r="AT85" s="166" t="s">
        <v>75</v>
      </c>
      <c r="AU85" s="166" t="s">
        <v>76</v>
      </c>
      <c r="AY85" s="160" t="s">
        <v>114</v>
      </c>
      <c r="BK85" s="167">
        <f>BK86+BK89+BK92+BK95</f>
        <v>0</v>
      </c>
    </row>
    <row r="86" spans="2:63" s="159" customFormat="1" ht="22.9" customHeight="1">
      <c r="B86" s="158"/>
      <c r="D86" s="160" t="s">
        <v>75</v>
      </c>
      <c r="E86" s="168" t="s">
        <v>336</v>
      </c>
      <c r="F86" s="168" t="s">
        <v>334</v>
      </c>
      <c r="J86" s="169">
        <f>BK86</f>
        <v>0</v>
      </c>
      <c r="L86" s="158"/>
      <c r="M86" s="163"/>
      <c r="P86" s="164">
        <f>SUM(P87:P88)</f>
        <v>0</v>
      </c>
      <c r="R86" s="164">
        <f>SUM(R87:R88)</f>
        <v>0</v>
      </c>
      <c r="T86" s="165">
        <f>SUM(T87:T88)</f>
        <v>0</v>
      </c>
      <c r="AR86" s="160" t="s">
        <v>148</v>
      </c>
      <c r="AT86" s="166" t="s">
        <v>75</v>
      </c>
      <c r="AU86" s="166" t="s">
        <v>81</v>
      </c>
      <c r="AY86" s="160" t="s">
        <v>114</v>
      </c>
      <c r="BK86" s="167">
        <f>SUM(BK87:BK88)</f>
        <v>0</v>
      </c>
    </row>
    <row r="87" spans="2:65" s="31" customFormat="1" ht="16.5" customHeight="1">
      <c r="B87" s="30"/>
      <c r="C87" s="170" t="s">
        <v>81</v>
      </c>
      <c r="D87" s="170" t="s">
        <v>116</v>
      </c>
      <c r="E87" s="171" t="s">
        <v>335</v>
      </c>
      <c r="F87" s="172" t="s">
        <v>334</v>
      </c>
      <c r="G87" s="173" t="s">
        <v>324</v>
      </c>
      <c r="H87" s="174">
        <v>1</v>
      </c>
      <c r="I87" s="3">
        <v>0</v>
      </c>
      <c r="J87" s="175">
        <f>ROUND(I87*H87,2)</f>
        <v>0</v>
      </c>
      <c r="K87" s="172" t="s">
        <v>323</v>
      </c>
      <c r="L87" s="30"/>
      <c r="M87" s="176" t="s">
        <v>0</v>
      </c>
      <c r="N87" s="177" t="s">
        <v>41</v>
      </c>
      <c r="O87" s="178">
        <v>0</v>
      </c>
      <c r="P87" s="178">
        <f>O87*H87</f>
        <v>0</v>
      </c>
      <c r="Q87" s="178">
        <v>0</v>
      </c>
      <c r="R87" s="178">
        <f>Q87*H87</f>
        <v>0</v>
      </c>
      <c r="S87" s="178">
        <v>0</v>
      </c>
      <c r="T87" s="179">
        <f>S87*H87</f>
        <v>0</v>
      </c>
      <c r="AR87" s="180" t="s">
        <v>322</v>
      </c>
      <c r="AT87" s="180" t="s">
        <v>116</v>
      </c>
      <c r="AU87" s="180" t="s">
        <v>83</v>
      </c>
      <c r="AY87" s="11" t="s">
        <v>114</v>
      </c>
      <c r="BE87" s="181">
        <f>IF(N87="základní",J87,0)</f>
        <v>0</v>
      </c>
      <c r="BF87" s="181">
        <f>IF(N87="snížená",J87,0)</f>
        <v>0</v>
      </c>
      <c r="BG87" s="181">
        <f>IF(N87="zákl. přenesená",J87,0)</f>
        <v>0</v>
      </c>
      <c r="BH87" s="181">
        <f>IF(N87="sníž. přenesená",J87,0)</f>
        <v>0</v>
      </c>
      <c r="BI87" s="181">
        <f>IF(N87="nulová",J87,0)</f>
        <v>0</v>
      </c>
      <c r="BJ87" s="11" t="s">
        <v>81</v>
      </c>
      <c r="BK87" s="181">
        <f>ROUND(I87*H87,2)</f>
        <v>0</v>
      </c>
      <c r="BL87" s="11" t="s">
        <v>322</v>
      </c>
      <c r="BM87" s="180" t="s">
        <v>333</v>
      </c>
    </row>
    <row r="88" spans="2:47" s="31" customFormat="1" ht="19.5">
      <c r="B88" s="30"/>
      <c r="D88" s="182" t="s">
        <v>320</v>
      </c>
      <c r="F88" s="183" t="s">
        <v>365</v>
      </c>
      <c r="L88" s="30"/>
      <c r="M88" s="184"/>
      <c r="T88" s="88"/>
      <c r="AT88" s="11" t="s">
        <v>320</v>
      </c>
      <c r="AU88" s="11" t="s">
        <v>83</v>
      </c>
    </row>
    <row r="89" spans="2:63" s="159" customFormat="1" ht="22.9" customHeight="1">
      <c r="B89" s="158"/>
      <c r="D89" s="160" t="s">
        <v>75</v>
      </c>
      <c r="E89" s="168" t="s">
        <v>332</v>
      </c>
      <c r="F89" s="168" t="s">
        <v>330</v>
      </c>
      <c r="J89" s="169">
        <f>BK89</f>
        <v>0</v>
      </c>
      <c r="L89" s="158"/>
      <c r="M89" s="163"/>
      <c r="P89" s="164">
        <f>SUM(P90:P91)</f>
        <v>0</v>
      </c>
      <c r="R89" s="164">
        <f>SUM(R90:R91)</f>
        <v>0</v>
      </c>
      <c r="T89" s="165">
        <f>SUM(T90:T91)</f>
        <v>0</v>
      </c>
      <c r="AR89" s="160" t="s">
        <v>148</v>
      </c>
      <c r="AT89" s="166" t="s">
        <v>75</v>
      </c>
      <c r="AU89" s="166" t="s">
        <v>81</v>
      </c>
      <c r="AY89" s="160" t="s">
        <v>114</v>
      </c>
      <c r="BK89" s="167">
        <f>SUM(BK90:BK91)</f>
        <v>0</v>
      </c>
    </row>
    <row r="90" spans="2:65" s="31" customFormat="1" ht="16.5" customHeight="1">
      <c r="B90" s="30"/>
      <c r="C90" s="170" t="s">
        <v>83</v>
      </c>
      <c r="D90" s="170" t="s">
        <v>116</v>
      </c>
      <c r="E90" s="171" t="s">
        <v>331</v>
      </c>
      <c r="F90" s="172" t="s">
        <v>330</v>
      </c>
      <c r="G90" s="173" t="s">
        <v>324</v>
      </c>
      <c r="H90" s="174">
        <v>1</v>
      </c>
      <c r="I90" s="3">
        <v>0</v>
      </c>
      <c r="J90" s="175">
        <f>ROUND(I90*H90,2)</f>
        <v>0</v>
      </c>
      <c r="K90" s="172" t="s">
        <v>323</v>
      </c>
      <c r="L90" s="30"/>
      <c r="M90" s="176" t="s">
        <v>0</v>
      </c>
      <c r="N90" s="177" t="s">
        <v>41</v>
      </c>
      <c r="O90" s="178">
        <v>0</v>
      </c>
      <c r="P90" s="178">
        <f>O90*H90</f>
        <v>0</v>
      </c>
      <c r="Q90" s="178">
        <v>0</v>
      </c>
      <c r="R90" s="178">
        <f>Q90*H90</f>
        <v>0</v>
      </c>
      <c r="S90" s="178">
        <v>0</v>
      </c>
      <c r="T90" s="179">
        <f>S90*H90</f>
        <v>0</v>
      </c>
      <c r="AR90" s="180" t="s">
        <v>322</v>
      </c>
      <c r="AT90" s="180" t="s">
        <v>116</v>
      </c>
      <c r="AU90" s="180" t="s">
        <v>83</v>
      </c>
      <c r="AY90" s="11" t="s">
        <v>114</v>
      </c>
      <c r="BE90" s="181">
        <f>IF(N90="základní",J90,0)</f>
        <v>0</v>
      </c>
      <c r="BF90" s="181">
        <f>IF(N90="snížená",J90,0)</f>
        <v>0</v>
      </c>
      <c r="BG90" s="181">
        <f>IF(N90="zákl. přenesená",J90,0)</f>
        <v>0</v>
      </c>
      <c r="BH90" s="181">
        <f>IF(N90="sníž. přenesená",J90,0)</f>
        <v>0</v>
      </c>
      <c r="BI90" s="181">
        <f>IF(N90="nulová",J90,0)</f>
        <v>0</v>
      </c>
      <c r="BJ90" s="11" t="s">
        <v>81</v>
      </c>
      <c r="BK90" s="181">
        <f>ROUND(I90*H90,2)</f>
        <v>0</v>
      </c>
      <c r="BL90" s="11" t="s">
        <v>322</v>
      </c>
      <c r="BM90" s="180" t="s">
        <v>329</v>
      </c>
    </row>
    <row r="91" spans="2:47" s="31" customFormat="1" ht="19.5">
      <c r="B91" s="30"/>
      <c r="D91" s="182" t="s">
        <v>320</v>
      </c>
      <c r="F91" s="183" t="s">
        <v>366</v>
      </c>
      <c r="L91" s="30"/>
      <c r="M91" s="184"/>
      <c r="T91" s="88"/>
      <c r="AT91" s="11" t="s">
        <v>320</v>
      </c>
      <c r="AU91" s="11" t="s">
        <v>83</v>
      </c>
    </row>
    <row r="92" spans="2:63" s="159" customFormat="1" ht="22.9" customHeight="1">
      <c r="B92" s="158"/>
      <c r="D92" s="160" t="s">
        <v>75</v>
      </c>
      <c r="E92" s="168" t="s">
        <v>328</v>
      </c>
      <c r="F92" s="168" t="s">
        <v>326</v>
      </c>
      <c r="J92" s="169">
        <f>BK92</f>
        <v>0</v>
      </c>
      <c r="L92" s="158"/>
      <c r="M92" s="163"/>
      <c r="P92" s="164">
        <f>SUM(P93:P94)</f>
        <v>0</v>
      </c>
      <c r="R92" s="164">
        <f>SUM(R93:R94)</f>
        <v>0</v>
      </c>
      <c r="T92" s="165">
        <f>SUM(T93:T94)</f>
        <v>0</v>
      </c>
      <c r="AR92" s="160" t="s">
        <v>148</v>
      </c>
      <c r="AT92" s="166" t="s">
        <v>75</v>
      </c>
      <c r="AU92" s="166" t="s">
        <v>81</v>
      </c>
      <c r="AY92" s="160" t="s">
        <v>114</v>
      </c>
      <c r="BK92" s="167">
        <f>SUM(BK93:BK94)</f>
        <v>0</v>
      </c>
    </row>
    <row r="93" spans="2:65" s="31" customFormat="1" ht="16.5" customHeight="1">
      <c r="B93" s="30"/>
      <c r="C93" s="170" t="s">
        <v>137</v>
      </c>
      <c r="D93" s="170" t="s">
        <v>116</v>
      </c>
      <c r="E93" s="171" t="s">
        <v>327</v>
      </c>
      <c r="F93" s="172" t="s">
        <v>326</v>
      </c>
      <c r="G93" s="173" t="s">
        <v>324</v>
      </c>
      <c r="H93" s="174">
        <v>1</v>
      </c>
      <c r="I93" s="3">
        <v>0</v>
      </c>
      <c r="J93" s="175">
        <f>ROUND(I93*H93,2)</f>
        <v>0</v>
      </c>
      <c r="K93" s="172" t="s">
        <v>323</v>
      </c>
      <c r="L93" s="30"/>
      <c r="M93" s="176" t="s">
        <v>0</v>
      </c>
      <c r="N93" s="177" t="s">
        <v>41</v>
      </c>
      <c r="O93" s="178">
        <v>0</v>
      </c>
      <c r="P93" s="178">
        <f>O93*H93</f>
        <v>0</v>
      </c>
      <c r="Q93" s="178">
        <v>0</v>
      </c>
      <c r="R93" s="178">
        <f>Q93*H93</f>
        <v>0</v>
      </c>
      <c r="S93" s="178">
        <v>0</v>
      </c>
      <c r="T93" s="179">
        <f>S93*H93</f>
        <v>0</v>
      </c>
      <c r="AR93" s="180" t="s">
        <v>322</v>
      </c>
      <c r="AT93" s="180" t="s">
        <v>116</v>
      </c>
      <c r="AU93" s="180" t="s">
        <v>83</v>
      </c>
      <c r="AY93" s="11" t="s">
        <v>114</v>
      </c>
      <c r="BE93" s="181">
        <f>IF(N93="základní",J93,0)</f>
        <v>0</v>
      </c>
      <c r="BF93" s="181">
        <f>IF(N93="snížená",J93,0)</f>
        <v>0</v>
      </c>
      <c r="BG93" s="181">
        <f>IF(N93="zákl. přenesená",J93,0)</f>
        <v>0</v>
      </c>
      <c r="BH93" s="181">
        <f>IF(N93="sníž. přenesená",J93,0)</f>
        <v>0</v>
      </c>
      <c r="BI93" s="181">
        <f>IF(N93="nulová",J93,0)</f>
        <v>0</v>
      </c>
      <c r="BJ93" s="11" t="s">
        <v>81</v>
      </c>
      <c r="BK93" s="181">
        <f>ROUND(I93*H93,2)</f>
        <v>0</v>
      </c>
      <c r="BL93" s="11" t="s">
        <v>322</v>
      </c>
      <c r="BM93" s="180" t="s">
        <v>325</v>
      </c>
    </row>
    <row r="94" spans="2:47" s="31" customFormat="1" ht="19.5">
      <c r="B94" s="30"/>
      <c r="D94" s="182" t="s">
        <v>320</v>
      </c>
      <c r="F94" s="183" t="s">
        <v>356</v>
      </c>
      <c r="L94" s="30"/>
      <c r="M94" s="184"/>
      <c r="T94" s="88"/>
      <c r="AT94" s="11" t="s">
        <v>320</v>
      </c>
      <c r="AU94" s="11" t="s">
        <v>83</v>
      </c>
    </row>
    <row r="95" spans="2:63" s="159" customFormat="1" ht="22.9" customHeight="1">
      <c r="B95" s="158"/>
      <c r="D95" s="160" t="s">
        <v>75</v>
      </c>
      <c r="E95" s="168" t="s">
        <v>352</v>
      </c>
      <c r="F95" s="168" t="s">
        <v>354</v>
      </c>
      <c r="J95" s="169">
        <f>BK95</f>
        <v>0</v>
      </c>
      <c r="L95" s="158"/>
      <c r="M95" s="163"/>
      <c r="P95" s="164">
        <f>SUM(P96:P97)</f>
        <v>0</v>
      </c>
      <c r="R95" s="164">
        <f>SUM(R96:R97)</f>
        <v>0</v>
      </c>
      <c r="T95" s="165">
        <f>SUM(T96:T97)</f>
        <v>0</v>
      </c>
      <c r="AR95" s="160" t="s">
        <v>148</v>
      </c>
      <c r="AT95" s="166" t="s">
        <v>75</v>
      </c>
      <c r="AU95" s="166" t="s">
        <v>81</v>
      </c>
      <c r="AY95" s="160" t="s">
        <v>114</v>
      </c>
      <c r="BK95" s="167">
        <f>SUM(BK96:BK97)</f>
        <v>0</v>
      </c>
    </row>
    <row r="96" spans="2:65" s="31" customFormat="1" ht="16.5" customHeight="1">
      <c r="B96" s="30"/>
      <c r="C96" s="170" t="s">
        <v>121</v>
      </c>
      <c r="D96" s="170" t="s">
        <v>116</v>
      </c>
      <c r="E96" s="171" t="s">
        <v>353</v>
      </c>
      <c r="F96" s="172" t="s">
        <v>355</v>
      </c>
      <c r="G96" s="173" t="s">
        <v>324</v>
      </c>
      <c r="H96" s="174">
        <v>1</v>
      </c>
      <c r="I96" s="3">
        <v>0</v>
      </c>
      <c r="J96" s="175">
        <f>ROUND(I96*H96,2)</f>
        <v>0</v>
      </c>
      <c r="K96" s="172" t="s">
        <v>323</v>
      </c>
      <c r="L96" s="30"/>
      <c r="M96" s="176" t="s">
        <v>0</v>
      </c>
      <c r="N96" s="177" t="s">
        <v>41</v>
      </c>
      <c r="O96" s="178">
        <v>0</v>
      </c>
      <c r="P96" s="178">
        <f>O96*H96</f>
        <v>0</v>
      </c>
      <c r="Q96" s="178">
        <v>0</v>
      </c>
      <c r="R96" s="178">
        <f>Q96*H96</f>
        <v>0</v>
      </c>
      <c r="S96" s="178">
        <v>0</v>
      </c>
      <c r="T96" s="179">
        <f>S96*H96</f>
        <v>0</v>
      </c>
      <c r="AR96" s="180" t="s">
        <v>322</v>
      </c>
      <c r="AT96" s="180" t="s">
        <v>116</v>
      </c>
      <c r="AU96" s="180" t="s">
        <v>83</v>
      </c>
      <c r="AY96" s="11" t="s">
        <v>114</v>
      </c>
      <c r="BE96" s="181">
        <f>IF(N96="základní",J96,0)</f>
        <v>0</v>
      </c>
      <c r="BF96" s="181">
        <f>IF(N96="snížená",J96,0)</f>
        <v>0</v>
      </c>
      <c r="BG96" s="181">
        <f>IF(N96="zákl. přenesená",J96,0)</f>
        <v>0</v>
      </c>
      <c r="BH96" s="181">
        <f>IF(N96="sníž. přenesená",J96,0)</f>
        <v>0</v>
      </c>
      <c r="BI96" s="181">
        <f>IF(N96="nulová",J96,0)</f>
        <v>0</v>
      </c>
      <c r="BJ96" s="11" t="s">
        <v>81</v>
      </c>
      <c r="BK96" s="181">
        <f>ROUND(I96*H96,2)</f>
        <v>0</v>
      </c>
      <c r="BL96" s="11" t="s">
        <v>322</v>
      </c>
      <c r="BM96" s="180" t="s">
        <v>321</v>
      </c>
    </row>
    <row r="97" spans="2:47" s="31" customFormat="1" ht="29.25">
      <c r="B97" s="30"/>
      <c r="D97" s="182" t="s">
        <v>320</v>
      </c>
      <c r="F97" s="183" t="s">
        <v>367</v>
      </c>
      <c r="L97" s="30"/>
      <c r="M97" s="185"/>
      <c r="N97" s="186"/>
      <c r="O97" s="186"/>
      <c r="P97" s="186"/>
      <c r="Q97" s="186"/>
      <c r="R97" s="186"/>
      <c r="S97" s="186"/>
      <c r="T97" s="187"/>
      <c r="AT97" s="11" t="s">
        <v>320</v>
      </c>
      <c r="AU97" s="11" t="s">
        <v>83</v>
      </c>
    </row>
    <row r="98" spans="2:12" s="31" customFormat="1" ht="6.95" customHeight="1">
      <c r="B98" s="67"/>
      <c r="C98" s="68"/>
      <c r="D98" s="68"/>
      <c r="E98" s="68"/>
      <c r="F98" s="68"/>
      <c r="G98" s="68"/>
      <c r="H98" s="68"/>
      <c r="I98" s="68"/>
      <c r="J98" s="68"/>
      <c r="K98" s="68"/>
      <c r="L98" s="30"/>
    </row>
  </sheetData>
  <sheetProtection algorithmName="SHA-512" hashValue="IdWDa4fPRWeFDzWObZ9p50fjpHwiRf/d+MroeX4Feyn4BbRRmIwDVyc08Zk7lcdFX7cEtIIDn2drgncqNO6BLg==" saltValue="20CktIAIHK15aoSPi8bctA==" spinCount="100000" sheet="1" objects="1" scenarios="1" selectLockedCells="1"/>
  <autoFilter ref="C83:K97"/>
  <mergeCells count="8">
    <mergeCell ref="E50:H50"/>
    <mergeCell ref="E74:H74"/>
    <mergeCell ref="E76:H76"/>
    <mergeCell ref="L2:V2"/>
    <mergeCell ref="E7:H7"/>
    <mergeCell ref="E9:H9"/>
    <mergeCell ref="E27:H27"/>
    <mergeCell ref="E48:H48"/>
  </mergeCells>
  <printOptions/>
  <pageMargins left="0.39375" right="0.39375" top="0.39375" bottom="0.39375" header="0" footer="0"/>
  <pageSetup blackAndWhite="1" fitToHeight="100" fitToWidth="1" horizontalDpi="600" verticalDpi="600" orientation="landscape" paperSize="9" scale="84"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58"/>
  <sheetViews>
    <sheetView showGridLines="0" tabSelected="1" workbookViewId="0" topLeftCell="A72">
      <selection activeCell="I124" sqref="I124"/>
    </sheetView>
  </sheetViews>
  <sheetFormatPr defaultColWidth="9.140625" defaultRowHeight="12"/>
  <cols>
    <col min="1" max="1" width="8.28125" style="8" customWidth="1"/>
    <col min="2" max="2" width="1.1484375" style="8" customWidth="1"/>
    <col min="3" max="3" width="4.140625" style="8" customWidth="1"/>
    <col min="4" max="4" width="4.28125" style="8" customWidth="1"/>
    <col min="5" max="5" width="17.140625" style="8" customWidth="1"/>
    <col min="6" max="6" width="100.8515625" style="8" customWidth="1"/>
    <col min="7" max="7" width="7.421875" style="8" customWidth="1"/>
    <col min="8" max="8" width="14.00390625" style="8" customWidth="1"/>
    <col min="9" max="9" width="15.8515625" style="8" customWidth="1"/>
    <col min="10" max="11" width="22.28125" style="8" customWidth="1"/>
    <col min="12" max="12" width="9.28125" style="8" customWidth="1"/>
    <col min="13" max="13" width="10.8515625" style="8" hidden="1" customWidth="1"/>
    <col min="14" max="14" width="9.28125" style="8" hidden="1" customWidth="1"/>
    <col min="15" max="20" width="14.140625" style="8" hidden="1" customWidth="1"/>
    <col min="21" max="21" width="16.28125" style="8" hidden="1" customWidth="1"/>
    <col min="22" max="22" width="12.28125" style="8" customWidth="1"/>
    <col min="23" max="23" width="16.28125" style="8" customWidth="1"/>
    <col min="24" max="24" width="12.28125" style="8" customWidth="1"/>
    <col min="25" max="25" width="15.00390625" style="8" customWidth="1"/>
    <col min="26" max="26" width="11.00390625" style="8" customWidth="1"/>
    <col min="27" max="27" width="15.00390625" style="8" customWidth="1"/>
    <col min="28" max="28" width="16.28125" style="8" customWidth="1"/>
    <col min="29" max="29" width="11.00390625" style="8" customWidth="1"/>
    <col min="30" max="30" width="15.00390625" style="8" customWidth="1"/>
    <col min="31" max="31" width="16.28125" style="8" customWidth="1"/>
    <col min="32" max="43" width="9.28125" style="8" customWidth="1"/>
    <col min="44" max="65" width="9.28125" style="8" hidden="1" customWidth="1"/>
    <col min="66" max="16384" width="9.28125" style="8" customWidth="1"/>
  </cols>
  <sheetData>
    <row r="2" spans="12:46" ht="36.95" customHeight="1">
      <c r="L2" s="9" t="s">
        <v>4</v>
      </c>
      <c r="M2" s="10"/>
      <c r="N2" s="10"/>
      <c r="O2" s="10"/>
      <c r="P2" s="10"/>
      <c r="Q2" s="10"/>
      <c r="R2" s="10"/>
      <c r="S2" s="10"/>
      <c r="T2" s="10"/>
      <c r="U2" s="10"/>
      <c r="V2" s="10"/>
      <c r="AT2" s="11" t="s">
        <v>3</v>
      </c>
    </row>
    <row r="3" spans="2:46" ht="6.95" customHeight="1">
      <c r="B3" s="12"/>
      <c r="C3" s="13"/>
      <c r="D3" s="13"/>
      <c r="E3" s="13"/>
      <c r="F3" s="13"/>
      <c r="G3" s="13"/>
      <c r="H3" s="13"/>
      <c r="I3" s="13"/>
      <c r="J3" s="13"/>
      <c r="K3" s="13"/>
      <c r="L3" s="14"/>
      <c r="AT3" s="11" t="s">
        <v>83</v>
      </c>
    </row>
    <row r="4" spans="2:46" ht="24.95" customHeight="1">
      <c r="B4" s="14"/>
      <c r="D4" s="15" t="s">
        <v>84</v>
      </c>
      <c r="L4" s="14"/>
      <c r="M4" s="115" t="s">
        <v>9</v>
      </c>
      <c r="AT4" s="11" t="s">
        <v>2</v>
      </c>
    </row>
    <row r="5" spans="2:12" ht="6.95" customHeight="1">
      <c r="B5" s="14"/>
      <c r="L5" s="14"/>
    </row>
    <row r="6" spans="2:12" s="31" customFormat="1" ht="12" customHeight="1">
      <c r="B6" s="30"/>
      <c r="D6" s="24" t="s">
        <v>14</v>
      </c>
      <c r="L6" s="30"/>
    </row>
    <row r="7" spans="2:12" s="31" customFormat="1" ht="16.5" customHeight="1">
      <c r="B7" s="30"/>
      <c r="E7" s="76" t="s">
        <v>15</v>
      </c>
      <c r="F7" s="116"/>
      <c r="G7" s="116"/>
      <c r="H7" s="116"/>
      <c r="L7" s="30"/>
    </row>
    <row r="8" spans="2:12" s="31" customFormat="1" ht="12">
      <c r="B8" s="30"/>
      <c r="L8" s="30"/>
    </row>
    <row r="9" spans="2:12" s="31" customFormat="1" ht="12" customHeight="1">
      <c r="B9" s="30"/>
      <c r="D9" s="24" t="s">
        <v>16</v>
      </c>
      <c r="F9" s="25" t="s">
        <v>0</v>
      </c>
      <c r="I9" s="24" t="s">
        <v>17</v>
      </c>
      <c r="J9" s="25" t="s">
        <v>0</v>
      </c>
      <c r="L9" s="30"/>
    </row>
    <row r="10" spans="2:12" s="31" customFormat="1" ht="12" customHeight="1">
      <c r="B10" s="30"/>
      <c r="D10" s="24" t="s">
        <v>18</v>
      </c>
      <c r="F10" s="25" t="s">
        <v>19</v>
      </c>
      <c r="I10" s="24" t="s">
        <v>20</v>
      </c>
      <c r="J10" s="117" t="str">
        <f>'Rekapitulace stavby'!AN8</f>
        <v>Vyplň údaj</v>
      </c>
      <c r="L10" s="30"/>
    </row>
    <row r="11" spans="2:12" s="31" customFormat="1" ht="10.9" customHeight="1">
      <c r="B11" s="30"/>
      <c r="L11" s="30"/>
    </row>
    <row r="12" spans="2:12" s="31" customFormat="1" ht="12" customHeight="1">
      <c r="B12" s="30"/>
      <c r="D12" s="24" t="s">
        <v>21</v>
      </c>
      <c r="I12" s="24" t="s">
        <v>22</v>
      </c>
      <c r="J12" s="25" t="s">
        <v>23</v>
      </c>
      <c r="L12" s="30"/>
    </row>
    <row r="13" spans="2:12" s="31" customFormat="1" ht="18" customHeight="1">
      <c r="B13" s="30"/>
      <c r="E13" s="25" t="s">
        <v>351</v>
      </c>
      <c r="I13" s="24" t="s">
        <v>25</v>
      </c>
      <c r="J13" s="25" t="s">
        <v>26</v>
      </c>
      <c r="L13" s="30"/>
    </row>
    <row r="14" spans="2:12" s="31" customFormat="1" ht="6.95" customHeight="1">
      <c r="B14" s="30"/>
      <c r="L14" s="30"/>
    </row>
    <row r="15" spans="2:12" s="31" customFormat="1" ht="12" customHeight="1">
      <c r="B15" s="30"/>
      <c r="D15" s="24" t="s">
        <v>27</v>
      </c>
      <c r="I15" s="24" t="s">
        <v>22</v>
      </c>
      <c r="J15" s="188" t="str">
        <f>'Rekapitulace stavby'!AN13</f>
        <v>Vyplň údaj</v>
      </c>
      <c r="L15" s="30"/>
    </row>
    <row r="16" spans="2:12" s="31" customFormat="1" ht="18" customHeight="1">
      <c r="B16" s="30"/>
      <c r="E16" s="189" t="str">
        <f>'Rekapitulace stavby'!E14</f>
        <v>Vyplň údaj</v>
      </c>
      <c r="F16" s="189"/>
      <c r="G16" s="189"/>
      <c r="H16" s="189"/>
      <c r="I16" s="24" t="s">
        <v>25</v>
      </c>
      <c r="J16" s="188" t="str">
        <f>'Rekapitulace stavby'!AN14</f>
        <v>Vyplň údaj</v>
      </c>
      <c r="L16" s="30"/>
    </row>
    <row r="17" spans="2:12" s="31" customFormat="1" ht="6.95" customHeight="1">
      <c r="B17" s="30"/>
      <c r="L17" s="30"/>
    </row>
    <row r="18" spans="2:12" s="31" customFormat="1" ht="12" customHeight="1">
      <c r="B18" s="30"/>
      <c r="D18" s="24" t="s">
        <v>29</v>
      </c>
      <c r="I18" s="24" t="s">
        <v>22</v>
      </c>
      <c r="J18" s="25" t="s">
        <v>30</v>
      </c>
      <c r="L18" s="30"/>
    </row>
    <row r="19" spans="2:12" s="31" customFormat="1" ht="18" customHeight="1">
      <c r="B19" s="30"/>
      <c r="E19" s="25" t="s">
        <v>31</v>
      </c>
      <c r="I19" s="24" t="s">
        <v>25</v>
      </c>
      <c r="J19" s="25" t="s">
        <v>32</v>
      </c>
      <c r="L19" s="30"/>
    </row>
    <row r="20" spans="2:12" s="31" customFormat="1" ht="6.95" customHeight="1">
      <c r="B20" s="30"/>
      <c r="L20" s="30"/>
    </row>
    <row r="21" spans="2:12" s="31" customFormat="1" ht="12" customHeight="1">
      <c r="B21" s="30"/>
      <c r="D21" s="24" t="s">
        <v>34</v>
      </c>
      <c r="I21" s="24" t="s">
        <v>22</v>
      </c>
      <c r="J21" s="25" t="s">
        <v>30</v>
      </c>
      <c r="L21" s="30"/>
    </row>
    <row r="22" spans="2:12" s="31" customFormat="1" ht="18" customHeight="1">
      <c r="B22" s="30"/>
      <c r="E22" s="25" t="s">
        <v>31</v>
      </c>
      <c r="I22" s="24" t="s">
        <v>25</v>
      </c>
      <c r="J22" s="25" t="s">
        <v>32</v>
      </c>
      <c r="L22" s="30"/>
    </row>
    <row r="23" spans="2:12" s="31" customFormat="1" ht="6.95" customHeight="1">
      <c r="B23" s="30"/>
      <c r="L23" s="30"/>
    </row>
    <row r="24" spans="2:12" s="31" customFormat="1" ht="12" customHeight="1">
      <c r="B24" s="30"/>
      <c r="D24" s="24" t="s">
        <v>35</v>
      </c>
      <c r="L24" s="30"/>
    </row>
    <row r="25" spans="2:12" s="120" customFormat="1" ht="16.5" customHeight="1">
      <c r="B25" s="119"/>
      <c r="E25" s="28" t="s">
        <v>0</v>
      </c>
      <c r="F25" s="28"/>
      <c r="G25" s="28"/>
      <c r="H25" s="28"/>
      <c r="L25" s="119"/>
    </row>
    <row r="26" spans="2:12" s="31" customFormat="1" ht="6.95" customHeight="1">
      <c r="B26" s="30"/>
      <c r="L26" s="30"/>
    </row>
    <row r="27" spans="2:12" s="31" customFormat="1" ht="6.95" customHeight="1">
      <c r="B27" s="30"/>
      <c r="D27" s="84"/>
      <c r="E27" s="84"/>
      <c r="F27" s="84"/>
      <c r="G27" s="84"/>
      <c r="H27" s="84"/>
      <c r="I27" s="84"/>
      <c r="J27" s="84"/>
      <c r="K27" s="84"/>
      <c r="L27" s="30"/>
    </row>
    <row r="28" spans="2:12" s="31" customFormat="1" ht="25.35" customHeight="1">
      <c r="B28" s="30"/>
      <c r="D28" s="121" t="s">
        <v>36</v>
      </c>
      <c r="J28" s="122">
        <f>ROUND(J121,2)</f>
        <v>0</v>
      </c>
      <c r="L28" s="30"/>
    </row>
    <row r="29" spans="2:12" s="31" customFormat="1" ht="6.95" customHeight="1">
      <c r="B29" s="30"/>
      <c r="D29" s="84"/>
      <c r="E29" s="84"/>
      <c r="F29" s="84"/>
      <c r="G29" s="84"/>
      <c r="H29" s="84"/>
      <c r="I29" s="84"/>
      <c r="J29" s="84"/>
      <c r="K29" s="84"/>
      <c r="L29" s="30"/>
    </row>
    <row r="30" spans="2:12" s="31" customFormat="1" ht="14.45" customHeight="1">
      <c r="B30" s="30"/>
      <c r="F30" s="123" t="s">
        <v>38</v>
      </c>
      <c r="I30" s="123" t="s">
        <v>37</v>
      </c>
      <c r="J30" s="123" t="s">
        <v>39</v>
      </c>
      <c r="L30" s="30"/>
    </row>
    <row r="31" spans="2:12" s="31" customFormat="1" ht="14.45" customHeight="1">
      <c r="B31" s="30"/>
      <c r="D31" s="124" t="s">
        <v>40</v>
      </c>
      <c r="E31" s="24" t="s">
        <v>41</v>
      </c>
      <c r="F31" s="125">
        <f>ROUND((SUM(BE121:BE257)),2)</f>
        <v>0</v>
      </c>
      <c r="I31" s="126">
        <v>0.21</v>
      </c>
      <c r="J31" s="125">
        <f>ROUND(((SUM(BE121:BE257))*I31),2)</f>
        <v>0</v>
      </c>
      <c r="L31" s="30"/>
    </row>
    <row r="32" spans="2:12" s="31" customFormat="1" ht="14.45" customHeight="1">
      <c r="B32" s="30"/>
      <c r="E32" s="24" t="s">
        <v>42</v>
      </c>
      <c r="F32" s="125">
        <f>ROUND((SUM(BF121:BF257)),2)</f>
        <v>0</v>
      </c>
      <c r="I32" s="126">
        <v>0.15</v>
      </c>
      <c r="J32" s="125">
        <f>ROUND(((SUM(BF121:BF257))*I32),2)</f>
        <v>0</v>
      </c>
      <c r="L32" s="30"/>
    </row>
    <row r="33" spans="2:12" s="31" customFormat="1" ht="14.45" customHeight="1" hidden="1">
      <c r="B33" s="30"/>
      <c r="E33" s="24" t="s">
        <v>43</v>
      </c>
      <c r="F33" s="125">
        <f>ROUND((SUM(BG121:BG257)),2)</f>
        <v>0</v>
      </c>
      <c r="I33" s="126">
        <v>0.21</v>
      </c>
      <c r="J33" s="125">
        <f>0</f>
        <v>0</v>
      </c>
      <c r="L33" s="30"/>
    </row>
    <row r="34" spans="2:12" s="31" customFormat="1" ht="14.45" customHeight="1" hidden="1">
      <c r="B34" s="30"/>
      <c r="E34" s="24" t="s">
        <v>44</v>
      </c>
      <c r="F34" s="125">
        <f>ROUND((SUM(BH121:BH257)),2)</f>
        <v>0</v>
      </c>
      <c r="I34" s="126">
        <v>0.15</v>
      </c>
      <c r="J34" s="125">
        <f>0</f>
        <v>0</v>
      </c>
      <c r="L34" s="30"/>
    </row>
    <row r="35" spans="2:12" s="31" customFormat="1" ht="14.45" customHeight="1" hidden="1">
      <c r="B35" s="30"/>
      <c r="E35" s="24" t="s">
        <v>45</v>
      </c>
      <c r="F35" s="125">
        <f>ROUND((SUM(BI121:BI257)),2)</f>
        <v>0</v>
      </c>
      <c r="I35" s="126">
        <v>0</v>
      </c>
      <c r="J35" s="125">
        <f>0</f>
        <v>0</v>
      </c>
      <c r="L35" s="30"/>
    </row>
    <row r="36" spans="2:12" s="31" customFormat="1" ht="6.95" customHeight="1">
      <c r="B36" s="30"/>
      <c r="L36" s="30"/>
    </row>
    <row r="37" spans="2:12" s="31" customFormat="1" ht="25.35" customHeight="1">
      <c r="B37" s="30"/>
      <c r="C37" s="127"/>
      <c r="D37" s="128" t="s">
        <v>46</v>
      </c>
      <c r="E37" s="91"/>
      <c r="F37" s="91"/>
      <c r="G37" s="129" t="s">
        <v>47</v>
      </c>
      <c r="H37" s="130" t="s">
        <v>48</v>
      </c>
      <c r="I37" s="91"/>
      <c r="J37" s="131">
        <f>SUM(J28:J35)</f>
        <v>0</v>
      </c>
      <c r="K37" s="132"/>
      <c r="L37" s="30"/>
    </row>
    <row r="38" spans="2:12" s="31" customFormat="1" ht="14.45" customHeight="1">
      <c r="B38" s="30"/>
      <c r="L38" s="30"/>
    </row>
    <row r="39" spans="2:12" ht="14.45" customHeight="1">
      <c r="B39" s="14"/>
      <c r="L39" s="14"/>
    </row>
    <row r="40" spans="2:12" ht="14.45" customHeight="1">
      <c r="B40" s="14"/>
      <c r="L40" s="14"/>
    </row>
    <row r="41" spans="2:12" ht="14.45" customHeight="1">
      <c r="B41" s="14"/>
      <c r="L41" s="14"/>
    </row>
    <row r="42" spans="2:12" ht="14.45" customHeight="1">
      <c r="B42" s="14"/>
      <c r="L42" s="14"/>
    </row>
    <row r="43" spans="2:12" ht="14.45" customHeight="1">
      <c r="B43" s="14"/>
      <c r="L43" s="14"/>
    </row>
    <row r="44" spans="2:12" ht="14.45" customHeight="1">
      <c r="B44" s="14"/>
      <c r="L44" s="14"/>
    </row>
    <row r="45" spans="2:12" ht="14.45" customHeight="1">
      <c r="B45" s="14"/>
      <c r="L45" s="14"/>
    </row>
    <row r="46" spans="2:12" ht="14.45" customHeight="1">
      <c r="B46" s="14"/>
      <c r="L46" s="14"/>
    </row>
    <row r="47" spans="2:12" ht="14.45" customHeight="1">
      <c r="B47" s="14"/>
      <c r="L47" s="14"/>
    </row>
    <row r="48" spans="2:12" ht="14.45" customHeight="1">
      <c r="B48" s="14"/>
      <c r="L48" s="14"/>
    </row>
    <row r="49" spans="2:12" ht="14.45" customHeight="1">
      <c r="B49" s="14"/>
      <c r="L49" s="14"/>
    </row>
    <row r="50" spans="2:12" s="31" customFormat="1" ht="14.45" customHeight="1">
      <c r="B50" s="30"/>
      <c r="D50" s="64" t="s">
        <v>49</v>
      </c>
      <c r="E50" s="65"/>
      <c r="F50" s="65"/>
      <c r="G50" s="64" t="s">
        <v>50</v>
      </c>
      <c r="H50" s="65"/>
      <c r="I50" s="65"/>
      <c r="J50" s="65"/>
      <c r="K50" s="65"/>
      <c r="L50" s="30"/>
    </row>
    <row r="51" spans="2:12" ht="12">
      <c r="B51" s="14"/>
      <c r="L51" s="14"/>
    </row>
    <row r="52" spans="2:12" ht="12">
      <c r="B52" s="14"/>
      <c r="L52" s="14"/>
    </row>
    <row r="53" spans="2:12" ht="12">
      <c r="B53" s="14"/>
      <c r="L53" s="14"/>
    </row>
    <row r="54" spans="2:12" ht="12">
      <c r="B54" s="14"/>
      <c r="L54" s="14"/>
    </row>
    <row r="55" spans="2:12" ht="12">
      <c r="B55" s="14"/>
      <c r="L55" s="14"/>
    </row>
    <row r="56" spans="2:12" ht="12">
      <c r="B56" s="14"/>
      <c r="L56" s="14"/>
    </row>
    <row r="57" spans="2:12" ht="12">
      <c r="B57" s="14"/>
      <c r="L57" s="14"/>
    </row>
    <row r="58" spans="2:12" ht="12">
      <c r="B58" s="14"/>
      <c r="L58" s="14"/>
    </row>
    <row r="59" spans="2:12" ht="12">
      <c r="B59" s="14"/>
      <c r="L59" s="14"/>
    </row>
    <row r="60" spans="2:12" ht="12">
      <c r="B60" s="14"/>
      <c r="L60" s="14"/>
    </row>
    <row r="61" spans="2:12" s="31" customFormat="1" ht="12.75">
      <c r="B61" s="30"/>
      <c r="D61" s="66" t="s">
        <v>51</v>
      </c>
      <c r="E61" s="33"/>
      <c r="F61" s="190" t="s">
        <v>52</v>
      </c>
      <c r="G61" s="66" t="s">
        <v>51</v>
      </c>
      <c r="H61" s="33"/>
      <c r="I61" s="33"/>
      <c r="J61" s="191" t="s">
        <v>52</v>
      </c>
      <c r="K61" s="33"/>
      <c r="L61" s="30"/>
    </row>
    <row r="62" spans="2:12" ht="12">
      <c r="B62" s="14"/>
      <c r="L62" s="14"/>
    </row>
    <row r="63" spans="2:12" ht="12">
      <c r="B63" s="14"/>
      <c r="L63" s="14"/>
    </row>
    <row r="64" spans="2:12" ht="12">
      <c r="B64" s="14"/>
      <c r="L64" s="14"/>
    </row>
    <row r="65" spans="2:12" s="31" customFormat="1" ht="12.75">
      <c r="B65" s="30"/>
      <c r="D65" s="64" t="s">
        <v>53</v>
      </c>
      <c r="E65" s="65"/>
      <c r="F65" s="65"/>
      <c r="G65" s="64" t="s">
        <v>54</v>
      </c>
      <c r="H65" s="65"/>
      <c r="I65" s="65"/>
      <c r="J65" s="65"/>
      <c r="K65" s="65"/>
      <c r="L65" s="30"/>
    </row>
    <row r="66" spans="2:12" ht="12">
      <c r="B66" s="14"/>
      <c r="L66" s="14"/>
    </row>
    <row r="67" spans="2:12" ht="12">
      <c r="B67" s="14"/>
      <c r="L67" s="14"/>
    </row>
    <row r="68" spans="2:12" ht="12">
      <c r="B68" s="14"/>
      <c r="L68" s="14"/>
    </row>
    <row r="69" spans="2:12" ht="12">
      <c r="B69" s="14"/>
      <c r="L69" s="14"/>
    </row>
    <row r="70" spans="2:12" ht="12">
      <c r="B70" s="14"/>
      <c r="L70" s="14"/>
    </row>
    <row r="71" spans="2:12" ht="12">
      <c r="B71" s="14"/>
      <c r="L71" s="14"/>
    </row>
    <row r="72" spans="2:12" ht="12">
      <c r="B72" s="14"/>
      <c r="L72" s="14"/>
    </row>
    <row r="73" spans="2:12" ht="12">
      <c r="B73" s="14"/>
      <c r="L73" s="14"/>
    </row>
    <row r="74" spans="2:12" ht="12">
      <c r="B74" s="14"/>
      <c r="L74" s="14"/>
    </row>
    <row r="75" spans="2:12" ht="12">
      <c r="B75" s="14"/>
      <c r="L75" s="14"/>
    </row>
    <row r="76" spans="2:12" s="31" customFormat="1" ht="12.75">
      <c r="B76" s="30"/>
      <c r="D76" s="66" t="s">
        <v>51</v>
      </c>
      <c r="E76" s="33"/>
      <c r="F76" s="190" t="s">
        <v>52</v>
      </c>
      <c r="G76" s="66" t="s">
        <v>51</v>
      </c>
      <c r="H76" s="33"/>
      <c r="I76" s="33"/>
      <c r="J76" s="191" t="s">
        <v>52</v>
      </c>
      <c r="K76" s="33"/>
      <c r="L76" s="30"/>
    </row>
    <row r="77" spans="2:12" s="31" customFormat="1" ht="14.45" customHeight="1">
      <c r="B77" s="67"/>
      <c r="C77" s="68"/>
      <c r="D77" s="68"/>
      <c r="E77" s="68"/>
      <c r="F77" s="68"/>
      <c r="G77" s="68"/>
      <c r="H77" s="68"/>
      <c r="I77" s="68"/>
      <c r="J77" s="68"/>
      <c r="K77" s="68"/>
      <c r="L77" s="30"/>
    </row>
    <row r="81" spans="2:12" s="31" customFormat="1" ht="6.95" customHeight="1" hidden="1">
      <c r="B81" s="69"/>
      <c r="C81" s="70"/>
      <c r="D81" s="70"/>
      <c r="E81" s="70"/>
      <c r="F81" s="70"/>
      <c r="G81" s="70"/>
      <c r="H81" s="70"/>
      <c r="I81" s="70"/>
      <c r="J81" s="70"/>
      <c r="K81" s="70"/>
      <c r="L81" s="30"/>
    </row>
    <row r="82" spans="2:12" s="31" customFormat="1" ht="24.95" customHeight="1" hidden="1">
      <c r="B82" s="30"/>
      <c r="C82" s="15" t="s">
        <v>85</v>
      </c>
      <c r="L82" s="30"/>
    </row>
    <row r="83" spans="2:12" s="31" customFormat="1" ht="6.95" customHeight="1" hidden="1">
      <c r="B83" s="30"/>
      <c r="L83" s="30"/>
    </row>
    <row r="84" spans="2:12" s="31" customFormat="1" ht="12" customHeight="1" hidden="1">
      <c r="B84" s="30"/>
      <c r="C84" s="24" t="s">
        <v>14</v>
      </c>
      <c r="L84" s="30"/>
    </row>
    <row r="85" spans="2:12" s="31" customFormat="1" ht="16.5" customHeight="1" hidden="1">
      <c r="B85" s="30"/>
      <c r="E85" s="76" t="str">
        <f>E7</f>
        <v>Oprava lesní cesty Od Šáchovce</v>
      </c>
      <c r="F85" s="116"/>
      <c r="G85" s="116"/>
      <c r="H85" s="116"/>
      <c r="L85" s="30"/>
    </row>
    <row r="86" spans="2:12" s="31" customFormat="1" ht="6.95" customHeight="1" hidden="1">
      <c r="B86" s="30"/>
      <c r="L86" s="30"/>
    </row>
    <row r="87" spans="2:12" s="31" customFormat="1" ht="12" customHeight="1" hidden="1">
      <c r="B87" s="30"/>
      <c r="C87" s="24" t="s">
        <v>18</v>
      </c>
      <c r="F87" s="25" t="str">
        <f>F10</f>
        <v>k. ú. Jevany</v>
      </c>
      <c r="I87" s="24" t="s">
        <v>20</v>
      </c>
      <c r="J87" s="117" t="str">
        <f>IF(J10="","",J10)</f>
        <v>Vyplň údaj</v>
      </c>
      <c r="L87" s="30"/>
    </row>
    <row r="88" spans="2:12" s="31" customFormat="1" ht="6.95" customHeight="1" hidden="1">
      <c r="B88" s="30"/>
      <c r="L88" s="30"/>
    </row>
    <row r="89" spans="2:12" s="31" customFormat="1" ht="15.2" customHeight="1" hidden="1">
      <c r="B89" s="30"/>
      <c r="C89" s="24" t="s">
        <v>21</v>
      </c>
      <c r="F89" s="25" t="str">
        <f>E13</f>
        <v>ČZU v Praze ŠLP v Kostelci n. Černými lesy</v>
      </c>
      <c r="I89" s="24" t="s">
        <v>29</v>
      </c>
      <c r="J89" s="135" t="str">
        <f>E19</f>
        <v>Ing. Jiří Ježek</v>
      </c>
      <c r="L89" s="30"/>
    </row>
    <row r="90" spans="2:12" s="31" customFormat="1" ht="15.2" customHeight="1" hidden="1">
      <c r="B90" s="30"/>
      <c r="C90" s="24" t="s">
        <v>27</v>
      </c>
      <c r="F90" s="25" t="str">
        <f>IF(E16="","",E16)</f>
        <v>Vyplň údaj</v>
      </c>
      <c r="I90" s="24" t="s">
        <v>34</v>
      </c>
      <c r="J90" s="135" t="str">
        <f>E22</f>
        <v>Ing. Jiří Ježek</v>
      </c>
      <c r="L90" s="30"/>
    </row>
    <row r="91" spans="2:12" s="31" customFormat="1" ht="10.35" customHeight="1" hidden="1">
      <c r="B91" s="30"/>
      <c r="L91" s="30"/>
    </row>
    <row r="92" spans="2:12" s="31" customFormat="1" ht="29.25" customHeight="1" hidden="1">
      <c r="B92" s="30"/>
      <c r="C92" s="136" t="s">
        <v>86</v>
      </c>
      <c r="D92" s="127"/>
      <c r="E92" s="127"/>
      <c r="F92" s="127"/>
      <c r="G92" s="127"/>
      <c r="H92" s="127"/>
      <c r="I92" s="127"/>
      <c r="J92" s="137" t="s">
        <v>87</v>
      </c>
      <c r="K92" s="127"/>
      <c r="L92" s="30"/>
    </row>
    <row r="93" spans="2:12" s="31" customFormat="1" ht="10.35" customHeight="1" hidden="1">
      <c r="B93" s="30"/>
      <c r="L93" s="30"/>
    </row>
    <row r="94" spans="2:47" s="31" customFormat="1" ht="22.9" customHeight="1" hidden="1">
      <c r="B94" s="30"/>
      <c r="C94" s="138" t="s">
        <v>88</v>
      </c>
      <c r="J94" s="122">
        <f>J121</f>
        <v>0</v>
      </c>
      <c r="L94" s="30"/>
      <c r="AU94" s="11" t="s">
        <v>89</v>
      </c>
    </row>
    <row r="95" spans="2:12" s="140" customFormat="1" ht="24.95" customHeight="1" hidden="1">
      <c r="B95" s="139"/>
      <c r="D95" s="141" t="s">
        <v>90</v>
      </c>
      <c r="E95" s="142"/>
      <c r="F95" s="142"/>
      <c r="G95" s="142"/>
      <c r="H95" s="142"/>
      <c r="I95" s="142"/>
      <c r="J95" s="143">
        <f>J122</f>
        <v>0</v>
      </c>
      <c r="L95" s="139"/>
    </row>
    <row r="96" spans="2:12" s="145" customFormat="1" ht="19.9" customHeight="1" hidden="1">
      <c r="B96" s="144"/>
      <c r="D96" s="146" t="s">
        <v>91</v>
      </c>
      <c r="E96" s="147"/>
      <c r="F96" s="147"/>
      <c r="G96" s="147"/>
      <c r="H96" s="147"/>
      <c r="I96" s="147"/>
      <c r="J96" s="148">
        <f>J123</f>
        <v>0</v>
      </c>
      <c r="L96" s="144"/>
    </row>
    <row r="97" spans="2:12" s="145" customFormat="1" ht="19.9" customHeight="1" hidden="1">
      <c r="B97" s="144"/>
      <c r="D97" s="146" t="s">
        <v>92</v>
      </c>
      <c r="E97" s="147"/>
      <c r="F97" s="147"/>
      <c r="G97" s="147"/>
      <c r="H97" s="147"/>
      <c r="I97" s="147"/>
      <c r="J97" s="148">
        <f>J183</f>
        <v>0</v>
      </c>
      <c r="L97" s="144"/>
    </row>
    <row r="98" spans="2:12" s="145" customFormat="1" ht="19.9" customHeight="1" hidden="1">
      <c r="B98" s="144"/>
      <c r="D98" s="146" t="s">
        <v>93</v>
      </c>
      <c r="E98" s="147"/>
      <c r="F98" s="147"/>
      <c r="G98" s="147"/>
      <c r="H98" s="147"/>
      <c r="I98" s="147"/>
      <c r="J98" s="148">
        <f>J191</f>
        <v>0</v>
      </c>
      <c r="L98" s="144"/>
    </row>
    <row r="99" spans="2:12" s="145" customFormat="1" ht="19.9" customHeight="1" hidden="1">
      <c r="B99" s="144"/>
      <c r="D99" s="146" t="s">
        <v>94</v>
      </c>
      <c r="E99" s="147"/>
      <c r="F99" s="147"/>
      <c r="G99" s="147"/>
      <c r="H99" s="147"/>
      <c r="I99" s="147"/>
      <c r="J99" s="148">
        <f>J200</f>
        <v>0</v>
      </c>
      <c r="L99" s="144"/>
    </row>
    <row r="100" spans="2:12" s="145" customFormat="1" ht="19.9" customHeight="1" hidden="1">
      <c r="B100" s="144"/>
      <c r="D100" s="146" t="s">
        <v>95</v>
      </c>
      <c r="E100" s="147"/>
      <c r="F100" s="147"/>
      <c r="G100" s="147"/>
      <c r="H100" s="147"/>
      <c r="I100" s="147"/>
      <c r="J100" s="148">
        <f>J212</f>
        <v>0</v>
      </c>
      <c r="L100" s="144"/>
    </row>
    <row r="101" spans="2:12" s="145" customFormat="1" ht="19.9" customHeight="1" hidden="1">
      <c r="B101" s="144"/>
      <c r="D101" s="146" t="s">
        <v>96</v>
      </c>
      <c r="E101" s="147"/>
      <c r="F101" s="147"/>
      <c r="G101" s="147"/>
      <c r="H101" s="147"/>
      <c r="I101" s="147"/>
      <c r="J101" s="148">
        <f>J227</f>
        <v>0</v>
      </c>
      <c r="L101" s="144"/>
    </row>
    <row r="102" spans="2:12" s="145" customFormat="1" ht="19.9" customHeight="1" hidden="1">
      <c r="B102" s="144"/>
      <c r="D102" s="146" t="s">
        <v>97</v>
      </c>
      <c r="E102" s="147"/>
      <c r="F102" s="147"/>
      <c r="G102" s="147"/>
      <c r="H102" s="147"/>
      <c r="I102" s="147"/>
      <c r="J102" s="148">
        <f>J247</f>
        <v>0</v>
      </c>
      <c r="L102" s="144"/>
    </row>
    <row r="103" spans="2:12" s="145" customFormat="1" ht="19.9" customHeight="1" hidden="1">
      <c r="B103" s="144"/>
      <c r="D103" s="146" t="s">
        <v>98</v>
      </c>
      <c r="E103" s="147"/>
      <c r="F103" s="147"/>
      <c r="G103" s="147"/>
      <c r="H103" s="147"/>
      <c r="I103" s="147"/>
      <c r="J103" s="148">
        <f>J255</f>
        <v>0</v>
      </c>
      <c r="L103" s="144"/>
    </row>
    <row r="104" spans="2:12" s="31" customFormat="1" ht="21.75" customHeight="1" hidden="1">
      <c r="B104" s="30"/>
      <c r="L104" s="30"/>
    </row>
    <row r="105" spans="2:12" s="31" customFormat="1" ht="6.95" customHeight="1" hidden="1">
      <c r="B105" s="67"/>
      <c r="C105" s="68"/>
      <c r="D105" s="68"/>
      <c r="E105" s="68"/>
      <c r="F105" s="68"/>
      <c r="G105" s="68"/>
      <c r="H105" s="68"/>
      <c r="I105" s="68"/>
      <c r="J105" s="68"/>
      <c r="K105" s="68"/>
      <c r="L105" s="30"/>
    </row>
    <row r="106" ht="12" hidden="1"/>
    <row r="107" ht="12" hidden="1"/>
    <row r="108" ht="12" hidden="1"/>
    <row r="109" spans="2:12" s="31" customFormat="1" ht="6.95" customHeight="1">
      <c r="B109" s="69"/>
      <c r="C109" s="70"/>
      <c r="D109" s="70"/>
      <c r="E109" s="70"/>
      <c r="F109" s="70"/>
      <c r="G109" s="70"/>
      <c r="H109" s="70"/>
      <c r="I109" s="70"/>
      <c r="J109" s="70"/>
      <c r="K109" s="70"/>
      <c r="L109" s="30"/>
    </row>
    <row r="110" spans="2:12" s="31" customFormat="1" ht="24.95" customHeight="1">
      <c r="B110" s="30"/>
      <c r="C110" s="15" t="s">
        <v>99</v>
      </c>
      <c r="L110" s="30"/>
    </row>
    <row r="111" spans="2:12" s="31" customFormat="1" ht="6.95" customHeight="1">
      <c r="B111" s="30"/>
      <c r="L111" s="30"/>
    </row>
    <row r="112" spans="2:12" s="31" customFormat="1" ht="12" customHeight="1">
      <c r="B112" s="30"/>
      <c r="C112" s="24" t="s">
        <v>14</v>
      </c>
      <c r="L112" s="30"/>
    </row>
    <row r="113" spans="2:12" s="31" customFormat="1" ht="16.5" customHeight="1">
      <c r="B113" s="30"/>
      <c r="E113" s="76" t="str">
        <f>E7</f>
        <v>Oprava lesní cesty Od Šáchovce</v>
      </c>
      <c r="F113" s="116"/>
      <c r="G113" s="116"/>
      <c r="H113" s="116"/>
      <c r="L113" s="30"/>
    </row>
    <row r="114" spans="2:12" s="31" customFormat="1" ht="6.95" customHeight="1">
      <c r="B114" s="30"/>
      <c r="L114" s="30"/>
    </row>
    <row r="115" spans="2:12" s="31" customFormat="1" ht="12" customHeight="1">
      <c r="B115" s="30"/>
      <c r="C115" s="24" t="s">
        <v>18</v>
      </c>
      <c r="F115" s="25" t="str">
        <f>F10</f>
        <v>k. ú. Jevany</v>
      </c>
      <c r="I115" s="24" t="s">
        <v>20</v>
      </c>
      <c r="J115" s="117" t="str">
        <f>IF(J10="","",J10)</f>
        <v>Vyplň údaj</v>
      </c>
      <c r="L115" s="30"/>
    </row>
    <row r="116" spans="2:12" s="31" customFormat="1" ht="6.95" customHeight="1">
      <c r="B116" s="30"/>
      <c r="L116" s="30"/>
    </row>
    <row r="117" spans="2:12" s="31" customFormat="1" ht="15.2" customHeight="1">
      <c r="B117" s="30"/>
      <c r="C117" s="24" t="s">
        <v>21</v>
      </c>
      <c r="F117" s="25" t="str">
        <f>E13</f>
        <v>ČZU v Praze ŠLP v Kostelci n. Černými lesy</v>
      </c>
      <c r="I117" s="24" t="s">
        <v>29</v>
      </c>
      <c r="J117" s="135" t="str">
        <f>E19</f>
        <v>Ing. Jiří Ježek</v>
      </c>
      <c r="L117" s="30"/>
    </row>
    <row r="118" spans="2:12" s="31" customFormat="1" ht="15.2" customHeight="1">
      <c r="B118" s="30"/>
      <c r="C118" s="24" t="s">
        <v>27</v>
      </c>
      <c r="F118" s="25" t="str">
        <f>IF(E16="","",E16)</f>
        <v>Vyplň údaj</v>
      </c>
      <c r="I118" s="24" t="s">
        <v>34</v>
      </c>
      <c r="J118" s="135" t="str">
        <f>E22</f>
        <v>Ing. Jiří Ježek</v>
      </c>
      <c r="L118" s="30"/>
    </row>
    <row r="119" spans="2:12" s="31" customFormat="1" ht="10.35" customHeight="1">
      <c r="B119" s="30"/>
      <c r="L119" s="30"/>
    </row>
    <row r="120" spans="2:20" s="153" customFormat="1" ht="29.25" customHeight="1">
      <c r="B120" s="149"/>
      <c r="C120" s="150" t="s">
        <v>100</v>
      </c>
      <c r="D120" s="151" t="s">
        <v>61</v>
      </c>
      <c r="E120" s="151" t="s">
        <v>57</v>
      </c>
      <c r="F120" s="151" t="s">
        <v>58</v>
      </c>
      <c r="G120" s="151" t="s">
        <v>101</v>
      </c>
      <c r="H120" s="151" t="s">
        <v>102</v>
      </c>
      <c r="I120" s="151" t="s">
        <v>103</v>
      </c>
      <c r="J120" s="151" t="s">
        <v>87</v>
      </c>
      <c r="K120" s="152" t="s">
        <v>104</v>
      </c>
      <c r="L120" s="149"/>
      <c r="M120" s="96" t="s">
        <v>0</v>
      </c>
      <c r="N120" s="97" t="s">
        <v>40</v>
      </c>
      <c r="O120" s="97" t="s">
        <v>105</v>
      </c>
      <c r="P120" s="97" t="s">
        <v>106</v>
      </c>
      <c r="Q120" s="97" t="s">
        <v>107</v>
      </c>
      <c r="R120" s="97" t="s">
        <v>108</v>
      </c>
      <c r="S120" s="97" t="s">
        <v>109</v>
      </c>
      <c r="T120" s="98" t="s">
        <v>110</v>
      </c>
    </row>
    <row r="121" spans="2:63" s="31" customFormat="1" ht="22.9" customHeight="1">
      <c r="B121" s="30"/>
      <c r="C121" s="51" t="s">
        <v>111</v>
      </c>
      <c r="J121" s="154">
        <f>BK121</f>
        <v>0</v>
      </c>
      <c r="L121" s="30"/>
      <c r="M121" s="99"/>
      <c r="N121" s="84"/>
      <c r="O121" s="84"/>
      <c r="P121" s="155">
        <f>P122</f>
        <v>0</v>
      </c>
      <c r="Q121" s="84"/>
      <c r="R121" s="155">
        <f>R122</f>
        <v>7715.3276973600005</v>
      </c>
      <c r="S121" s="84"/>
      <c r="T121" s="156">
        <f>T122</f>
        <v>719.658</v>
      </c>
      <c r="AT121" s="11" t="s">
        <v>75</v>
      </c>
      <c r="AU121" s="11" t="s">
        <v>89</v>
      </c>
      <c r="BK121" s="157">
        <f>BK122</f>
        <v>0</v>
      </c>
    </row>
    <row r="122" spans="2:63" s="159" customFormat="1" ht="25.9" customHeight="1">
      <c r="B122" s="158"/>
      <c r="D122" s="160" t="s">
        <v>75</v>
      </c>
      <c r="E122" s="161" t="s">
        <v>112</v>
      </c>
      <c r="F122" s="161" t="s">
        <v>113</v>
      </c>
      <c r="J122" s="162">
        <f>BK122</f>
        <v>0</v>
      </c>
      <c r="L122" s="158"/>
      <c r="M122" s="163"/>
      <c r="P122" s="164">
        <f>P123+P183+P191+P200+P212+P227+P247+P255</f>
        <v>0</v>
      </c>
      <c r="R122" s="164">
        <f>R123+R183+R191+R200+R212+R227+R247+R255</f>
        <v>7715.3276973600005</v>
      </c>
      <c r="T122" s="165">
        <f>T123+T183+T191+T200+T212+T227+T247+T255</f>
        <v>719.658</v>
      </c>
      <c r="AR122" s="160" t="s">
        <v>81</v>
      </c>
      <c r="AT122" s="166" t="s">
        <v>75</v>
      </c>
      <c r="AU122" s="166" t="s">
        <v>76</v>
      </c>
      <c r="AY122" s="160" t="s">
        <v>114</v>
      </c>
      <c r="BK122" s="167">
        <f>BK123+BK183+BK191+BK200+BK212+BK227+BK247+BK255</f>
        <v>0</v>
      </c>
    </row>
    <row r="123" spans="2:63" s="159" customFormat="1" ht="22.9" customHeight="1">
      <c r="B123" s="158"/>
      <c r="D123" s="160" t="s">
        <v>75</v>
      </c>
      <c r="E123" s="168" t="s">
        <v>81</v>
      </c>
      <c r="F123" s="168" t="s">
        <v>115</v>
      </c>
      <c r="J123" s="169">
        <f>BK123</f>
        <v>0</v>
      </c>
      <c r="L123" s="158"/>
      <c r="M123" s="163"/>
      <c r="P123" s="164">
        <f>SUM(P124:P182)</f>
        <v>0</v>
      </c>
      <c r="R123" s="164">
        <f>SUM(R124:R182)</f>
        <v>40</v>
      </c>
      <c r="T123" s="165">
        <f>SUM(T124:T182)</f>
        <v>0</v>
      </c>
      <c r="AR123" s="160" t="s">
        <v>81</v>
      </c>
      <c r="AT123" s="166" t="s">
        <v>75</v>
      </c>
      <c r="AU123" s="166" t="s">
        <v>81</v>
      </c>
      <c r="AY123" s="160" t="s">
        <v>114</v>
      </c>
      <c r="BK123" s="167">
        <f>SUM(BK124:BK182)</f>
        <v>0</v>
      </c>
    </row>
    <row r="124" spans="2:65" s="31" customFormat="1" ht="24.2" customHeight="1">
      <c r="B124" s="30"/>
      <c r="C124" s="170" t="s">
        <v>81</v>
      </c>
      <c r="D124" s="170" t="s">
        <v>116</v>
      </c>
      <c r="E124" s="171" t="s">
        <v>117</v>
      </c>
      <c r="F124" s="172" t="s">
        <v>118</v>
      </c>
      <c r="G124" s="173" t="s">
        <v>119</v>
      </c>
      <c r="H124" s="174">
        <v>12445.2</v>
      </c>
      <c r="I124" s="1">
        <v>0</v>
      </c>
      <c r="J124" s="175">
        <f>ROUND(I124*H124,2)</f>
        <v>0</v>
      </c>
      <c r="K124" s="172" t="s">
        <v>120</v>
      </c>
      <c r="L124" s="30"/>
      <c r="M124" s="192" t="s">
        <v>0</v>
      </c>
      <c r="N124" s="177" t="s">
        <v>41</v>
      </c>
      <c r="P124" s="178">
        <f>O124*H124</f>
        <v>0</v>
      </c>
      <c r="Q124" s="178">
        <v>0</v>
      </c>
      <c r="R124" s="178">
        <f>Q124*H124</f>
        <v>0</v>
      </c>
      <c r="S124" s="178">
        <v>0</v>
      </c>
      <c r="T124" s="179">
        <f>S124*H124</f>
        <v>0</v>
      </c>
      <c r="AR124" s="180" t="s">
        <v>121</v>
      </c>
      <c r="AT124" s="180" t="s">
        <v>116</v>
      </c>
      <c r="AU124" s="180" t="s">
        <v>83</v>
      </c>
      <c r="AY124" s="11" t="s">
        <v>114</v>
      </c>
      <c r="BE124" s="181">
        <f>IF(N124="základní",J124,0)</f>
        <v>0</v>
      </c>
      <c r="BF124" s="181">
        <f>IF(N124="snížená",J124,0)</f>
        <v>0</v>
      </c>
      <c r="BG124" s="181">
        <f>IF(N124="zákl. přenesená",J124,0)</f>
        <v>0</v>
      </c>
      <c r="BH124" s="181">
        <f>IF(N124="sníž. přenesená",J124,0)</f>
        <v>0</v>
      </c>
      <c r="BI124" s="181">
        <f>IF(N124="nulová",J124,0)</f>
        <v>0</v>
      </c>
      <c r="BJ124" s="11" t="s">
        <v>81</v>
      </c>
      <c r="BK124" s="181">
        <f>ROUND(I124*H124,2)</f>
        <v>0</v>
      </c>
      <c r="BL124" s="11" t="s">
        <v>121</v>
      </c>
      <c r="BM124" s="180" t="s">
        <v>122</v>
      </c>
    </row>
    <row r="125" spans="2:47" s="31" customFormat="1" ht="29.25">
      <c r="B125" s="30"/>
      <c r="D125" s="182" t="s">
        <v>123</v>
      </c>
      <c r="F125" s="183" t="s">
        <v>124</v>
      </c>
      <c r="L125" s="30"/>
      <c r="M125" s="184"/>
      <c r="T125" s="88"/>
      <c r="AT125" s="11" t="s">
        <v>123</v>
      </c>
      <c r="AU125" s="11" t="s">
        <v>83</v>
      </c>
    </row>
    <row r="126" spans="2:51" s="194" customFormat="1" ht="12">
      <c r="B126" s="193"/>
      <c r="D126" s="182" t="s">
        <v>125</v>
      </c>
      <c r="E126" s="195" t="s">
        <v>0</v>
      </c>
      <c r="F126" s="196" t="s">
        <v>126</v>
      </c>
      <c r="H126" s="197">
        <v>12445.2</v>
      </c>
      <c r="L126" s="193"/>
      <c r="M126" s="198"/>
      <c r="T126" s="199"/>
      <c r="AT126" s="195" t="s">
        <v>125</v>
      </c>
      <c r="AU126" s="195" t="s">
        <v>83</v>
      </c>
      <c r="AV126" s="194" t="s">
        <v>83</v>
      </c>
      <c r="AW126" s="194" t="s">
        <v>33</v>
      </c>
      <c r="AX126" s="194" t="s">
        <v>76</v>
      </c>
      <c r="AY126" s="195" t="s">
        <v>114</v>
      </c>
    </row>
    <row r="127" spans="2:51" s="201" customFormat="1" ht="12">
      <c r="B127" s="200"/>
      <c r="D127" s="182" t="s">
        <v>125</v>
      </c>
      <c r="E127" s="202" t="s">
        <v>0</v>
      </c>
      <c r="F127" s="203" t="s">
        <v>127</v>
      </c>
      <c r="H127" s="204">
        <v>12445.2</v>
      </c>
      <c r="L127" s="200"/>
      <c r="M127" s="205"/>
      <c r="T127" s="206"/>
      <c r="AT127" s="202" t="s">
        <v>125</v>
      </c>
      <c r="AU127" s="202" t="s">
        <v>83</v>
      </c>
      <c r="AV127" s="201" t="s">
        <v>121</v>
      </c>
      <c r="AW127" s="201" t="s">
        <v>33</v>
      </c>
      <c r="AX127" s="201" t="s">
        <v>81</v>
      </c>
      <c r="AY127" s="202" t="s">
        <v>114</v>
      </c>
    </row>
    <row r="128" spans="2:65" s="31" customFormat="1" ht="24.2" customHeight="1">
      <c r="B128" s="30"/>
      <c r="C128" s="170" t="s">
        <v>83</v>
      </c>
      <c r="D128" s="170" t="s">
        <v>116</v>
      </c>
      <c r="E128" s="171" t="s">
        <v>128</v>
      </c>
      <c r="F128" s="172" t="s">
        <v>129</v>
      </c>
      <c r="G128" s="173" t="s">
        <v>130</v>
      </c>
      <c r="H128" s="174">
        <v>609.05</v>
      </c>
      <c r="I128" s="1">
        <v>0</v>
      </c>
      <c r="J128" s="175">
        <f>ROUND(I128*H128,2)</f>
        <v>0</v>
      </c>
      <c r="K128" s="172" t="s">
        <v>131</v>
      </c>
      <c r="L128" s="30"/>
      <c r="M128" s="192" t="s">
        <v>0</v>
      </c>
      <c r="N128" s="177" t="s">
        <v>41</v>
      </c>
      <c r="P128" s="178">
        <f>O128*H128</f>
        <v>0</v>
      </c>
      <c r="Q128" s="178">
        <v>0</v>
      </c>
      <c r="R128" s="178">
        <f>Q128*H128</f>
        <v>0</v>
      </c>
      <c r="S128" s="178">
        <v>0</v>
      </c>
      <c r="T128" s="179">
        <f>S128*H128</f>
        <v>0</v>
      </c>
      <c r="AR128" s="180" t="s">
        <v>121</v>
      </c>
      <c r="AT128" s="180" t="s">
        <v>116</v>
      </c>
      <c r="AU128" s="180" t="s">
        <v>83</v>
      </c>
      <c r="AY128" s="11" t="s">
        <v>114</v>
      </c>
      <c r="BE128" s="181">
        <f>IF(N128="základní",J128,0)</f>
        <v>0</v>
      </c>
      <c r="BF128" s="181">
        <f>IF(N128="snížená",J128,0)</f>
        <v>0</v>
      </c>
      <c r="BG128" s="181">
        <f>IF(N128="zákl. přenesená",J128,0)</f>
        <v>0</v>
      </c>
      <c r="BH128" s="181">
        <f>IF(N128="sníž. přenesená",J128,0)</f>
        <v>0</v>
      </c>
      <c r="BI128" s="181">
        <f>IF(N128="nulová",J128,0)</f>
        <v>0</v>
      </c>
      <c r="BJ128" s="11" t="s">
        <v>81</v>
      </c>
      <c r="BK128" s="181">
        <f>ROUND(I128*H128,2)</f>
        <v>0</v>
      </c>
      <c r="BL128" s="11" t="s">
        <v>121</v>
      </c>
      <c r="BM128" s="180" t="s">
        <v>132</v>
      </c>
    </row>
    <row r="129" spans="2:47" s="31" customFormat="1" ht="12">
      <c r="B129" s="30"/>
      <c r="D129" s="207" t="s">
        <v>133</v>
      </c>
      <c r="F129" s="208" t="s">
        <v>134</v>
      </c>
      <c r="L129" s="30"/>
      <c r="M129" s="184"/>
      <c r="T129" s="88"/>
      <c r="AT129" s="11" t="s">
        <v>133</v>
      </c>
      <c r="AU129" s="11" t="s">
        <v>83</v>
      </c>
    </row>
    <row r="130" spans="2:51" s="194" customFormat="1" ht="12">
      <c r="B130" s="193"/>
      <c r="D130" s="182" t="s">
        <v>125</v>
      </c>
      <c r="E130" s="195" t="s">
        <v>0</v>
      </c>
      <c r="F130" s="196" t="s">
        <v>135</v>
      </c>
      <c r="H130" s="197">
        <v>90.5</v>
      </c>
      <c r="L130" s="193"/>
      <c r="M130" s="198"/>
      <c r="T130" s="199"/>
      <c r="AT130" s="195" t="s">
        <v>125</v>
      </c>
      <c r="AU130" s="195" t="s">
        <v>83</v>
      </c>
      <c r="AV130" s="194" t="s">
        <v>83</v>
      </c>
      <c r="AW130" s="194" t="s">
        <v>33</v>
      </c>
      <c r="AX130" s="194" t="s">
        <v>76</v>
      </c>
      <c r="AY130" s="195" t="s">
        <v>114</v>
      </c>
    </row>
    <row r="131" spans="2:51" s="194" customFormat="1" ht="12">
      <c r="B131" s="193"/>
      <c r="D131" s="182" t="s">
        <v>125</v>
      </c>
      <c r="E131" s="195" t="s">
        <v>0</v>
      </c>
      <c r="F131" s="196" t="s">
        <v>136</v>
      </c>
      <c r="H131" s="197">
        <v>518.55</v>
      </c>
      <c r="L131" s="193"/>
      <c r="M131" s="198"/>
      <c r="T131" s="199"/>
      <c r="AT131" s="195" t="s">
        <v>125</v>
      </c>
      <c r="AU131" s="195" t="s">
        <v>83</v>
      </c>
      <c r="AV131" s="194" t="s">
        <v>83</v>
      </c>
      <c r="AW131" s="194" t="s">
        <v>33</v>
      </c>
      <c r="AX131" s="194" t="s">
        <v>76</v>
      </c>
      <c r="AY131" s="195" t="s">
        <v>114</v>
      </c>
    </row>
    <row r="132" spans="2:51" s="201" customFormat="1" ht="12">
      <c r="B132" s="200"/>
      <c r="D132" s="182" t="s">
        <v>125</v>
      </c>
      <c r="E132" s="202" t="s">
        <v>0</v>
      </c>
      <c r="F132" s="203" t="s">
        <v>127</v>
      </c>
      <c r="H132" s="204">
        <v>609.05</v>
      </c>
      <c r="L132" s="200"/>
      <c r="M132" s="205"/>
      <c r="T132" s="206"/>
      <c r="AT132" s="202" t="s">
        <v>125</v>
      </c>
      <c r="AU132" s="202" t="s">
        <v>83</v>
      </c>
      <c r="AV132" s="201" t="s">
        <v>121</v>
      </c>
      <c r="AW132" s="201" t="s">
        <v>33</v>
      </c>
      <c r="AX132" s="201" t="s">
        <v>81</v>
      </c>
      <c r="AY132" s="202" t="s">
        <v>114</v>
      </c>
    </row>
    <row r="133" spans="2:65" s="31" customFormat="1" ht="33" customHeight="1">
      <c r="B133" s="30"/>
      <c r="C133" s="170" t="s">
        <v>137</v>
      </c>
      <c r="D133" s="170" t="s">
        <v>116</v>
      </c>
      <c r="E133" s="171" t="s">
        <v>138</v>
      </c>
      <c r="F133" s="172" t="s">
        <v>139</v>
      </c>
      <c r="G133" s="173" t="s">
        <v>130</v>
      </c>
      <c r="H133" s="174">
        <v>56</v>
      </c>
      <c r="I133" s="1">
        <v>0</v>
      </c>
      <c r="J133" s="175">
        <f>ROUND(I133*H133,2)</f>
        <v>0</v>
      </c>
      <c r="K133" s="172" t="s">
        <v>131</v>
      </c>
      <c r="L133" s="30"/>
      <c r="M133" s="192" t="s">
        <v>0</v>
      </c>
      <c r="N133" s="177" t="s">
        <v>41</v>
      </c>
      <c r="P133" s="178">
        <f>O133*H133</f>
        <v>0</v>
      </c>
      <c r="Q133" s="178">
        <v>0</v>
      </c>
      <c r="R133" s="178">
        <f>Q133*H133</f>
        <v>0</v>
      </c>
      <c r="S133" s="178">
        <v>0</v>
      </c>
      <c r="T133" s="179">
        <f>S133*H133</f>
        <v>0</v>
      </c>
      <c r="AR133" s="180" t="s">
        <v>121</v>
      </c>
      <c r="AT133" s="180" t="s">
        <v>116</v>
      </c>
      <c r="AU133" s="180" t="s">
        <v>83</v>
      </c>
      <c r="AY133" s="11" t="s">
        <v>114</v>
      </c>
      <c r="BE133" s="181">
        <f>IF(N133="základní",J133,0)</f>
        <v>0</v>
      </c>
      <c r="BF133" s="181">
        <f>IF(N133="snížená",J133,0)</f>
        <v>0</v>
      </c>
      <c r="BG133" s="181">
        <f>IF(N133="zákl. přenesená",J133,0)</f>
        <v>0</v>
      </c>
      <c r="BH133" s="181">
        <f>IF(N133="sníž. přenesená",J133,0)</f>
        <v>0</v>
      </c>
      <c r="BI133" s="181">
        <f>IF(N133="nulová",J133,0)</f>
        <v>0</v>
      </c>
      <c r="BJ133" s="11" t="s">
        <v>81</v>
      </c>
      <c r="BK133" s="181">
        <f>ROUND(I133*H133,2)</f>
        <v>0</v>
      </c>
      <c r="BL133" s="11" t="s">
        <v>121</v>
      </c>
      <c r="BM133" s="180" t="s">
        <v>140</v>
      </c>
    </row>
    <row r="134" spans="2:47" s="31" customFormat="1" ht="12">
      <c r="B134" s="30"/>
      <c r="D134" s="207" t="s">
        <v>133</v>
      </c>
      <c r="F134" s="208" t="s">
        <v>141</v>
      </c>
      <c r="L134" s="30"/>
      <c r="M134" s="184"/>
      <c r="T134" s="88"/>
      <c r="AT134" s="11" t="s">
        <v>133</v>
      </c>
      <c r="AU134" s="11" t="s">
        <v>83</v>
      </c>
    </row>
    <row r="135" spans="2:51" s="194" customFormat="1" ht="12">
      <c r="B135" s="193"/>
      <c r="D135" s="182" t="s">
        <v>125</v>
      </c>
      <c r="E135" s="195" t="s">
        <v>0</v>
      </c>
      <c r="F135" s="196" t="s">
        <v>142</v>
      </c>
      <c r="H135" s="197">
        <v>56</v>
      </c>
      <c r="L135" s="193"/>
      <c r="M135" s="198"/>
      <c r="T135" s="199"/>
      <c r="AT135" s="195" t="s">
        <v>125</v>
      </c>
      <c r="AU135" s="195" t="s">
        <v>83</v>
      </c>
      <c r="AV135" s="194" t="s">
        <v>83</v>
      </c>
      <c r="AW135" s="194" t="s">
        <v>33</v>
      </c>
      <c r="AX135" s="194" t="s">
        <v>76</v>
      </c>
      <c r="AY135" s="195" t="s">
        <v>114</v>
      </c>
    </row>
    <row r="136" spans="2:51" s="201" customFormat="1" ht="12">
      <c r="B136" s="200"/>
      <c r="D136" s="182" t="s">
        <v>125</v>
      </c>
      <c r="E136" s="202" t="s">
        <v>0</v>
      </c>
      <c r="F136" s="203" t="s">
        <v>127</v>
      </c>
      <c r="H136" s="204">
        <v>56</v>
      </c>
      <c r="L136" s="200"/>
      <c r="M136" s="205"/>
      <c r="T136" s="206"/>
      <c r="AT136" s="202" t="s">
        <v>125</v>
      </c>
      <c r="AU136" s="202" t="s">
        <v>83</v>
      </c>
      <c r="AV136" s="201" t="s">
        <v>121</v>
      </c>
      <c r="AW136" s="201" t="s">
        <v>33</v>
      </c>
      <c r="AX136" s="201" t="s">
        <v>81</v>
      </c>
      <c r="AY136" s="202" t="s">
        <v>114</v>
      </c>
    </row>
    <row r="137" spans="2:65" s="31" customFormat="1" ht="24.2" customHeight="1">
      <c r="B137" s="30"/>
      <c r="C137" s="170" t="s">
        <v>121</v>
      </c>
      <c r="D137" s="170" t="s">
        <v>116</v>
      </c>
      <c r="E137" s="171" t="s">
        <v>143</v>
      </c>
      <c r="F137" s="172" t="s">
        <v>144</v>
      </c>
      <c r="G137" s="173" t="s">
        <v>130</v>
      </c>
      <c r="H137" s="174">
        <v>44</v>
      </c>
      <c r="I137" s="1">
        <v>0</v>
      </c>
      <c r="J137" s="175">
        <f>ROUND(I137*H137,2)</f>
        <v>0</v>
      </c>
      <c r="K137" s="172" t="s">
        <v>131</v>
      </c>
      <c r="L137" s="30"/>
      <c r="M137" s="192" t="s">
        <v>0</v>
      </c>
      <c r="N137" s="177" t="s">
        <v>41</v>
      </c>
      <c r="P137" s="178">
        <f>O137*H137</f>
        <v>0</v>
      </c>
      <c r="Q137" s="178">
        <v>0</v>
      </c>
      <c r="R137" s="178">
        <f>Q137*H137</f>
        <v>0</v>
      </c>
      <c r="S137" s="178">
        <v>0</v>
      </c>
      <c r="T137" s="179">
        <f>S137*H137</f>
        <v>0</v>
      </c>
      <c r="AR137" s="180" t="s">
        <v>121</v>
      </c>
      <c r="AT137" s="180" t="s">
        <v>116</v>
      </c>
      <c r="AU137" s="180" t="s">
        <v>83</v>
      </c>
      <c r="AY137" s="11" t="s">
        <v>114</v>
      </c>
      <c r="BE137" s="181">
        <f>IF(N137="základní",J137,0)</f>
        <v>0</v>
      </c>
      <c r="BF137" s="181">
        <f>IF(N137="snížená",J137,0)</f>
        <v>0</v>
      </c>
      <c r="BG137" s="181">
        <f>IF(N137="zákl. přenesená",J137,0)</f>
        <v>0</v>
      </c>
      <c r="BH137" s="181">
        <f>IF(N137="sníž. přenesená",J137,0)</f>
        <v>0</v>
      </c>
      <c r="BI137" s="181">
        <f>IF(N137="nulová",J137,0)</f>
        <v>0</v>
      </c>
      <c r="BJ137" s="11" t="s">
        <v>81</v>
      </c>
      <c r="BK137" s="181">
        <f>ROUND(I137*H137,2)</f>
        <v>0</v>
      </c>
      <c r="BL137" s="11" t="s">
        <v>121</v>
      </c>
      <c r="BM137" s="180" t="s">
        <v>145</v>
      </c>
    </row>
    <row r="138" spans="2:47" s="31" customFormat="1" ht="12">
      <c r="B138" s="30"/>
      <c r="D138" s="207" t="s">
        <v>133</v>
      </c>
      <c r="F138" s="208" t="s">
        <v>146</v>
      </c>
      <c r="L138" s="30"/>
      <c r="M138" s="184"/>
      <c r="T138" s="88"/>
      <c r="AT138" s="11" t="s">
        <v>133</v>
      </c>
      <c r="AU138" s="11" t="s">
        <v>83</v>
      </c>
    </row>
    <row r="139" spans="2:51" s="194" customFormat="1" ht="12">
      <c r="B139" s="193"/>
      <c r="D139" s="182" t="s">
        <v>125</v>
      </c>
      <c r="E139" s="195" t="s">
        <v>0</v>
      </c>
      <c r="F139" s="196" t="s">
        <v>147</v>
      </c>
      <c r="H139" s="197">
        <v>44</v>
      </c>
      <c r="L139" s="193"/>
      <c r="M139" s="198"/>
      <c r="T139" s="199"/>
      <c r="AT139" s="195" t="s">
        <v>125</v>
      </c>
      <c r="AU139" s="195" t="s">
        <v>83</v>
      </c>
      <c r="AV139" s="194" t="s">
        <v>83</v>
      </c>
      <c r="AW139" s="194" t="s">
        <v>33</v>
      </c>
      <c r="AX139" s="194" t="s">
        <v>76</v>
      </c>
      <c r="AY139" s="195" t="s">
        <v>114</v>
      </c>
    </row>
    <row r="140" spans="2:51" s="201" customFormat="1" ht="12">
      <c r="B140" s="200"/>
      <c r="D140" s="182" t="s">
        <v>125</v>
      </c>
      <c r="E140" s="202" t="s">
        <v>0</v>
      </c>
      <c r="F140" s="203" t="s">
        <v>127</v>
      </c>
      <c r="H140" s="204">
        <v>44</v>
      </c>
      <c r="L140" s="200"/>
      <c r="M140" s="205"/>
      <c r="T140" s="206"/>
      <c r="AT140" s="202" t="s">
        <v>125</v>
      </c>
      <c r="AU140" s="202" t="s">
        <v>83</v>
      </c>
      <c r="AV140" s="201" t="s">
        <v>121</v>
      </c>
      <c r="AW140" s="201" t="s">
        <v>33</v>
      </c>
      <c r="AX140" s="201" t="s">
        <v>81</v>
      </c>
      <c r="AY140" s="202" t="s">
        <v>114</v>
      </c>
    </row>
    <row r="141" spans="2:65" s="31" customFormat="1" ht="24.2" customHeight="1">
      <c r="B141" s="30"/>
      <c r="C141" s="170" t="s">
        <v>148</v>
      </c>
      <c r="D141" s="170" t="s">
        <v>116</v>
      </c>
      <c r="E141" s="171" t="s">
        <v>149</v>
      </c>
      <c r="F141" s="172" t="s">
        <v>150</v>
      </c>
      <c r="G141" s="173" t="s">
        <v>130</v>
      </c>
      <c r="H141" s="174">
        <v>170</v>
      </c>
      <c r="I141" s="1">
        <v>0</v>
      </c>
      <c r="J141" s="175">
        <f>ROUND(I141*H141,2)</f>
        <v>0</v>
      </c>
      <c r="K141" s="172" t="s">
        <v>120</v>
      </c>
      <c r="L141" s="30"/>
      <c r="M141" s="192" t="s">
        <v>0</v>
      </c>
      <c r="N141" s="177" t="s">
        <v>41</v>
      </c>
      <c r="P141" s="178">
        <f>O141*H141</f>
        <v>0</v>
      </c>
      <c r="Q141" s="178">
        <v>0</v>
      </c>
      <c r="R141" s="178">
        <f>Q141*H141</f>
        <v>0</v>
      </c>
      <c r="S141" s="178">
        <v>0</v>
      </c>
      <c r="T141" s="179">
        <f>S141*H141</f>
        <v>0</v>
      </c>
      <c r="AR141" s="180" t="s">
        <v>121</v>
      </c>
      <c r="AT141" s="180" t="s">
        <v>116</v>
      </c>
      <c r="AU141" s="180" t="s">
        <v>83</v>
      </c>
      <c r="AY141" s="11" t="s">
        <v>114</v>
      </c>
      <c r="BE141" s="181">
        <f>IF(N141="základní",J141,0)</f>
        <v>0</v>
      </c>
      <c r="BF141" s="181">
        <f>IF(N141="snížená",J141,0)</f>
        <v>0</v>
      </c>
      <c r="BG141" s="181">
        <f>IF(N141="zákl. přenesená",J141,0)</f>
        <v>0</v>
      </c>
      <c r="BH141" s="181">
        <f>IF(N141="sníž. přenesená",J141,0)</f>
        <v>0</v>
      </c>
      <c r="BI141" s="181">
        <f>IF(N141="nulová",J141,0)</f>
        <v>0</v>
      </c>
      <c r="BJ141" s="11" t="s">
        <v>81</v>
      </c>
      <c r="BK141" s="181">
        <f>ROUND(I141*H141,2)</f>
        <v>0</v>
      </c>
      <c r="BL141" s="11" t="s">
        <v>121</v>
      </c>
      <c r="BM141" s="180" t="s">
        <v>151</v>
      </c>
    </row>
    <row r="142" spans="2:47" s="31" customFormat="1" ht="107.25">
      <c r="B142" s="30"/>
      <c r="D142" s="182" t="s">
        <v>123</v>
      </c>
      <c r="F142" s="183" t="s">
        <v>152</v>
      </c>
      <c r="L142" s="30"/>
      <c r="M142" s="184"/>
      <c r="T142" s="88"/>
      <c r="AT142" s="11" t="s">
        <v>123</v>
      </c>
      <c r="AU142" s="11" t="s">
        <v>83</v>
      </c>
    </row>
    <row r="143" spans="2:51" s="194" customFormat="1" ht="12">
      <c r="B143" s="193"/>
      <c r="D143" s="182" t="s">
        <v>125</v>
      </c>
      <c r="E143" s="195" t="s">
        <v>0</v>
      </c>
      <c r="F143" s="196" t="s">
        <v>153</v>
      </c>
      <c r="H143" s="197">
        <v>170</v>
      </c>
      <c r="L143" s="193"/>
      <c r="M143" s="198"/>
      <c r="T143" s="199"/>
      <c r="AT143" s="195" t="s">
        <v>125</v>
      </c>
      <c r="AU143" s="195" t="s">
        <v>83</v>
      </c>
      <c r="AV143" s="194" t="s">
        <v>83</v>
      </c>
      <c r="AW143" s="194" t="s">
        <v>33</v>
      </c>
      <c r="AX143" s="194" t="s">
        <v>76</v>
      </c>
      <c r="AY143" s="195" t="s">
        <v>114</v>
      </c>
    </row>
    <row r="144" spans="2:51" s="201" customFormat="1" ht="12">
      <c r="B144" s="200"/>
      <c r="D144" s="182" t="s">
        <v>125</v>
      </c>
      <c r="E144" s="202" t="s">
        <v>0</v>
      </c>
      <c r="F144" s="203" t="s">
        <v>127</v>
      </c>
      <c r="H144" s="204">
        <v>170</v>
      </c>
      <c r="L144" s="200"/>
      <c r="M144" s="205"/>
      <c r="T144" s="206"/>
      <c r="AT144" s="202" t="s">
        <v>125</v>
      </c>
      <c r="AU144" s="202" t="s">
        <v>83</v>
      </c>
      <c r="AV144" s="201" t="s">
        <v>121</v>
      </c>
      <c r="AW144" s="201" t="s">
        <v>33</v>
      </c>
      <c r="AX144" s="201" t="s">
        <v>81</v>
      </c>
      <c r="AY144" s="202" t="s">
        <v>114</v>
      </c>
    </row>
    <row r="145" spans="2:65" s="31" customFormat="1" ht="24.2" customHeight="1">
      <c r="B145" s="30"/>
      <c r="C145" s="170" t="s">
        <v>154</v>
      </c>
      <c r="D145" s="170" t="s">
        <v>116</v>
      </c>
      <c r="E145" s="171" t="s">
        <v>155</v>
      </c>
      <c r="F145" s="172" t="s">
        <v>156</v>
      </c>
      <c r="G145" s="173" t="s">
        <v>130</v>
      </c>
      <c r="H145" s="174">
        <v>2</v>
      </c>
      <c r="I145" s="1">
        <v>0</v>
      </c>
      <c r="J145" s="175">
        <f>ROUND(I145*H145,2)</f>
        <v>0</v>
      </c>
      <c r="K145" s="172" t="s">
        <v>131</v>
      </c>
      <c r="L145" s="30"/>
      <c r="M145" s="192" t="s">
        <v>0</v>
      </c>
      <c r="N145" s="177" t="s">
        <v>41</v>
      </c>
      <c r="P145" s="178">
        <f>O145*H145</f>
        <v>0</v>
      </c>
      <c r="Q145" s="178">
        <v>0</v>
      </c>
      <c r="R145" s="178">
        <f>Q145*H145</f>
        <v>0</v>
      </c>
      <c r="S145" s="178">
        <v>0</v>
      </c>
      <c r="T145" s="179">
        <f>S145*H145</f>
        <v>0</v>
      </c>
      <c r="AR145" s="180" t="s">
        <v>121</v>
      </c>
      <c r="AT145" s="180" t="s">
        <v>116</v>
      </c>
      <c r="AU145" s="180" t="s">
        <v>83</v>
      </c>
      <c r="AY145" s="11" t="s">
        <v>114</v>
      </c>
      <c r="BE145" s="181">
        <f>IF(N145="základní",J145,0)</f>
        <v>0</v>
      </c>
      <c r="BF145" s="181">
        <f>IF(N145="snížená",J145,0)</f>
        <v>0</v>
      </c>
      <c r="BG145" s="181">
        <f>IF(N145="zákl. přenesená",J145,0)</f>
        <v>0</v>
      </c>
      <c r="BH145" s="181">
        <f>IF(N145="sníž. přenesená",J145,0)</f>
        <v>0</v>
      </c>
      <c r="BI145" s="181">
        <f>IF(N145="nulová",J145,0)</f>
        <v>0</v>
      </c>
      <c r="BJ145" s="11" t="s">
        <v>81</v>
      </c>
      <c r="BK145" s="181">
        <f>ROUND(I145*H145,2)</f>
        <v>0</v>
      </c>
      <c r="BL145" s="11" t="s">
        <v>121</v>
      </c>
      <c r="BM145" s="180" t="s">
        <v>157</v>
      </c>
    </row>
    <row r="146" spans="2:47" s="31" customFormat="1" ht="12">
      <c r="B146" s="30"/>
      <c r="D146" s="207" t="s">
        <v>133</v>
      </c>
      <c r="F146" s="208" t="s">
        <v>158</v>
      </c>
      <c r="L146" s="30"/>
      <c r="M146" s="184"/>
      <c r="T146" s="88"/>
      <c r="AT146" s="11" t="s">
        <v>133</v>
      </c>
      <c r="AU146" s="11" t="s">
        <v>83</v>
      </c>
    </row>
    <row r="147" spans="2:51" s="194" customFormat="1" ht="12">
      <c r="B147" s="193"/>
      <c r="D147" s="182" t="s">
        <v>125</v>
      </c>
      <c r="E147" s="195" t="s">
        <v>0</v>
      </c>
      <c r="F147" s="196" t="s">
        <v>159</v>
      </c>
      <c r="H147" s="197">
        <v>2</v>
      </c>
      <c r="L147" s="193"/>
      <c r="M147" s="198"/>
      <c r="T147" s="199"/>
      <c r="AT147" s="195" t="s">
        <v>125</v>
      </c>
      <c r="AU147" s="195" t="s">
        <v>83</v>
      </c>
      <c r="AV147" s="194" t="s">
        <v>83</v>
      </c>
      <c r="AW147" s="194" t="s">
        <v>33</v>
      </c>
      <c r="AX147" s="194" t="s">
        <v>76</v>
      </c>
      <c r="AY147" s="195" t="s">
        <v>114</v>
      </c>
    </row>
    <row r="148" spans="2:51" s="201" customFormat="1" ht="12">
      <c r="B148" s="200"/>
      <c r="D148" s="182" t="s">
        <v>125</v>
      </c>
      <c r="E148" s="202" t="s">
        <v>0</v>
      </c>
      <c r="F148" s="203" t="s">
        <v>127</v>
      </c>
      <c r="H148" s="204">
        <v>2</v>
      </c>
      <c r="L148" s="200"/>
      <c r="M148" s="205"/>
      <c r="T148" s="206"/>
      <c r="AT148" s="202" t="s">
        <v>125</v>
      </c>
      <c r="AU148" s="202" t="s">
        <v>83</v>
      </c>
      <c r="AV148" s="201" t="s">
        <v>121</v>
      </c>
      <c r="AW148" s="201" t="s">
        <v>33</v>
      </c>
      <c r="AX148" s="201" t="s">
        <v>81</v>
      </c>
      <c r="AY148" s="202" t="s">
        <v>114</v>
      </c>
    </row>
    <row r="149" spans="2:65" s="31" customFormat="1" ht="24.2" customHeight="1">
      <c r="B149" s="30"/>
      <c r="C149" s="170" t="s">
        <v>160</v>
      </c>
      <c r="D149" s="170" t="s">
        <v>116</v>
      </c>
      <c r="E149" s="171" t="s">
        <v>161</v>
      </c>
      <c r="F149" s="172" t="s">
        <v>162</v>
      </c>
      <c r="G149" s="173" t="s">
        <v>130</v>
      </c>
      <c r="H149" s="174">
        <v>170</v>
      </c>
      <c r="I149" s="1">
        <v>0</v>
      </c>
      <c r="J149" s="175">
        <f>ROUND(I149*H149,2)</f>
        <v>0</v>
      </c>
      <c r="K149" s="172" t="s">
        <v>131</v>
      </c>
      <c r="L149" s="30"/>
      <c r="M149" s="192" t="s">
        <v>0</v>
      </c>
      <c r="N149" s="177" t="s">
        <v>41</v>
      </c>
      <c r="P149" s="178">
        <f>O149*H149</f>
        <v>0</v>
      </c>
      <c r="Q149" s="178">
        <v>0</v>
      </c>
      <c r="R149" s="178">
        <f>Q149*H149</f>
        <v>0</v>
      </c>
      <c r="S149" s="178">
        <v>0</v>
      </c>
      <c r="T149" s="179">
        <f>S149*H149</f>
        <v>0</v>
      </c>
      <c r="AR149" s="180" t="s">
        <v>121</v>
      </c>
      <c r="AT149" s="180" t="s">
        <v>116</v>
      </c>
      <c r="AU149" s="180" t="s">
        <v>83</v>
      </c>
      <c r="AY149" s="11" t="s">
        <v>114</v>
      </c>
      <c r="BE149" s="181">
        <f>IF(N149="základní",J149,0)</f>
        <v>0</v>
      </c>
      <c r="BF149" s="181">
        <f>IF(N149="snížená",J149,0)</f>
        <v>0</v>
      </c>
      <c r="BG149" s="181">
        <f>IF(N149="zákl. přenesená",J149,0)</f>
        <v>0</v>
      </c>
      <c r="BH149" s="181">
        <f>IF(N149="sníž. přenesená",J149,0)</f>
        <v>0</v>
      </c>
      <c r="BI149" s="181">
        <f>IF(N149="nulová",J149,0)</f>
        <v>0</v>
      </c>
      <c r="BJ149" s="11" t="s">
        <v>81</v>
      </c>
      <c r="BK149" s="181">
        <f>ROUND(I149*H149,2)</f>
        <v>0</v>
      </c>
      <c r="BL149" s="11" t="s">
        <v>121</v>
      </c>
      <c r="BM149" s="180" t="s">
        <v>163</v>
      </c>
    </row>
    <row r="150" spans="2:47" s="31" customFormat="1" ht="12">
      <c r="B150" s="30"/>
      <c r="D150" s="207" t="s">
        <v>133</v>
      </c>
      <c r="F150" s="208" t="s">
        <v>164</v>
      </c>
      <c r="L150" s="30"/>
      <c r="M150" s="184"/>
      <c r="T150" s="88"/>
      <c r="AT150" s="11" t="s">
        <v>133</v>
      </c>
      <c r="AU150" s="11" t="s">
        <v>83</v>
      </c>
    </row>
    <row r="151" spans="2:51" s="194" customFormat="1" ht="12">
      <c r="B151" s="193"/>
      <c r="D151" s="182" t="s">
        <v>125</v>
      </c>
      <c r="E151" s="195" t="s">
        <v>0</v>
      </c>
      <c r="F151" s="196" t="s">
        <v>165</v>
      </c>
      <c r="H151" s="197">
        <v>170</v>
      </c>
      <c r="L151" s="193"/>
      <c r="M151" s="198"/>
      <c r="T151" s="199"/>
      <c r="AT151" s="195" t="s">
        <v>125</v>
      </c>
      <c r="AU151" s="195" t="s">
        <v>83</v>
      </c>
      <c r="AV151" s="194" t="s">
        <v>83</v>
      </c>
      <c r="AW151" s="194" t="s">
        <v>33</v>
      </c>
      <c r="AX151" s="194" t="s">
        <v>76</v>
      </c>
      <c r="AY151" s="195" t="s">
        <v>114</v>
      </c>
    </row>
    <row r="152" spans="2:51" s="201" customFormat="1" ht="12">
      <c r="B152" s="200"/>
      <c r="D152" s="182" t="s">
        <v>125</v>
      </c>
      <c r="E152" s="202" t="s">
        <v>0</v>
      </c>
      <c r="F152" s="203" t="s">
        <v>127</v>
      </c>
      <c r="H152" s="204">
        <v>170</v>
      </c>
      <c r="L152" s="200"/>
      <c r="M152" s="205"/>
      <c r="T152" s="206"/>
      <c r="AT152" s="202" t="s">
        <v>125</v>
      </c>
      <c r="AU152" s="202" t="s">
        <v>83</v>
      </c>
      <c r="AV152" s="201" t="s">
        <v>121</v>
      </c>
      <c r="AW152" s="201" t="s">
        <v>33</v>
      </c>
      <c r="AX152" s="201" t="s">
        <v>81</v>
      </c>
      <c r="AY152" s="202" t="s">
        <v>114</v>
      </c>
    </row>
    <row r="153" spans="2:65" s="31" customFormat="1" ht="37.9" customHeight="1">
      <c r="B153" s="30"/>
      <c r="C153" s="170" t="s">
        <v>166</v>
      </c>
      <c r="D153" s="170" t="s">
        <v>116</v>
      </c>
      <c r="E153" s="171" t="s">
        <v>167</v>
      </c>
      <c r="F153" s="172" t="s">
        <v>168</v>
      </c>
      <c r="G153" s="173" t="s">
        <v>130</v>
      </c>
      <c r="H153" s="174">
        <v>759.05</v>
      </c>
      <c r="I153" s="1">
        <v>0</v>
      </c>
      <c r="J153" s="175">
        <f>ROUND(I153*H153,2)</f>
        <v>0</v>
      </c>
      <c r="K153" s="172" t="s">
        <v>131</v>
      </c>
      <c r="L153" s="30"/>
      <c r="M153" s="192" t="s">
        <v>0</v>
      </c>
      <c r="N153" s="177" t="s">
        <v>41</v>
      </c>
      <c r="P153" s="178">
        <f>O153*H153</f>
        <v>0</v>
      </c>
      <c r="Q153" s="178">
        <v>0</v>
      </c>
      <c r="R153" s="178">
        <f>Q153*H153</f>
        <v>0</v>
      </c>
      <c r="S153" s="178">
        <v>0</v>
      </c>
      <c r="T153" s="179">
        <f>S153*H153</f>
        <v>0</v>
      </c>
      <c r="AR153" s="180" t="s">
        <v>121</v>
      </c>
      <c r="AT153" s="180" t="s">
        <v>116</v>
      </c>
      <c r="AU153" s="180" t="s">
        <v>83</v>
      </c>
      <c r="AY153" s="11" t="s">
        <v>114</v>
      </c>
      <c r="BE153" s="181">
        <f>IF(N153="základní",J153,0)</f>
        <v>0</v>
      </c>
      <c r="BF153" s="181">
        <f>IF(N153="snížená",J153,0)</f>
        <v>0</v>
      </c>
      <c r="BG153" s="181">
        <f>IF(N153="zákl. přenesená",J153,0)</f>
        <v>0</v>
      </c>
      <c r="BH153" s="181">
        <f>IF(N153="sníž. přenesená",J153,0)</f>
        <v>0</v>
      </c>
      <c r="BI153" s="181">
        <f>IF(N153="nulová",J153,0)</f>
        <v>0</v>
      </c>
      <c r="BJ153" s="11" t="s">
        <v>81</v>
      </c>
      <c r="BK153" s="181">
        <f>ROUND(I153*H153,2)</f>
        <v>0</v>
      </c>
      <c r="BL153" s="11" t="s">
        <v>121</v>
      </c>
      <c r="BM153" s="180" t="s">
        <v>169</v>
      </c>
    </row>
    <row r="154" spans="2:47" s="31" customFormat="1" ht="12">
      <c r="B154" s="30"/>
      <c r="D154" s="207" t="s">
        <v>133</v>
      </c>
      <c r="F154" s="208" t="s">
        <v>170</v>
      </c>
      <c r="L154" s="30"/>
      <c r="M154" s="184"/>
      <c r="T154" s="88"/>
      <c r="AT154" s="11" t="s">
        <v>133</v>
      </c>
      <c r="AU154" s="11" t="s">
        <v>83</v>
      </c>
    </row>
    <row r="155" spans="2:51" s="194" customFormat="1" ht="12">
      <c r="B155" s="193"/>
      <c r="D155" s="182" t="s">
        <v>125</v>
      </c>
      <c r="E155" s="195" t="s">
        <v>0</v>
      </c>
      <c r="F155" s="196" t="s">
        <v>171</v>
      </c>
      <c r="H155" s="197">
        <v>150</v>
      </c>
      <c r="L155" s="193"/>
      <c r="M155" s="198"/>
      <c r="T155" s="199"/>
      <c r="AT155" s="195" t="s">
        <v>125</v>
      </c>
      <c r="AU155" s="195" t="s">
        <v>83</v>
      </c>
      <c r="AV155" s="194" t="s">
        <v>83</v>
      </c>
      <c r="AW155" s="194" t="s">
        <v>33</v>
      </c>
      <c r="AX155" s="194" t="s">
        <v>76</v>
      </c>
      <c r="AY155" s="195" t="s">
        <v>114</v>
      </c>
    </row>
    <row r="156" spans="2:51" s="194" customFormat="1" ht="12">
      <c r="B156" s="193"/>
      <c r="D156" s="182" t="s">
        <v>125</v>
      </c>
      <c r="E156" s="195" t="s">
        <v>0</v>
      </c>
      <c r="F156" s="196" t="s">
        <v>135</v>
      </c>
      <c r="H156" s="197">
        <v>90.5</v>
      </c>
      <c r="L156" s="193"/>
      <c r="M156" s="198"/>
      <c r="T156" s="199"/>
      <c r="AT156" s="195" t="s">
        <v>125</v>
      </c>
      <c r="AU156" s="195" t="s">
        <v>83</v>
      </c>
      <c r="AV156" s="194" t="s">
        <v>83</v>
      </c>
      <c r="AW156" s="194" t="s">
        <v>33</v>
      </c>
      <c r="AX156" s="194" t="s">
        <v>76</v>
      </c>
      <c r="AY156" s="195" t="s">
        <v>114</v>
      </c>
    </row>
    <row r="157" spans="2:51" s="194" customFormat="1" ht="12">
      <c r="B157" s="193"/>
      <c r="D157" s="182" t="s">
        <v>125</v>
      </c>
      <c r="E157" s="195" t="s">
        <v>0</v>
      </c>
      <c r="F157" s="196" t="s">
        <v>136</v>
      </c>
      <c r="H157" s="197">
        <v>518.55</v>
      </c>
      <c r="L157" s="193"/>
      <c r="M157" s="198"/>
      <c r="T157" s="199"/>
      <c r="AT157" s="195" t="s">
        <v>125</v>
      </c>
      <c r="AU157" s="195" t="s">
        <v>83</v>
      </c>
      <c r="AV157" s="194" t="s">
        <v>83</v>
      </c>
      <c r="AW157" s="194" t="s">
        <v>33</v>
      </c>
      <c r="AX157" s="194" t="s">
        <v>76</v>
      </c>
      <c r="AY157" s="195" t="s">
        <v>114</v>
      </c>
    </row>
    <row r="158" spans="2:51" s="201" customFormat="1" ht="12">
      <c r="B158" s="200"/>
      <c r="D158" s="182" t="s">
        <v>125</v>
      </c>
      <c r="E158" s="202" t="s">
        <v>0</v>
      </c>
      <c r="F158" s="203" t="s">
        <v>127</v>
      </c>
      <c r="H158" s="204">
        <v>759.05</v>
      </c>
      <c r="L158" s="200"/>
      <c r="M158" s="205"/>
      <c r="T158" s="206"/>
      <c r="AT158" s="202" t="s">
        <v>125</v>
      </c>
      <c r="AU158" s="202" t="s">
        <v>83</v>
      </c>
      <c r="AV158" s="201" t="s">
        <v>121</v>
      </c>
      <c r="AW158" s="201" t="s">
        <v>33</v>
      </c>
      <c r="AX158" s="201" t="s">
        <v>81</v>
      </c>
      <c r="AY158" s="202" t="s">
        <v>114</v>
      </c>
    </row>
    <row r="159" spans="2:65" s="31" customFormat="1" ht="24.2" customHeight="1">
      <c r="B159" s="30"/>
      <c r="C159" s="170" t="s">
        <v>172</v>
      </c>
      <c r="D159" s="170" t="s">
        <v>116</v>
      </c>
      <c r="E159" s="171" t="s">
        <v>173</v>
      </c>
      <c r="F159" s="172" t="s">
        <v>174</v>
      </c>
      <c r="G159" s="173" t="s">
        <v>130</v>
      </c>
      <c r="H159" s="174">
        <v>769.05</v>
      </c>
      <c r="I159" s="1">
        <v>0</v>
      </c>
      <c r="J159" s="175">
        <f>ROUND(I159*H159,2)</f>
        <v>0</v>
      </c>
      <c r="K159" s="172" t="s">
        <v>131</v>
      </c>
      <c r="L159" s="30"/>
      <c r="M159" s="192" t="s">
        <v>0</v>
      </c>
      <c r="N159" s="177" t="s">
        <v>41</v>
      </c>
      <c r="P159" s="178">
        <f>O159*H159</f>
        <v>0</v>
      </c>
      <c r="Q159" s="178">
        <v>0</v>
      </c>
      <c r="R159" s="178">
        <f>Q159*H159</f>
        <v>0</v>
      </c>
      <c r="S159" s="178">
        <v>0</v>
      </c>
      <c r="T159" s="179">
        <f>S159*H159</f>
        <v>0</v>
      </c>
      <c r="AR159" s="180" t="s">
        <v>121</v>
      </c>
      <c r="AT159" s="180" t="s">
        <v>116</v>
      </c>
      <c r="AU159" s="180" t="s">
        <v>83</v>
      </c>
      <c r="AY159" s="11" t="s">
        <v>114</v>
      </c>
      <c r="BE159" s="181">
        <f>IF(N159="základní",J159,0)</f>
        <v>0</v>
      </c>
      <c r="BF159" s="181">
        <f>IF(N159="snížená",J159,0)</f>
        <v>0</v>
      </c>
      <c r="BG159" s="181">
        <f>IF(N159="zákl. přenesená",J159,0)</f>
        <v>0</v>
      </c>
      <c r="BH159" s="181">
        <f>IF(N159="sníž. přenesená",J159,0)</f>
        <v>0</v>
      </c>
      <c r="BI159" s="181">
        <f>IF(N159="nulová",J159,0)</f>
        <v>0</v>
      </c>
      <c r="BJ159" s="11" t="s">
        <v>81</v>
      </c>
      <c r="BK159" s="181">
        <f>ROUND(I159*H159,2)</f>
        <v>0</v>
      </c>
      <c r="BL159" s="11" t="s">
        <v>121</v>
      </c>
      <c r="BM159" s="180" t="s">
        <v>175</v>
      </c>
    </row>
    <row r="160" spans="2:47" s="31" customFormat="1" ht="12">
      <c r="B160" s="30"/>
      <c r="D160" s="207" t="s">
        <v>133</v>
      </c>
      <c r="F160" s="208" t="s">
        <v>176</v>
      </c>
      <c r="L160" s="30"/>
      <c r="M160" s="184"/>
      <c r="T160" s="88"/>
      <c r="AT160" s="11" t="s">
        <v>133</v>
      </c>
      <c r="AU160" s="11" t="s">
        <v>83</v>
      </c>
    </row>
    <row r="161" spans="2:51" s="194" customFormat="1" ht="12">
      <c r="B161" s="193"/>
      <c r="D161" s="182" t="s">
        <v>125</v>
      </c>
      <c r="E161" s="195" t="s">
        <v>0</v>
      </c>
      <c r="F161" s="196" t="s">
        <v>177</v>
      </c>
      <c r="H161" s="197">
        <v>160</v>
      </c>
      <c r="L161" s="193"/>
      <c r="M161" s="198"/>
      <c r="T161" s="199"/>
      <c r="AT161" s="195" t="s">
        <v>125</v>
      </c>
      <c r="AU161" s="195" t="s">
        <v>83</v>
      </c>
      <c r="AV161" s="194" t="s">
        <v>83</v>
      </c>
      <c r="AW161" s="194" t="s">
        <v>33</v>
      </c>
      <c r="AX161" s="194" t="s">
        <v>76</v>
      </c>
      <c r="AY161" s="195" t="s">
        <v>114</v>
      </c>
    </row>
    <row r="162" spans="2:51" s="194" customFormat="1" ht="12">
      <c r="B162" s="193"/>
      <c r="D162" s="182" t="s">
        <v>125</v>
      </c>
      <c r="E162" s="195" t="s">
        <v>0</v>
      </c>
      <c r="F162" s="196" t="s">
        <v>135</v>
      </c>
      <c r="H162" s="197">
        <v>90.5</v>
      </c>
      <c r="L162" s="193"/>
      <c r="M162" s="198"/>
      <c r="T162" s="199"/>
      <c r="AT162" s="195" t="s">
        <v>125</v>
      </c>
      <c r="AU162" s="195" t="s">
        <v>83</v>
      </c>
      <c r="AV162" s="194" t="s">
        <v>83</v>
      </c>
      <c r="AW162" s="194" t="s">
        <v>33</v>
      </c>
      <c r="AX162" s="194" t="s">
        <v>76</v>
      </c>
      <c r="AY162" s="195" t="s">
        <v>114</v>
      </c>
    </row>
    <row r="163" spans="2:51" s="194" customFormat="1" ht="12">
      <c r="B163" s="193"/>
      <c r="D163" s="182" t="s">
        <v>125</v>
      </c>
      <c r="E163" s="195" t="s">
        <v>0</v>
      </c>
      <c r="F163" s="196" t="s">
        <v>136</v>
      </c>
      <c r="H163" s="197">
        <v>518.55</v>
      </c>
      <c r="L163" s="193"/>
      <c r="M163" s="198"/>
      <c r="T163" s="199"/>
      <c r="AT163" s="195" t="s">
        <v>125</v>
      </c>
      <c r="AU163" s="195" t="s">
        <v>83</v>
      </c>
      <c r="AV163" s="194" t="s">
        <v>83</v>
      </c>
      <c r="AW163" s="194" t="s">
        <v>33</v>
      </c>
      <c r="AX163" s="194" t="s">
        <v>76</v>
      </c>
      <c r="AY163" s="195" t="s">
        <v>114</v>
      </c>
    </row>
    <row r="164" spans="2:51" s="201" customFormat="1" ht="12">
      <c r="B164" s="200"/>
      <c r="D164" s="182" t="s">
        <v>125</v>
      </c>
      <c r="E164" s="202" t="s">
        <v>0</v>
      </c>
      <c r="F164" s="203" t="s">
        <v>127</v>
      </c>
      <c r="H164" s="204">
        <v>769.05</v>
      </c>
      <c r="L164" s="200"/>
      <c r="M164" s="205"/>
      <c r="T164" s="206"/>
      <c r="AT164" s="202" t="s">
        <v>125</v>
      </c>
      <c r="AU164" s="202" t="s">
        <v>83</v>
      </c>
      <c r="AV164" s="201" t="s">
        <v>121</v>
      </c>
      <c r="AW164" s="201" t="s">
        <v>33</v>
      </c>
      <c r="AX164" s="201" t="s">
        <v>81</v>
      </c>
      <c r="AY164" s="202" t="s">
        <v>114</v>
      </c>
    </row>
    <row r="165" spans="2:65" s="31" customFormat="1" ht="24.2" customHeight="1">
      <c r="B165" s="30"/>
      <c r="C165" s="170" t="s">
        <v>178</v>
      </c>
      <c r="D165" s="170" t="s">
        <v>116</v>
      </c>
      <c r="E165" s="171" t="s">
        <v>179</v>
      </c>
      <c r="F165" s="172" t="s">
        <v>180</v>
      </c>
      <c r="G165" s="173" t="s">
        <v>130</v>
      </c>
      <c r="H165" s="174">
        <v>90</v>
      </c>
      <c r="I165" s="1">
        <v>0</v>
      </c>
      <c r="J165" s="175">
        <f>ROUND(I165*H165,2)</f>
        <v>0</v>
      </c>
      <c r="K165" s="172" t="s">
        <v>120</v>
      </c>
      <c r="L165" s="30"/>
      <c r="M165" s="192" t="s">
        <v>0</v>
      </c>
      <c r="N165" s="177" t="s">
        <v>41</v>
      </c>
      <c r="P165" s="178">
        <f>O165*H165</f>
        <v>0</v>
      </c>
      <c r="Q165" s="178">
        <v>0</v>
      </c>
      <c r="R165" s="178">
        <f>Q165*H165</f>
        <v>0</v>
      </c>
      <c r="S165" s="178">
        <v>0</v>
      </c>
      <c r="T165" s="179">
        <f>S165*H165</f>
        <v>0</v>
      </c>
      <c r="AR165" s="180" t="s">
        <v>121</v>
      </c>
      <c r="AT165" s="180" t="s">
        <v>116</v>
      </c>
      <c r="AU165" s="180" t="s">
        <v>83</v>
      </c>
      <c r="AY165" s="11" t="s">
        <v>114</v>
      </c>
      <c r="BE165" s="181">
        <f>IF(N165="základní",J165,0)</f>
        <v>0</v>
      </c>
      <c r="BF165" s="181">
        <f>IF(N165="snížená",J165,0)</f>
        <v>0</v>
      </c>
      <c r="BG165" s="181">
        <f>IF(N165="zákl. přenesená",J165,0)</f>
        <v>0</v>
      </c>
      <c r="BH165" s="181">
        <f>IF(N165="sníž. přenesená",J165,0)</f>
        <v>0</v>
      </c>
      <c r="BI165" s="181">
        <f>IF(N165="nulová",J165,0)</f>
        <v>0</v>
      </c>
      <c r="BJ165" s="11" t="s">
        <v>81</v>
      </c>
      <c r="BK165" s="181">
        <f>ROUND(I165*H165,2)</f>
        <v>0</v>
      </c>
      <c r="BL165" s="11" t="s">
        <v>121</v>
      </c>
      <c r="BM165" s="180" t="s">
        <v>181</v>
      </c>
    </row>
    <row r="166" spans="2:47" s="31" customFormat="1" ht="234">
      <c r="B166" s="30"/>
      <c r="D166" s="182" t="s">
        <v>123</v>
      </c>
      <c r="F166" s="183" t="s">
        <v>182</v>
      </c>
      <c r="L166" s="30"/>
      <c r="M166" s="184"/>
      <c r="T166" s="88"/>
      <c r="AT166" s="11" t="s">
        <v>123</v>
      </c>
      <c r="AU166" s="11" t="s">
        <v>83</v>
      </c>
    </row>
    <row r="167" spans="2:51" s="194" customFormat="1" ht="12">
      <c r="B167" s="193"/>
      <c r="D167" s="182" t="s">
        <v>125</v>
      </c>
      <c r="E167" s="195" t="s">
        <v>0</v>
      </c>
      <c r="F167" s="196" t="s">
        <v>183</v>
      </c>
      <c r="H167" s="197">
        <v>90</v>
      </c>
      <c r="L167" s="193"/>
      <c r="M167" s="198"/>
      <c r="T167" s="199"/>
      <c r="AT167" s="195" t="s">
        <v>125</v>
      </c>
      <c r="AU167" s="195" t="s">
        <v>83</v>
      </c>
      <c r="AV167" s="194" t="s">
        <v>83</v>
      </c>
      <c r="AW167" s="194" t="s">
        <v>33</v>
      </c>
      <c r="AX167" s="194" t="s">
        <v>76</v>
      </c>
      <c r="AY167" s="195" t="s">
        <v>114</v>
      </c>
    </row>
    <row r="168" spans="2:51" s="201" customFormat="1" ht="12">
      <c r="B168" s="200"/>
      <c r="D168" s="182" t="s">
        <v>125</v>
      </c>
      <c r="E168" s="202" t="s">
        <v>0</v>
      </c>
      <c r="F168" s="203" t="s">
        <v>127</v>
      </c>
      <c r="H168" s="204">
        <v>90</v>
      </c>
      <c r="L168" s="200"/>
      <c r="M168" s="205"/>
      <c r="T168" s="206"/>
      <c r="AT168" s="202" t="s">
        <v>125</v>
      </c>
      <c r="AU168" s="202" t="s">
        <v>83</v>
      </c>
      <c r="AV168" s="201" t="s">
        <v>121</v>
      </c>
      <c r="AW168" s="201" t="s">
        <v>33</v>
      </c>
      <c r="AX168" s="201" t="s">
        <v>81</v>
      </c>
      <c r="AY168" s="202" t="s">
        <v>114</v>
      </c>
    </row>
    <row r="169" spans="2:65" s="31" customFormat="1" ht="33" customHeight="1">
      <c r="B169" s="30"/>
      <c r="C169" s="170" t="s">
        <v>184</v>
      </c>
      <c r="D169" s="170" t="s">
        <v>116</v>
      </c>
      <c r="E169" s="171" t="s">
        <v>185</v>
      </c>
      <c r="F169" s="172" t="s">
        <v>186</v>
      </c>
      <c r="G169" s="173" t="s">
        <v>130</v>
      </c>
      <c r="H169" s="174">
        <v>20</v>
      </c>
      <c r="I169" s="1">
        <v>0</v>
      </c>
      <c r="J169" s="175">
        <f>ROUND(I169*H169,2)</f>
        <v>0</v>
      </c>
      <c r="K169" s="172" t="s">
        <v>120</v>
      </c>
      <c r="L169" s="30"/>
      <c r="M169" s="192" t="s">
        <v>0</v>
      </c>
      <c r="N169" s="177" t="s">
        <v>41</v>
      </c>
      <c r="P169" s="178">
        <f>O169*H169</f>
        <v>0</v>
      </c>
      <c r="Q169" s="178">
        <v>0</v>
      </c>
      <c r="R169" s="178">
        <f>Q169*H169</f>
        <v>0</v>
      </c>
      <c r="S169" s="178">
        <v>0</v>
      </c>
      <c r="T169" s="179">
        <f>S169*H169</f>
        <v>0</v>
      </c>
      <c r="AR169" s="180" t="s">
        <v>121</v>
      </c>
      <c r="AT169" s="180" t="s">
        <v>116</v>
      </c>
      <c r="AU169" s="180" t="s">
        <v>83</v>
      </c>
      <c r="AY169" s="11" t="s">
        <v>114</v>
      </c>
      <c r="BE169" s="181">
        <f>IF(N169="základní",J169,0)</f>
        <v>0</v>
      </c>
      <c r="BF169" s="181">
        <f>IF(N169="snížená",J169,0)</f>
        <v>0</v>
      </c>
      <c r="BG169" s="181">
        <f>IF(N169="zákl. přenesená",J169,0)</f>
        <v>0</v>
      </c>
      <c r="BH169" s="181">
        <f>IF(N169="sníž. přenesená",J169,0)</f>
        <v>0</v>
      </c>
      <c r="BI169" s="181">
        <f>IF(N169="nulová",J169,0)</f>
        <v>0</v>
      </c>
      <c r="BJ169" s="11" t="s">
        <v>81</v>
      </c>
      <c r="BK169" s="181">
        <f>ROUND(I169*H169,2)</f>
        <v>0</v>
      </c>
      <c r="BL169" s="11" t="s">
        <v>121</v>
      </c>
      <c r="BM169" s="180" t="s">
        <v>187</v>
      </c>
    </row>
    <row r="170" spans="2:47" s="31" customFormat="1" ht="58.5">
      <c r="B170" s="30"/>
      <c r="D170" s="182" t="s">
        <v>123</v>
      </c>
      <c r="F170" s="183" t="s">
        <v>188</v>
      </c>
      <c r="L170" s="30"/>
      <c r="M170" s="184"/>
      <c r="T170" s="88"/>
      <c r="AT170" s="11" t="s">
        <v>123</v>
      </c>
      <c r="AU170" s="11" t="s">
        <v>83</v>
      </c>
    </row>
    <row r="171" spans="2:51" s="194" customFormat="1" ht="12">
      <c r="B171" s="193"/>
      <c r="D171" s="182" t="s">
        <v>125</v>
      </c>
      <c r="E171" s="195" t="s">
        <v>0</v>
      </c>
      <c r="F171" s="196" t="s">
        <v>189</v>
      </c>
      <c r="H171" s="197">
        <v>20</v>
      </c>
      <c r="L171" s="193"/>
      <c r="M171" s="198"/>
      <c r="T171" s="199"/>
      <c r="AT171" s="195" t="s">
        <v>125</v>
      </c>
      <c r="AU171" s="195" t="s">
        <v>83</v>
      </c>
      <c r="AV171" s="194" t="s">
        <v>83</v>
      </c>
      <c r="AW171" s="194" t="s">
        <v>33</v>
      </c>
      <c r="AX171" s="194" t="s">
        <v>76</v>
      </c>
      <c r="AY171" s="195" t="s">
        <v>114</v>
      </c>
    </row>
    <row r="172" spans="2:51" s="201" customFormat="1" ht="12">
      <c r="B172" s="200"/>
      <c r="D172" s="182" t="s">
        <v>125</v>
      </c>
      <c r="E172" s="202" t="s">
        <v>0</v>
      </c>
      <c r="F172" s="203" t="s">
        <v>127</v>
      </c>
      <c r="H172" s="204">
        <v>20</v>
      </c>
      <c r="L172" s="200"/>
      <c r="M172" s="205"/>
      <c r="T172" s="206"/>
      <c r="AT172" s="202" t="s">
        <v>125</v>
      </c>
      <c r="AU172" s="202" t="s">
        <v>83</v>
      </c>
      <c r="AV172" s="201" t="s">
        <v>121</v>
      </c>
      <c r="AW172" s="201" t="s">
        <v>33</v>
      </c>
      <c r="AX172" s="201" t="s">
        <v>81</v>
      </c>
      <c r="AY172" s="202" t="s">
        <v>114</v>
      </c>
    </row>
    <row r="173" spans="2:65" s="31" customFormat="1" ht="16.5" customHeight="1">
      <c r="B173" s="30"/>
      <c r="C173" s="209" t="s">
        <v>190</v>
      </c>
      <c r="D173" s="209" t="s">
        <v>191</v>
      </c>
      <c r="E173" s="210" t="s">
        <v>192</v>
      </c>
      <c r="F173" s="211" t="s">
        <v>193</v>
      </c>
      <c r="G173" s="212" t="s">
        <v>194</v>
      </c>
      <c r="H173" s="213">
        <v>40</v>
      </c>
      <c r="I173" s="2">
        <v>0</v>
      </c>
      <c r="J173" s="214">
        <f>ROUND(I173*H173,2)</f>
        <v>0</v>
      </c>
      <c r="K173" s="211" t="s">
        <v>120</v>
      </c>
      <c r="L173" s="215"/>
      <c r="M173" s="216" t="s">
        <v>0</v>
      </c>
      <c r="N173" s="217" t="s">
        <v>41</v>
      </c>
      <c r="P173" s="178">
        <f>O173*H173</f>
        <v>0</v>
      </c>
      <c r="Q173" s="178">
        <v>1</v>
      </c>
      <c r="R173" s="178">
        <f>Q173*H173</f>
        <v>40</v>
      </c>
      <c r="S173" s="178">
        <v>0</v>
      </c>
      <c r="T173" s="179">
        <f>S173*H173</f>
        <v>0</v>
      </c>
      <c r="AR173" s="180" t="s">
        <v>166</v>
      </c>
      <c r="AT173" s="180" t="s">
        <v>191</v>
      </c>
      <c r="AU173" s="180" t="s">
        <v>83</v>
      </c>
      <c r="AY173" s="11" t="s">
        <v>114</v>
      </c>
      <c r="BE173" s="181">
        <f>IF(N173="základní",J173,0)</f>
        <v>0</v>
      </c>
      <c r="BF173" s="181">
        <f>IF(N173="snížená",J173,0)</f>
        <v>0</v>
      </c>
      <c r="BG173" s="181">
        <f>IF(N173="zákl. přenesená",J173,0)</f>
        <v>0</v>
      </c>
      <c r="BH173" s="181">
        <f>IF(N173="sníž. přenesená",J173,0)</f>
        <v>0</v>
      </c>
      <c r="BI173" s="181">
        <f>IF(N173="nulová",J173,0)</f>
        <v>0</v>
      </c>
      <c r="BJ173" s="11" t="s">
        <v>81</v>
      </c>
      <c r="BK173" s="181">
        <f>ROUND(I173*H173,2)</f>
        <v>0</v>
      </c>
      <c r="BL173" s="11" t="s">
        <v>121</v>
      </c>
      <c r="BM173" s="180" t="s">
        <v>195</v>
      </c>
    </row>
    <row r="174" spans="2:51" s="194" customFormat="1" ht="12">
      <c r="B174" s="193"/>
      <c r="D174" s="182" t="s">
        <v>125</v>
      </c>
      <c r="F174" s="196" t="s">
        <v>196</v>
      </c>
      <c r="H174" s="197">
        <v>40</v>
      </c>
      <c r="L174" s="193"/>
      <c r="M174" s="198"/>
      <c r="T174" s="199"/>
      <c r="AT174" s="195" t="s">
        <v>125</v>
      </c>
      <c r="AU174" s="195" t="s">
        <v>83</v>
      </c>
      <c r="AV174" s="194" t="s">
        <v>83</v>
      </c>
      <c r="AW174" s="194" t="s">
        <v>2</v>
      </c>
      <c r="AX174" s="194" t="s">
        <v>81</v>
      </c>
      <c r="AY174" s="195" t="s">
        <v>114</v>
      </c>
    </row>
    <row r="175" spans="2:65" s="31" customFormat="1" ht="16.5" customHeight="1">
      <c r="B175" s="30"/>
      <c r="C175" s="170" t="s">
        <v>197</v>
      </c>
      <c r="D175" s="170" t="s">
        <v>116</v>
      </c>
      <c r="E175" s="171" t="s">
        <v>198</v>
      </c>
      <c r="F175" s="172" t="s">
        <v>199</v>
      </c>
      <c r="G175" s="173" t="s">
        <v>119</v>
      </c>
      <c r="H175" s="174">
        <v>652</v>
      </c>
      <c r="I175" s="1">
        <v>0</v>
      </c>
      <c r="J175" s="175">
        <f>ROUND(I175*H175,2)</f>
        <v>0</v>
      </c>
      <c r="K175" s="172" t="s">
        <v>131</v>
      </c>
      <c r="L175" s="30"/>
      <c r="M175" s="192" t="s">
        <v>0</v>
      </c>
      <c r="N175" s="177" t="s">
        <v>41</v>
      </c>
      <c r="P175" s="178">
        <f>O175*H175</f>
        <v>0</v>
      </c>
      <c r="Q175" s="178">
        <v>0</v>
      </c>
      <c r="R175" s="178">
        <f>Q175*H175</f>
        <v>0</v>
      </c>
      <c r="S175" s="178">
        <v>0</v>
      </c>
      <c r="T175" s="179">
        <f>S175*H175</f>
        <v>0</v>
      </c>
      <c r="AR175" s="180" t="s">
        <v>121</v>
      </c>
      <c r="AT175" s="180" t="s">
        <v>116</v>
      </c>
      <c r="AU175" s="180" t="s">
        <v>83</v>
      </c>
      <c r="AY175" s="11" t="s">
        <v>114</v>
      </c>
      <c r="BE175" s="181">
        <f>IF(N175="základní",J175,0)</f>
        <v>0</v>
      </c>
      <c r="BF175" s="181">
        <f>IF(N175="snížená",J175,0)</f>
        <v>0</v>
      </c>
      <c r="BG175" s="181">
        <f>IF(N175="zákl. přenesená",J175,0)</f>
        <v>0</v>
      </c>
      <c r="BH175" s="181">
        <f>IF(N175="sníž. přenesená",J175,0)</f>
        <v>0</v>
      </c>
      <c r="BI175" s="181">
        <f>IF(N175="nulová",J175,0)</f>
        <v>0</v>
      </c>
      <c r="BJ175" s="11" t="s">
        <v>81</v>
      </c>
      <c r="BK175" s="181">
        <f>ROUND(I175*H175,2)</f>
        <v>0</v>
      </c>
      <c r="BL175" s="11" t="s">
        <v>121</v>
      </c>
      <c r="BM175" s="180" t="s">
        <v>200</v>
      </c>
    </row>
    <row r="176" spans="2:47" s="31" customFormat="1" ht="12">
      <c r="B176" s="30"/>
      <c r="D176" s="207" t="s">
        <v>133</v>
      </c>
      <c r="F176" s="208" t="s">
        <v>201</v>
      </c>
      <c r="L176" s="30"/>
      <c r="M176" s="184"/>
      <c r="T176" s="88"/>
      <c r="AT176" s="11" t="s">
        <v>133</v>
      </c>
      <c r="AU176" s="11" t="s">
        <v>83</v>
      </c>
    </row>
    <row r="177" spans="2:51" s="194" customFormat="1" ht="12">
      <c r="B177" s="193"/>
      <c r="D177" s="182" t="s">
        <v>125</v>
      </c>
      <c r="E177" s="195" t="s">
        <v>0</v>
      </c>
      <c r="F177" s="196" t="s">
        <v>202</v>
      </c>
      <c r="H177" s="197">
        <v>652</v>
      </c>
      <c r="L177" s="193"/>
      <c r="M177" s="198"/>
      <c r="T177" s="199"/>
      <c r="AT177" s="195" t="s">
        <v>125</v>
      </c>
      <c r="AU177" s="195" t="s">
        <v>83</v>
      </c>
      <c r="AV177" s="194" t="s">
        <v>83</v>
      </c>
      <c r="AW177" s="194" t="s">
        <v>33</v>
      </c>
      <c r="AX177" s="194" t="s">
        <v>76</v>
      </c>
      <c r="AY177" s="195" t="s">
        <v>114</v>
      </c>
    </row>
    <row r="178" spans="2:51" s="201" customFormat="1" ht="12">
      <c r="B178" s="200"/>
      <c r="D178" s="182" t="s">
        <v>125</v>
      </c>
      <c r="E178" s="202" t="s">
        <v>0</v>
      </c>
      <c r="F178" s="203" t="s">
        <v>127</v>
      </c>
      <c r="H178" s="204">
        <v>652</v>
      </c>
      <c r="L178" s="200"/>
      <c r="M178" s="205"/>
      <c r="T178" s="206"/>
      <c r="AT178" s="202" t="s">
        <v>125</v>
      </c>
      <c r="AU178" s="202" t="s">
        <v>83</v>
      </c>
      <c r="AV178" s="201" t="s">
        <v>121</v>
      </c>
      <c r="AW178" s="201" t="s">
        <v>33</v>
      </c>
      <c r="AX178" s="201" t="s">
        <v>81</v>
      </c>
      <c r="AY178" s="202" t="s">
        <v>114</v>
      </c>
    </row>
    <row r="179" spans="2:65" s="31" customFormat="1" ht="24.2" customHeight="1">
      <c r="B179" s="30"/>
      <c r="C179" s="170" t="s">
        <v>203</v>
      </c>
      <c r="D179" s="170" t="s">
        <v>116</v>
      </c>
      <c r="E179" s="171" t="s">
        <v>204</v>
      </c>
      <c r="F179" s="172" t="s">
        <v>205</v>
      </c>
      <c r="G179" s="173" t="s">
        <v>119</v>
      </c>
      <c r="H179" s="174">
        <v>260</v>
      </c>
      <c r="I179" s="1">
        <v>0</v>
      </c>
      <c r="J179" s="175">
        <f>ROUND(I179*H179,2)</f>
        <v>0</v>
      </c>
      <c r="K179" s="172" t="s">
        <v>131</v>
      </c>
      <c r="L179" s="30"/>
      <c r="M179" s="192" t="s">
        <v>0</v>
      </c>
      <c r="N179" s="177" t="s">
        <v>41</v>
      </c>
      <c r="P179" s="178">
        <f>O179*H179</f>
        <v>0</v>
      </c>
      <c r="Q179" s="178">
        <v>0</v>
      </c>
      <c r="R179" s="178">
        <f>Q179*H179</f>
        <v>0</v>
      </c>
      <c r="S179" s="178">
        <v>0</v>
      </c>
      <c r="T179" s="179">
        <f>S179*H179</f>
        <v>0</v>
      </c>
      <c r="AR179" s="180" t="s">
        <v>121</v>
      </c>
      <c r="AT179" s="180" t="s">
        <v>116</v>
      </c>
      <c r="AU179" s="180" t="s">
        <v>83</v>
      </c>
      <c r="AY179" s="11" t="s">
        <v>114</v>
      </c>
      <c r="BE179" s="181">
        <f>IF(N179="základní",J179,0)</f>
        <v>0</v>
      </c>
      <c r="BF179" s="181">
        <f>IF(N179="snížená",J179,0)</f>
        <v>0</v>
      </c>
      <c r="BG179" s="181">
        <f>IF(N179="zákl. přenesená",J179,0)</f>
        <v>0</v>
      </c>
      <c r="BH179" s="181">
        <f>IF(N179="sníž. přenesená",J179,0)</f>
        <v>0</v>
      </c>
      <c r="BI179" s="181">
        <f>IF(N179="nulová",J179,0)</f>
        <v>0</v>
      </c>
      <c r="BJ179" s="11" t="s">
        <v>81</v>
      </c>
      <c r="BK179" s="181">
        <f>ROUND(I179*H179,2)</f>
        <v>0</v>
      </c>
      <c r="BL179" s="11" t="s">
        <v>121</v>
      </c>
      <c r="BM179" s="180" t="s">
        <v>206</v>
      </c>
    </row>
    <row r="180" spans="2:47" s="31" customFormat="1" ht="12">
      <c r="B180" s="30"/>
      <c r="D180" s="207" t="s">
        <v>133</v>
      </c>
      <c r="F180" s="208" t="s">
        <v>207</v>
      </c>
      <c r="L180" s="30"/>
      <c r="M180" s="184"/>
      <c r="T180" s="88"/>
      <c r="AT180" s="11" t="s">
        <v>133</v>
      </c>
      <c r="AU180" s="11" t="s">
        <v>83</v>
      </c>
    </row>
    <row r="181" spans="2:51" s="194" customFormat="1" ht="12">
      <c r="B181" s="193"/>
      <c r="D181" s="182" t="s">
        <v>125</v>
      </c>
      <c r="E181" s="195" t="s">
        <v>0</v>
      </c>
      <c r="F181" s="196" t="s">
        <v>208</v>
      </c>
      <c r="H181" s="197">
        <v>260</v>
      </c>
      <c r="L181" s="193"/>
      <c r="M181" s="198"/>
      <c r="T181" s="199"/>
      <c r="AT181" s="195" t="s">
        <v>125</v>
      </c>
      <c r="AU181" s="195" t="s">
        <v>83</v>
      </c>
      <c r="AV181" s="194" t="s">
        <v>83</v>
      </c>
      <c r="AW181" s="194" t="s">
        <v>33</v>
      </c>
      <c r="AX181" s="194" t="s">
        <v>76</v>
      </c>
      <c r="AY181" s="195" t="s">
        <v>114</v>
      </c>
    </row>
    <row r="182" spans="2:51" s="201" customFormat="1" ht="12">
      <c r="B182" s="200"/>
      <c r="D182" s="182" t="s">
        <v>125</v>
      </c>
      <c r="E182" s="202" t="s">
        <v>0</v>
      </c>
      <c r="F182" s="203" t="s">
        <v>127</v>
      </c>
      <c r="H182" s="204">
        <v>260</v>
      </c>
      <c r="L182" s="200"/>
      <c r="M182" s="205"/>
      <c r="T182" s="206"/>
      <c r="AT182" s="202" t="s">
        <v>125</v>
      </c>
      <c r="AU182" s="202" t="s">
        <v>83</v>
      </c>
      <c r="AV182" s="201" t="s">
        <v>121</v>
      </c>
      <c r="AW182" s="201" t="s">
        <v>33</v>
      </c>
      <c r="AX182" s="201" t="s">
        <v>81</v>
      </c>
      <c r="AY182" s="202" t="s">
        <v>114</v>
      </c>
    </row>
    <row r="183" spans="2:63" s="159" customFormat="1" ht="22.9" customHeight="1">
      <c r="B183" s="158"/>
      <c r="D183" s="160" t="s">
        <v>75</v>
      </c>
      <c r="E183" s="168" t="s">
        <v>83</v>
      </c>
      <c r="F183" s="168" t="s">
        <v>209</v>
      </c>
      <c r="J183" s="169">
        <f>BK183</f>
        <v>0</v>
      </c>
      <c r="L183" s="158"/>
      <c r="M183" s="163"/>
      <c r="P183" s="164">
        <f>SUM(P184:P190)</f>
        <v>0</v>
      </c>
      <c r="R183" s="164">
        <f>SUM(R184:R190)</f>
        <v>159.21771535999997</v>
      </c>
      <c r="T183" s="165">
        <f>SUM(T184:T190)</f>
        <v>0</v>
      </c>
      <c r="AR183" s="160" t="s">
        <v>81</v>
      </c>
      <c r="AT183" s="166" t="s">
        <v>75</v>
      </c>
      <c r="AU183" s="166" t="s">
        <v>81</v>
      </c>
      <c r="AY183" s="160" t="s">
        <v>114</v>
      </c>
      <c r="BK183" s="167">
        <f>SUM(BK184:BK190)</f>
        <v>0</v>
      </c>
    </row>
    <row r="184" spans="2:65" s="31" customFormat="1" ht="21.75" customHeight="1">
      <c r="B184" s="30"/>
      <c r="C184" s="170" t="s">
        <v>7</v>
      </c>
      <c r="D184" s="170" t="s">
        <v>116</v>
      </c>
      <c r="E184" s="171" t="s">
        <v>210</v>
      </c>
      <c r="F184" s="172" t="s">
        <v>211</v>
      </c>
      <c r="G184" s="173" t="s">
        <v>130</v>
      </c>
      <c r="H184" s="174">
        <v>13.75</v>
      </c>
      <c r="I184" s="1">
        <v>0</v>
      </c>
      <c r="J184" s="175">
        <f>ROUND(I184*H184,2)</f>
        <v>0</v>
      </c>
      <c r="K184" s="172" t="s">
        <v>120</v>
      </c>
      <c r="L184" s="30"/>
      <c r="M184" s="192" t="s">
        <v>0</v>
      </c>
      <c r="N184" s="177" t="s">
        <v>41</v>
      </c>
      <c r="P184" s="178">
        <f>O184*H184</f>
        <v>0</v>
      </c>
      <c r="Q184" s="178">
        <v>2.7996</v>
      </c>
      <c r="R184" s="178">
        <f>Q184*H184</f>
        <v>38.494499999999995</v>
      </c>
      <c r="S184" s="178">
        <v>0</v>
      </c>
      <c r="T184" s="179">
        <f>S184*H184</f>
        <v>0</v>
      </c>
      <c r="AR184" s="180" t="s">
        <v>121</v>
      </c>
      <c r="AT184" s="180" t="s">
        <v>116</v>
      </c>
      <c r="AU184" s="180" t="s">
        <v>83</v>
      </c>
      <c r="AY184" s="11" t="s">
        <v>114</v>
      </c>
      <c r="BE184" s="181">
        <f>IF(N184="základní",J184,0)</f>
        <v>0</v>
      </c>
      <c r="BF184" s="181">
        <f>IF(N184="snížená",J184,0)</f>
        <v>0</v>
      </c>
      <c r="BG184" s="181">
        <f>IF(N184="zákl. přenesená",J184,0)</f>
        <v>0</v>
      </c>
      <c r="BH184" s="181">
        <f>IF(N184="sníž. přenesená",J184,0)</f>
        <v>0</v>
      </c>
      <c r="BI184" s="181">
        <f>IF(N184="nulová",J184,0)</f>
        <v>0</v>
      </c>
      <c r="BJ184" s="11" t="s">
        <v>81</v>
      </c>
      <c r="BK184" s="181">
        <f>ROUND(I184*H184,2)</f>
        <v>0</v>
      </c>
      <c r="BL184" s="11" t="s">
        <v>121</v>
      </c>
      <c r="BM184" s="180" t="s">
        <v>212</v>
      </c>
    </row>
    <row r="185" spans="2:51" s="194" customFormat="1" ht="12">
      <c r="B185" s="193"/>
      <c r="D185" s="182" t="s">
        <v>125</v>
      </c>
      <c r="E185" s="195" t="s">
        <v>0</v>
      </c>
      <c r="F185" s="196" t="s">
        <v>213</v>
      </c>
      <c r="H185" s="197">
        <v>13.75</v>
      </c>
      <c r="L185" s="193"/>
      <c r="M185" s="198"/>
      <c r="T185" s="199"/>
      <c r="AT185" s="195" t="s">
        <v>125</v>
      </c>
      <c r="AU185" s="195" t="s">
        <v>83</v>
      </c>
      <c r="AV185" s="194" t="s">
        <v>83</v>
      </c>
      <c r="AW185" s="194" t="s">
        <v>33</v>
      </c>
      <c r="AX185" s="194" t="s">
        <v>76</v>
      </c>
      <c r="AY185" s="195" t="s">
        <v>114</v>
      </c>
    </row>
    <row r="186" spans="2:51" s="201" customFormat="1" ht="12">
      <c r="B186" s="200"/>
      <c r="D186" s="182" t="s">
        <v>125</v>
      </c>
      <c r="E186" s="202" t="s">
        <v>0</v>
      </c>
      <c r="F186" s="203" t="s">
        <v>127</v>
      </c>
      <c r="H186" s="204">
        <v>13.75</v>
      </c>
      <c r="L186" s="200"/>
      <c r="M186" s="205"/>
      <c r="T186" s="206"/>
      <c r="AT186" s="202" t="s">
        <v>125</v>
      </c>
      <c r="AU186" s="202" t="s">
        <v>83</v>
      </c>
      <c r="AV186" s="201" t="s">
        <v>121</v>
      </c>
      <c r="AW186" s="201" t="s">
        <v>33</v>
      </c>
      <c r="AX186" s="201" t="s">
        <v>81</v>
      </c>
      <c r="AY186" s="202" t="s">
        <v>114</v>
      </c>
    </row>
    <row r="187" spans="2:65" s="31" customFormat="1" ht="16.5" customHeight="1">
      <c r="B187" s="30"/>
      <c r="C187" s="170" t="s">
        <v>214</v>
      </c>
      <c r="D187" s="170" t="s">
        <v>116</v>
      </c>
      <c r="E187" s="171" t="s">
        <v>215</v>
      </c>
      <c r="F187" s="172" t="s">
        <v>216</v>
      </c>
      <c r="G187" s="173" t="s">
        <v>130</v>
      </c>
      <c r="H187" s="174">
        <v>53.504</v>
      </c>
      <c r="I187" s="1">
        <v>0</v>
      </c>
      <c r="J187" s="175">
        <f>ROUND(I187*H187,2)</f>
        <v>0</v>
      </c>
      <c r="K187" s="172" t="s">
        <v>120</v>
      </c>
      <c r="L187" s="30"/>
      <c r="M187" s="192" t="s">
        <v>0</v>
      </c>
      <c r="N187" s="177" t="s">
        <v>41</v>
      </c>
      <c r="P187" s="178">
        <f>O187*H187</f>
        <v>0</v>
      </c>
      <c r="Q187" s="178">
        <v>2.25634</v>
      </c>
      <c r="R187" s="178">
        <f>Q187*H187</f>
        <v>120.72321535999998</v>
      </c>
      <c r="S187" s="178">
        <v>0</v>
      </c>
      <c r="T187" s="179">
        <f>S187*H187</f>
        <v>0</v>
      </c>
      <c r="AR187" s="180" t="s">
        <v>121</v>
      </c>
      <c r="AT187" s="180" t="s">
        <v>116</v>
      </c>
      <c r="AU187" s="180" t="s">
        <v>83</v>
      </c>
      <c r="AY187" s="11" t="s">
        <v>114</v>
      </c>
      <c r="BE187" s="181">
        <f>IF(N187="základní",J187,0)</f>
        <v>0</v>
      </c>
      <c r="BF187" s="181">
        <f>IF(N187="snížená",J187,0)</f>
        <v>0</v>
      </c>
      <c r="BG187" s="181">
        <f>IF(N187="zákl. přenesená",J187,0)</f>
        <v>0</v>
      </c>
      <c r="BH187" s="181">
        <f>IF(N187="sníž. přenesená",J187,0)</f>
        <v>0</v>
      </c>
      <c r="BI187" s="181">
        <f>IF(N187="nulová",J187,0)</f>
        <v>0</v>
      </c>
      <c r="BJ187" s="11" t="s">
        <v>81</v>
      </c>
      <c r="BK187" s="181">
        <f>ROUND(I187*H187,2)</f>
        <v>0</v>
      </c>
      <c r="BL187" s="11" t="s">
        <v>121</v>
      </c>
      <c r="BM187" s="180" t="s">
        <v>217</v>
      </c>
    </row>
    <row r="188" spans="2:47" s="31" customFormat="1" ht="39">
      <c r="B188" s="30"/>
      <c r="D188" s="182" t="s">
        <v>123</v>
      </c>
      <c r="F188" s="183" t="s">
        <v>218</v>
      </c>
      <c r="L188" s="30"/>
      <c r="M188" s="184"/>
      <c r="T188" s="88"/>
      <c r="AT188" s="11" t="s">
        <v>123</v>
      </c>
      <c r="AU188" s="11" t="s">
        <v>83</v>
      </c>
    </row>
    <row r="189" spans="2:51" s="194" customFormat="1" ht="12">
      <c r="B189" s="193"/>
      <c r="D189" s="182" t="s">
        <v>125</v>
      </c>
      <c r="E189" s="195" t="s">
        <v>0</v>
      </c>
      <c r="F189" s="196" t="s">
        <v>219</v>
      </c>
      <c r="H189" s="197">
        <v>53.504</v>
      </c>
      <c r="L189" s="193"/>
      <c r="M189" s="198"/>
      <c r="T189" s="199"/>
      <c r="AT189" s="195" t="s">
        <v>125</v>
      </c>
      <c r="AU189" s="195" t="s">
        <v>83</v>
      </c>
      <c r="AV189" s="194" t="s">
        <v>83</v>
      </c>
      <c r="AW189" s="194" t="s">
        <v>33</v>
      </c>
      <c r="AX189" s="194" t="s">
        <v>76</v>
      </c>
      <c r="AY189" s="195" t="s">
        <v>114</v>
      </c>
    </row>
    <row r="190" spans="2:51" s="201" customFormat="1" ht="12">
      <c r="B190" s="200"/>
      <c r="D190" s="182" t="s">
        <v>125</v>
      </c>
      <c r="E190" s="202" t="s">
        <v>0</v>
      </c>
      <c r="F190" s="203" t="s">
        <v>127</v>
      </c>
      <c r="H190" s="204">
        <v>53.504</v>
      </c>
      <c r="L190" s="200"/>
      <c r="M190" s="205"/>
      <c r="T190" s="206"/>
      <c r="AT190" s="202" t="s">
        <v>125</v>
      </c>
      <c r="AU190" s="202" t="s">
        <v>83</v>
      </c>
      <c r="AV190" s="201" t="s">
        <v>121</v>
      </c>
      <c r="AW190" s="201" t="s">
        <v>33</v>
      </c>
      <c r="AX190" s="201" t="s">
        <v>81</v>
      </c>
      <c r="AY190" s="202" t="s">
        <v>114</v>
      </c>
    </row>
    <row r="191" spans="2:63" s="159" customFormat="1" ht="22.9" customHeight="1">
      <c r="B191" s="158"/>
      <c r="D191" s="160" t="s">
        <v>75</v>
      </c>
      <c r="E191" s="168" t="s">
        <v>137</v>
      </c>
      <c r="F191" s="168" t="s">
        <v>220</v>
      </c>
      <c r="J191" s="169">
        <f>BK191</f>
        <v>0</v>
      </c>
      <c r="L191" s="158"/>
      <c r="M191" s="163"/>
      <c r="P191" s="164">
        <f>SUM(P192:P199)</f>
        <v>0</v>
      </c>
      <c r="R191" s="164">
        <f>SUM(R192:R199)</f>
        <v>127.3998</v>
      </c>
      <c r="T191" s="165">
        <f>SUM(T192:T199)</f>
        <v>0</v>
      </c>
      <c r="AR191" s="160" t="s">
        <v>81</v>
      </c>
      <c r="AT191" s="166" t="s">
        <v>75</v>
      </c>
      <c r="AU191" s="166" t="s">
        <v>81</v>
      </c>
      <c r="AY191" s="160" t="s">
        <v>114</v>
      </c>
      <c r="BK191" s="167">
        <f>SUM(BK192:BK199)</f>
        <v>0</v>
      </c>
    </row>
    <row r="192" spans="2:65" s="31" customFormat="1" ht="44.25" customHeight="1">
      <c r="B192" s="30"/>
      <c r="C192" s="170" t="s">
        <v>221</v>
      </c>
      <c r="D192" s="170" t="s">
        <v>116</v>
      </c>
      <c r="E192" s="171" t="s">
        <v>222</v>
      </c>
      <c r="F192" s="172" t="s">
        <v>223</v>
      </c>
      <c r="G192" s="173" t="s">
        <v>130</v>
      </c>
      <c r="H192" s="174">
        <v>22</v>
      </c>
      <c r="I192" s="1">
        <v>0</v>
      </c>
      <c r="J192" s="175">
        <f>ROUND(I192*H192,2)</f>
        <v>0</v>
      </c>
      <c r="K192" s="172" t="s">
        <v>120</v>
      </c>
      <c r="L192" s="30"/>
      <c r="M192" s="192" t="s">
        <v>0</v>
      </c>
      <c r="N192" s="177" t="s">
        <v>41</v>
      </c>
      <c r="P192" s="178">
        <f>O192*H192</f>
        <v>0</v>
      </c>
      <c r="Q192" s="178">
        <v>2.67702</v>
      </c>
      <c r="R192" s="178">
        <f>Q192*H192</f>
        <v>58.89444</v>
      </c>
      <c r="S192" s="178">
        <v>0</v>
      </c>
      <c r="T192" s="179">
        <f>S192*H192</f>
        <v>0</v>
      </c>
      <c r="AR192" s="180" t="s">
        <v>121</v>
      </c>
      <c r="AT192" s="180" t="s">
        <v>116</v>
      </c>
      <c r="AU192" s="180" t="s">
        <v>83</v>
      </c>
      <c r="AY192" s="11" t="s">
        <v>114</v>
      </c>
      <c r="BE192" s="181">
        <f>IF(N192="základní",J192,0)</f>
        <v>0</v>
      </c>
      <c r="BF192" s="181">
        <f>IF(N192="snížená",J192,0)</f>
        <v>0</v>
      </c>
      <c r="BG192" s="181">
        <f>IF(N192="zákl. přenesená",J192,0)</f>
        <v>0</v>
      </c>
      <c r="BH192" s="181">
        <f>IF(N192="sníž. přenesená",J192,0)</f>
        <v>0</v>
      </c>
      <c r="BI192" s="181">
        <f>IF(N192="nulová",J192,0)</f>
        <v>0</v>
      </c>
      <c r="BJ192" s="11" t="s">
        <v>81</v>
      </c>
      <c r="BK192" s="181">
        <f>ROUND(I192*H192,2)</f>
        <v>0</v>
      </c>
      <c r="BL192" s="11" t="s">
        <v>121</v>
      </c>
      <c r="BM192" s="180" t="s">
        <v>224</v>
      </c>
    </row>
    <row r="193" spans="2:47" s="31" customFormat="1" ht="29.25">
      <c r="B193" s="30"/>
      <c r="D193" s="182" t="s">
        <v>123</v>
      </c>
      <c r="F193" s="183" t="s">
        <v>225</v>
      </c>
      <c r="L193" s="30"/>
      <c r="M193" s="184"/>
      <c r="T193" s="88"/>
      <c r="AT193" s="11" t="s">
        <v>123</v>
      </c>
      <c r="AU193" s="11" t="s">
        <v>83</v>
      </c>
    </row>
    <row r="194" spans="2:51" s="194" customFormat="1" ht="12">
      <c r="B194" s="193"/>
      <c r="D194" s="182" t="s">
        <v>125</v>
      </c>
      <c r="E194" s="195" t="s">
        <v>0</v>
      </c>
      <c r="F194" s="196" t="s">
        <v>226</v>
      </c>
      <c r="H194" s="197">
        <v>22</v>
      </c>
      <c r="L194" s="193"/>
      <c r="M194" s="198"/>
      <c r="T194" s="199"/>
      <c r="AT194" s="195" t="s">
        <v>125</v>
      </c>
      <c r="AU194" s="195" t="s">
        <v>83</v>
      </c>
      <c r="AV194" s="194" t="s">
        <v>83</v>
      </c>
      <c r="AW194" s="194" t="s">
        <v>33</v>
      </c>
      <c r="AX194" s="194" t="s">
        <v>76</v>
      </c>
      <c r="AY194" s="195" t="s">
        <v>114</v>
      </c>
    </row>
    <row r="195" spans="2:51" s="201" customFormat="1" ht="12">
      <c r="B195" s="200"/>
      <c r="D195" s="182" t="s">
        <v>125</v>
      </c>
      <c r="E195" s="202" t="s">
        <v>0</v>
      </c>
      <c r="F195" s="203" t="s">
        <v>127</v>
      </c>
      <c r="H195" s="204">
        <v>22</v>
      </c>
      <c r="L195" s="200"/>
      <c r="M195" s="205"/>
      <c r="T195" s="206"/>
      <c r="AT195" s="202" t="s">
        <v>125</v>
      </c>
      <c r="AU195" s="202" t="s">
        <v>83</v>
      </c>
      <c r="AV195" s="201" t="s">
        <v>121</v>
      </c>
      <c r="AW195" s="201" t="s">
        <v>33</v>
      </c>
      <c r="AX195" s="201" t="s">
        <v>81</v>
      </c>
      <c r="AY195" s="202" t="s">
        <v>114</v>
      </c>
    </row>
    <row r="196" spans="2:65" s="31" customFormat="1" ht="44.25" customHeight="1">
      <c r="B196" s="30"/>
      <c r="C196" s="170" t="s">
        <v>227</v>
      </c>
      <c r="D196" s="170" t="s">
        <v>116</v>
      </c>
      <c r="E196" s="171" t="s">
        <v>228</v>
      </c>
      <c r="F196" s="172" t="s">
        <v>229</v>
      </c>
      <c r="G196" s="173" t="s">
        <v>130</v>
      </c>
      <c r="H196" s="174">
        <v>22</v>
      </c>
      <c r="I196" s="1">
        <v>0</v>
      </c>
      <c r="J196" s="175">
        <f>ROUND(I196*H196,2)</f>
        <v>0</v>
      </c>
      <c r="K196" s="172" t="s">
        <v>120</v>
      </c>
      <c r="L196" s="30"/>
      <c r="M196" s="192" t="s">
        <v>0</v>
      </c>
      <c r="N196" s="177" t="s">
        <v>41</v>
      </c>
      <c r="P196" s="178">
        <f>O196*H196</f>
        <v>0</v>
      </c>
      <c r="Q196" s="178">
        <v>3.11388</v>
      </c>
      <c r="R196" s="178">
        <f>Q196*H196</f>
        <v>68.50536</v>
      </c>
      <c r="S196" s="178">
        <v>0</v>
      </c>
      <c r="T196" s="179">
        <f>S196*H196</f>
        <v>0</v>
      </c>
      <c r="AR196" s="180" t="s">
        <v>121</v>
      </c>
      <c r="AT196" s="180" t="s">
        <v>116</v>
      </c>
      <c r="AU196" s="180" t="s">
        <v>83</v>
      </c>
      <c r="AY196" s="11" t="s">
        <v>114</v>
      </c>
      <c r="BE196" s="181">
        <f>IF(N196="základní",J196,0)</f>
        <v>0</v>
      </c>
      <c r="BF196" s="181">
        <f>IF(N196="snížená",J196,0)</f>
        <v>0</v>
      </c>
      <c r="BG196" s="181">
        <f>IF(N196="zákl. přenesená",J196,0)</f>
        <v>0</v>
      </c>
      <c r="BH196" s="181">
        <f>IF(N196="sníž. přenesená",J196,0)</f>
        <v>0</v>
      </c>
      <c r="BI196" s="181">
        <f>IF(N196="nulová",J196,0)</f>
        <v>0</v>
      </c>
      <c r="BJ196" s="11" t="s">
        <v>81</v>
      </c>
      <c r="BK196" s="181">
        <f>ROUND(I196*H196,2)</f>
        <v>0</v>
      </c>
      <c r="BL196" s="11" t="s">
        <v>121</v>
      </c>
      <c r="BM196" s="180" t="s">
        <v>230</v>
      </c>
    </row>
    <row r="197" spans="2:47" s="31" customFormat="1" ht="29.25">
      <c r="B197" s="30"/>
      <c r="D197" s="182" t="s">
        <v>123</v>
      </c>
      <c r="F197" s="183" t="s">
        <v>225</v>
      </c>
      <c r="L197" s="30"/>
      <c r="M197" s="184"/>
      <c r="T197" s="88"/>
      <c r="AT197" s="11" t="s">
        <v>123</v>
      </c>
      <c r="AU197" s="11" t="s">
        <v>83</v>
      </c>
    </row>
    <row r="198" spans="2:51" s="194" customFormat="1" ht="12">
      <c r="B198" s="193"/>
      <c r="D198" s="182" t="s">
        <v>125</v>
      </c>
      <c r="E198" s="195" t="s">
        <v>0</v>
      </c>
      <c r="F198" s="196" t="s">
        <v>226</v>
      </c>
      <c r="H198" s="197">
        <v>22</v>
      </c>
      <c r="L198" s="193"/>
      <c r="M198" s="198"/>
      <c r="T198" s="199"/>
      <c r="AT198" s="195" t="s">
        <v>125</v>
      </c>
      <c r="AU198" s="195" t="s">
        <v>83</v>
      </c>
      <c r="AV198" s="194" t="s">
        <v>83</v>
      </c>
      <c r="AW198" s="194" t="s">
        <v>33</v>
      </c>
      <c r="AX198" s="194" t="s">
        <v>76</v>
      </c>
      <c r="AY198" s="195" t="s">
        <v>114</v>
      </c>
    </row>
    <row r="199" spans="2:51" s="201" customFormat="1" ht="12">
      <c r="B199" s="200"/>
      <c r="D199" s="182" t="s">
        <v>125</v>
      </c>
      <c r="E199" s="202" t="s">
        <v>0</v>
      </c>
      <c r="F199" s="203" t="s">
        <v>127</v>
      </c>
      <c r="H199" s="204">
        <v>22</v>
      </c>
      <c r="L199" s="200"/>
      <c r="M199" s="205"/>
      <c r="T199" s="206"/>
      <c r="AT199" s="202" t="s">
        <v>125</v>
      </c>
      <c r="AU199" s="202" t="s">
        <v>83</v>
      </c>
      <c r="AV199" s="201" t="s">
        <v>121</v>
      </c>
      <c r="AW199" s="201" t="s">
        <v>33</v>
      </c>
      <c r="AX199" s="201" t="s">
        <v>81</v>
      </c>
      <c r="AY199" s="202" t="s">
        <v>114</v>
      </c>
    </row>
    <row r="200" spans="2:63" s="159" customFormat="1" ht="22.9" customHeight="1">
      <c r="B200" s="158"/>
      <c r="D200" s="160" t="s">
        <v>75</v>
      </c>
      <c r="E200" s="168" t="s">
        <v>121</v>
      </c>
      <c r="F200" s="168" t="s">
        <v>231</v>
      </c>
      <c r="J200" s="169">
        <f>BK200</f>
        <v>0</v>
      </c>
      <c r="L200" s="158"/>
      <c r="M200" s="163"/>
      <c r="P200" s="164">
        <f>SUM(P201:P211)</f>
        <v>0</v>
      </c>
      <c r="R200" s="164">
        <f>SUM(R201:R211)</f>
        <v>102.84859999999999</v>
      </c>
      <c r="T200" s="165">
        <f>SUM(T201:T211)</f>
        <v>0</v>
      </c>
      <c r="AR200" s="160" t="s">
        <v>81</v>
      </c>
      <c r="AT200" s="166" t="s">
        <v>75</v>
      </c>
      <c r="AU200" s="166" t="s">
        <v>81</v>
      </c>
      <c r="AY200" s="160" t="s">
        <v>114</v>
      </c>
      <c r="BK200" s="167">
        <f>SUM(BK201:BK211)</f>
        <v>0</v>
      </c>
    </row>
    <row r="201" spans="2:65" s="31" customFormat="1" ht="16.5" customHeight="1">
      <c r="B201" s="30"/>
      <c r="C201" s="170" t="s">
        <v>232</v>
      </c>
      <c r="D201" s="170" t="s">
        <v>116</v>
      </c>
      <c r="E201" s="171" t="s">
        <v>233</v>
      </c>
      <c r="F201" s="172" t="s">
        <v>234</v>
      </c>
      <c r="G201" s="173" t="s">
        <v>130</v>
      </c>
      <c r="H201" s="174">
        <v>5</v>
      </c>
      <c r="I201" s="1">
        <v>0</v>
      </c>
      <c r="J201" s="175">
        <f>ROUND(I201*H201,2)</f>
        <v>0</v>
      </c>
      <c r="K201" s="172" t="s">
        <v>120</v>
      </c>
      <c r="L201" s="30"/>
      <c r="M201" s="192" t="s">
        <v>0</v>
      </c>
      <c r="N201" s="177" t="s">
        <v>41</v>
      </c>
      <c r="P201" s="178">
        <f>O201*H201</f>
        <v>0</v>
      </c>
      <c r="Q201" s="178">
        <v>1.7034</v>
      </c>
      <c r="R201" s="178">
        <f>Q201*H201</f>
        <v>8.517</v>
      </c>
      <c r="S201" s="178">
        <v>0</v>
      </c>
      <c r="T201" s="179">
        <f>S201*H201</f>
        <v>0</v>
      </c>
      <c r="AR201" s="180" t="s">
        <v>121</v>
      </c>
      <c r="AT201" s="180" t="s">
        <v>116</v>
      </c>
      <c r="AU201" s="180" t="s">
        <v>83</v>
      </c>
      <c r="AY201" s="11" t="s">
        <v>114</v>
      </c>
      <c r="BE201" s="181">
        <f>IF(N201="základní",J201,0)</f>
        <v>0</v>
      </c>
      <c r="BF201" s="181">
        <f>IF(N201="snížená",J201,0)</f>
        <v>0</v>
      </c>
      <c r="BG201" s="181">
        <f>IF(N201="zákl. přenesená",J201,0)</f>
        <v>0</v>
      </c>
      <c r="BH201" s="181">
        <f>IF(N201="sníž. přenesená",J201,0)</f>
        <v>0</v>
      </c>
      <c r="BI201" s="181">
        <f>IF(N201="nulová",J201,0)</f>
        <v>0</v>
      </c>
      <c r="BJ201" s="11" t="s">
        <v>81</v>
      </c>
      <c r="BK201" s="181">
        <f>ROUND(I201*H201,2)</f>
        <v>0</v>
      </c>
      <c r="BL201" s="11" t="s">
        <v>121</v>
      </c>
      <c r="BM201" s="180" t="s">
        <v>235</v>
      </c>
    </row>
    <row r="202" spans="2:47" s="31" customFormat="1" ht="29.25">
      <c r="B202" s="30"/>
      <c r="D202" s="182" t="s">
        <v>123</v>
      </c>
      <c r="F202" s="183" t="s">
        <v>236</v>
      </c>
      <c r="L202" s="30"/>
      <c r="M202" s="184"/>
      <c r="T202" s="88"/>
      <c r="AT202" s="11" t="s">
        <v>123</v>
      </c>
      <c r="AU202" s="11" t="s">
        <v>83</v>
      </c>
    </row>
    <row r="203" spans="2:51" s="194" customFormat="1" ht="12">
      <c r="B203" s="193"/>
      <c r="D203" s="182" t="s">
        <v>125</v>
      </c>
      <c r="E203" s="195" t="s">
        <v>0</v>
      </c>
      <c r="F203" s="196" t="s">
        <v>148</v>
      </c>
      <c r="H203" s="197">
        <v>5</v>
      </c>
      <c r="L203" s="193"/>
      <c r="M203" s="198"/>
      <c r="T203" s="199"/>
      <c r="AT203" s="195" t="s">
        <v>125</v>
      </c>
      <c r="AU203" s="195" t="s">
        <v>83</v>
      </c>
      <c r="AV203" s="194" t="s">
        <v>83</v>
      </c>
      <c r="AW203" s="194" t="s">
        <v>33</v>
      </c>
      <c r="AX203" s="194" t="s">
        <v>76</v>
      </c>
      <c r="AY203" s="195" t="s">
        <v>114</v>
      </c>
    </row>
    <row r="204" spans="2:51" s="201" customFormat="1" ht="12">
      <c r="B204" s="200"/>
      <c r="D204" s="182" t="s">
        <v>125</v>
      </c>
      <c r="E204" s="202" t="s">
        <v>0</v>
      </c>
      <c r="F204" s="203" t="s">
        <v>127</v>
      </c>
      <c r="H204" s="204">
        <v>5</v>
      </c>
      <c r="L204" s="200"/>
      <c r="M204" s="205"/>
      <c r="T204" s="206"/>
      <c r="AT204" s="202" t="s">
        <v>125</v>
      </c>
      <c r="AU204" s="202" t="s">
        <v>83</v>
      </c>
      <c r="AV204" s="201" t="s">
        <v>121</v>
      </c>
      <c r="AW204" s="201" t="s">
        <v>33</v>
      </c>
      <c r="AX204" s="201" t="s">
        <v>81</v>
      </c>
      <c r="AY204" s="202" t="s">
        <v>114</v>
      </c>
    </row>
    <row r="205" spans="2:65" s="31" customFormat="1" ht="37.9" customHeight="1">
      <c r="B205" s="30"/>
      <c r="C205" s="170" t="s">
        <v>189</v>
      </c>
      <c r="D205" s="170" t="s">
        <v>116</v>
      </c>
      <c r="E205" s="171" t="s">
        <v>237</v>
      </c>
      <c r="F205" s="172" t="s">
        <v>238</v>
      </c>
      <c r="G205" s="173" t="s">
        <v>130</v>
      </c>
      <c r="H205" s="174">
        <v>22</v>
      </c>
      <c r="I205" s="1">
        <v>0</v>
      </c>
      <c r="J205" s="175">
        <f>ROUND(I205*H205,2)</f>
        <v>0</v>
      </c>
      <c r="K205" s="172" t="s">
        <v>120</v>
      </c>
      <c r="L205" s="30"/>
      <c r="M205" s="192" t="s">
        <v>0</v>
      </c>
      <c r="N205" s="177" t="s">
        <v>41</v>
      </c>
      <c r="P205" s="178">
        <f>O205*H205</f>
        <v>0</v>
      </c>
      <c r="Q205" s="178">
        <v>2.0328</v>
      </c>
      <c r="R205" s="178">
        <f>Q205*H205</f>
        <v>44.721599999999995</v>
      </c>
      <c r="S205" s="178">
        <v>0</v>
      </c>
      <c r="T205" s="179">
        <f>S205*H205</f>
        <v>0</v>
      </c>
      <c r="AR205" s="180" t="s">
        <v>121</v>
      </c>
      <c r="AT205" s="180" t="s">
        <v>116</v>
      </c>
      <c r="AU205" s="180" t="s">
        <v>83</v>
      </c>
      <c r="AY205" s="11" t="s">
        <v>114</v>
      </c>
      <c r="BE205" s="181">
        <f>IF(N205="základní",J205,0)</f>
        <v>0</v>
      </c>
      <c r="BF205" s="181">
        <f>IF(N205="snížená",J205,0)</f>
        <v>0</v>
      </c>
      <c r="BG205" s="181">
        <f>IF(N205="zákl. přenesená",J205,0)</f>
        <v>0</v>
      </c>
      <c r="BH205" s="181">
        <f>IF(N205="sníž. přenesená",J205,0)</f>
        <v>0</v>
      </c>
      <c r="BI205" s="181">
        <f>IF(N205="nulová",J205,0)</f>
        <v>0</v>
      </c>
      <c r="BJ205" s="11" t="s">
        <v>81</v>
      </c>
      <c r="BK205" s="181">
        <f>ROUND(I205*H205,2)</f>
        <v>0</v>
      </c>
      <c r="BL205" s="11" t="s">
        <v>121</v>
      </c>
      <c r="BM205" s="180" t="s">
        <v>239</v>
      </c>
    </row>
    <row r="206" spans="2:47" s="31" customFormat="1" ht="29.25">
      <c r="B206" s="30"/>
      <c r="D206" s="182" t="s">
        <v>123</v>
      </c>
      <c r="F206" s="183" t="s">
        <v>240</v>
      </c>
      <c r="L206" s="30"/>
      <c r="M206" s="184"/>
      <c r="T206" s="88"/>
      <c r="AT206" s="11" t="s">
        <v>123</v>
      </c>
      <c r="AU206" s="11" t="s">
        <v>83</v>
      </c>
    </row>
    <row r="207" spans="2:51" s="194" customFormat="1" ht="12">
      <c r="B207" s="193"/>
      <c r="D207" s="182" t="s">
        <v>125</v>
      </c>
      <c r="E207" s="195" t="s">
        <v>0</v>
      </c>
      <c r="F207" s="196" t="s">
        <v>226</v>
      </c>
      <c r="H207" s="197">
        <v>22</v>
      </c>
      <c r="L207" s="193"/>
      <c r="M207" s="198"/>
      <c r="T207" s="199"/>
      <c r="AT207" s="195" t="s">
        <v>125</v>
      </c>
      <c r="AU207" s="195" t="s">
        <v>83</v>
      </c>
      <c r="AV207" s="194" t="s">
        <v>83</v>
      </c>
      <c r="AW207" s="194" t="s">
        <v>33</v>
      </c>
      <c r="AX207" s="194" t="s">
        <v>76</v>
      </c>
      <c r="AY207" s="195" t="s">
        <v>114</v>
      </c>
    </row>
    <row r="208" spans="2:51" s="201" customFormat="1" ht="12">
      <c r="B208" s="200"/>
      <c r="D208" s="182" t="s">
        <v>125</v>
      </c>
      <c r="E208" s="202" t="s">
        <v>0</v>
      </c>
      <c r="F208" s="203" t="s">
        <v>127</v>
      </c>
      <c r="H208" s="204">
        <v>22</v>
      </c>
      <c r="L208" s="200"/>
      <c r="M208" s="205"/>
      <c r="T208" s="206"/>
      <c r="AT208" s="202" t="s">
        <v>125</v>
      </c>
      <c r="AU208" s="202" t="s">
        <v>83</v>
      </c>
      <c r="AV208" s="201" t="s">
        <v>121</v>
      </c>
      <c r="AW208" s="201" t="s">
        <v>33</v>
      </c>
      <c r="AX208" s="201" t="s">
        <v>81</v>
      </c>
      <c r="AY208" s="202" t="s">
        <v>114</v>
      </c>
    </row>
    <row r="209" spans="2:65" s="31" customFormat="1" ht="33" customHeight="1">
      <c r="B209" s="30"/>
      <c r="C209" s="170" t="s">
        <v>6</v>
      </c>
      <c r="D209" s="170" t="s">
        <v>116</v>
      </c>
      <c r="E209" s="171" t="s">
        <v>241</v>
      </c>
      <c r="F209" s="172" t="s">
        <v>242</v>
      </c>
      <c r="G209" s="173" t="s">
        <v>119</v>
      </c>
      <c r="H209" s="174">
        <v>55</v>
      </c>
      <c r="I209" s="1">
        <v>0</v>
      </c>
      <c r="J209" s="175">
        <f>ROUND(I209*H209,2)</f>
        <v>0</v>
      </c>
      <c r="K209" s="172" t="s">
        <v>120</v>
      </c>
      <c r="L209" s="30"/>
      <c r="M209" s="192" t="s">
        <v>0</v>
      </c>
      <c r="N209" s="177" t="s">
        <v>41</v>
      </c>
      <c r="P209" s="178">
        <f>O209*H209</f>
        <v>0</v>
      </c>
      <c r="Q209" s="178">
        <v>0.902</v>
      </c>
      <c r="R209" s="178">
        <f>Q209*H209</f>
        <v>49.61</v>
      </c>
      <c r="S209" s="178">
        <v>0</v>
      </c>
      <c r="T209" s="179">
        <f>S209*H209</f>
        <v>0</v>
      </c>
      <c r="AR209" s="180" t="s">
        <v>121</v>
      </c>
      <c r="AT209" s="180" t="s">
        <v>116</v>
      </c>
      <c r="AU209" s="180" t="s">
        <v>83</v>
      </c>
      <c r="AY209" s="11" t="s">
        <v>114</v>
      </c>
      <c r="BE209" s="181">
        <f>IF(N209="základní",J209,0)</f>
        <v>0</v>
      </c>
      <c r="BF209" s="181">
        <f>IF(N209="snížená",J209,0)</f>
        <v>0</v>
      </c>
      <c r="BG209" s="181">
        <f>IF(N209="zákl. přenesená",J209,0)</f>
        <v>0</v>
      </c>
      <c r="BH209" s="181">
        <f>IF(N209="sníž. přenesená",J209,0)</f>
        <v>0</v>
      </c>
      <c r="BI209" s="181">
        <f>IF(N209="nulová",J209,0)</f>
        <v>0</v>
      </c>
      <c r="BJ209" s="11" t="s">
        <v>81</v>
      </c>
      <c r="BK209" s="181">
        <f>ROUND(I209*H209,2)</f>
        <v>0</v>
      </c>
      <c r="BL209" s="11" t="s">
        <v>121</v>
      </c>
      <c r="BM209" s="180" t="s">
        <v>243</v>
      </c>
    </row>
    <row r="210" spans="2:51" s="194" customFormat="1" ht="12">
      <c r="B210" s="193"/>
      <c r="D210" s="182" t="s">
        <v>125</v>
      </c>
      <c r="E210" s="195" t="s">
        <v>0</v>
      </c>
      <c r="F210" s="196" t="s">
        <v>244</v>
      </c>
      <c r="H210" s="197">
        <v>55</v>
      </c>
      <c r="L210" s="193"/>
      <c r="M210" s="198"/>
      <c r="T210" s="199"/>
      <c r="AT210" s="195" t="s">
        <v>125</v>
      </c>
      <c r="AU210" s="195" t="s">
        <v>83</v>
      </c>
      <c r="AV210" s="194" t="s">
        <v>83</v>
      </c>
      <c r="AW210" s="194" t="s">
        <v>33</v>
      </c>
      <c r="AX210" s="194" t="s">
        <v>76</v>
      </c>
      <c r="AY210" s="195" t="s">
        <v>114</v>
      </c>
    </row>
    <row r="211" spans="2:51" s="201" customFormat="1" ht="12">
      <c r="B211" s="200"/>
      <c r="D211" s="182" t="s">
        <v>125</v>
      </c>
      <c r="E211" s="202" t="s">
        <v>0</v>
      </c>
      <c r="F211" s="203" t="s">
        <v>127</v>
      </c>
      <c r="H211" s="204">
        <v>55</v>
      </c>
      <c r="L211" s="200"/>
      <c r="M211" s="205"/>
      <c r="T211" s="206"/>
      <c r="AT211" s="202" t="s">
        <v>125</v>
      </c>
      <c r="AU211" s="202" t="s">
        <v>83</v>
      </c>
      <c r="AV211" s="201" t="s">
        <v>121</v>
      </c>
      <c r="AW211" s="201" t="s">
        <v>33</v>
      </c>
      <c r="AX211" s="201" t="s">
        <v>81</v>
      </c>
      <c r="AY211" s="202" t="s">
        <v>114</v>
      </c>
    </row>
    <row r="212" spans="2:63" s="159" customFormat="1" ht="22.9" customHeight="1">
      <c r="B212" s="158"/>
      <c r="D212" s="160" t="s">
        <v>75</v>
      </c>
      <c r="E212" s="168" t="s">
        <v>148</v>
      </c>
      <c r="F212" s="168" t="s">
        <v>245</v>
      </c>
      <c r="J212" s="169">
        <f>BK212</f>
        <v>0</v>
      </c>
      <c r="L212" s="158"/>
      <c r="M212" s="163"/>
      <c r="P212" s="164">
        <f>SUM(P213:P226)</f>
        <v>0</v>
      </c>
      <c r="R212" s="164">
        <f>SUM(R213:R226)</f>
        <v>7160.920982000001</v>
      </c>
      <c r="T212" s="165">
        <f>SUM(T213:T226)</f>
        <v>0</v>
      </c>
      <c r="AR212" s="160" t="s">
        <v>81</v>
      </c>
      <c r="AT212" s="166" t="s">
        <v>75</v>
      </c>
      <c r="AU212" s="166" t="s">
        <v>81</v>
      </c>
      <c r="AY212" s="160" t="s">
        <v>114</v>
      </c>
      <c r="BK212" s="167">
        <f>SUM(BK213:BK226)</f>
        <v>0</v>
      </c>
    </row>
    <row r="213" spans="2:65" s="31" customFormat="1" ht="21.75" customHeight="1">
      <c r="B213" s="30"/>
      <c r="C213" s="170" t="s">
        <v>246</v>
      </c>
      <c r="D213" s="170" t="s">
        <v>116</v>
      </c>
      <c r="E213" s="171" t="s">
        <v>247</v>
      </c>
      <c r="F213" s="172" t="s">
        <v>248</v>
      </c>
      <c r="G213" s="173" t="s">
        <v>119</v>
      </c>
      <c r="H213" s="174">
        <v>12099.5</v>
      </c>
      <c r="I213" s="1">
        <v>0</v>
      </c>
      <c r="J213" s="175">
        <f>ROUND(I213*H213,2)</f>
        <v>0</v>
      </c>
      <c r="K213" s="172" t="s">
        <v>120</v>
      </c>
      <c r="L213" s="30"/>
      <c r="M213" s="192" t="s">
        <v>0</v>
      </c>
      <c r="N213" s="177" t="s">
        <v>41</v>
      </c>
      <c r="P213" s="178">
        <f>O213*H213</f>
        <v>0</v>
      </c>
      <c r="Q213" s="178">
        <v>0.36834</v>
      </c>
      <c r="R213" s="178">
        <f>Q213*H213</f>
        <v>4456.72983</v>
      </c>
      <c r="S213" s="178">
        <v>0</v>
      </c>
      <c r="T213" s="179">
        <f>S213*H213</f>
        <v>0</v>
      </c>
      <c r="AR213" s="180" t="s">
        <v>121</v>
      </c>
      <c r="AT213" s="180" t="s">
        <v>116</v>
      </c>
      <c r="AU213" s="180" t="s">
        <v>83</v>
      </c>
      <c r="AY213" s="11" t="s">
        <v>114</v>
      </c>
      <c r="BE213" s="181">
        <f>IF(N213="základní",J213,0)</f>
        <v>0</v>
      </c>
      <c r="BF213" s="181">
        <f>IF(N213="snížená",J213,0)</f>
        <v>0</v>
      </c>
      <c r="BG213" s="181">
        <f>IF(N213="zákl. přenesená",J213,0)</f>
        <v>0</v>
      </c>
      <c r="BH213" s="181">
        <f>IF(N213="sníž. přenesená",J213,0)</f>
        <v>0</v>
      </c>
      <c r="BI213" s="181">
        <f>IF(N213="nulová",J213,0)</f>
        <v>0</v>
      </c>
      <c r="BJ213" s="11" t="s">
        <v>81</v>
      </c>
      <c r="BK213" s="181">
        <f>ROUND(I213*H213,2)</f>
        <v>0</v>
      </c>
      <c r="BL213" s="11" t="s">
        <v>121</v>
      </c>
      <c r="BM213" s="180" t="s">
        <v>249</v>
      </c>
    </row>
    <row r="214" spans="2:51" s="194" customFormat="1" ht="12">
      <c r="B214" s="193"/>
      <c r="D214" s="182" t="s">
        <v>125</v>
      </c>
      <c r="E214" s="195" t="s">
        <v>0</v>
      </c>
      <c r="F214" s="196" t="s">
        <v>250</v>
      </c>
      <c r="H214" s="197">
        <v>12099.5</v>
      </c>
      <c r="L214" s="193"/>
      <c r="M214" s="198"/>
      <c r="T214" s="199"/>
      <c r="AT214" s="195" t="s">
        <v>125</v>
      </c>
      <c r="AU214" s="195" t="s">
        <v>83</v>
      </c>
      <c r="AV214" s="194" t="s">
        <v>83</v>
      </c>
      <c r="AW214" s="194" t="s">
        <v>33</v>
      </c>
      <c r="AX214" s="194" t="s">
        <v>76</v>
      </c>
      <c r="AY214" s="195" t="s">
        <v>114</v>
      </c>
    </row>
    <row r="215" spans="2:51" s="201" customFormat="1" ht="12">
      <c r="B215" s="200"/>
      <c r="D215" s="182" t="s">
        <v>125</v>
      </c>
      <c r="E215" s="202" t="s">
        <v>0</v>
      </c>
      <c r="F215" s="203" t="s">
        <v>127</v>
      </c>
      <c r="H215" s="204">
        <v>12099.5</v>
      </c>
      <c r="L215" s="200"/>
      <c r="M215" s="205"/>
      <c r="T215" s="206"/>
      <c r="AT215" s="202" t="s">
        <v>125</v>
      </c>
      <c r="AU215" s="202" t="s">
        <v>83</v>
      </c>
      <c r="AV215" s="201" t="s">
        <v>121</v>
      </c>
      <c r="AW215" s="201" t="s">
        <v>33</v>
      </c>
      <c r="AX215" s="201" t="s">
        <v>81</v>
      </c>
      <c r="AY215" s="202" t="s">
        <v>114</v>
      </c>
    </row>
    <row r="216" spans="2:65" s="31" customFormat="1" ht="16.5" customHeight="1">
      <c r="B216" s="30"/>
      <c r="C216" s="170" t="s">
        <v>251</v>
      </c>
      <c r="D216" s="170" t="s">
        <v>116</v>
      </c>
      <c r="E216" s="171" t="s">
        <v>252</v>
      </c>
      <c r="F216" s="172" t="s">
        <v>253</v>
      </c>
      <c r="G216" s="173" t="s">
        <v>119</v>
      </c>
      <c r="H216" s="174">
        <v>905</v>
      </c>
      <c r="I216" s="1">
        <v>0</v>
      </c>
      <c r="J216" s="175">
        <f>ROUND(I216*H216,2)</f>
        <v>0</v>
      </c>
      <c r="K216" s="172" t="s">
        <v>120</v>
      </c>
      <c r="L216" s="30"/>
      <c r="M216" s="192" t="s">
        <v>0</v>
      </c>
      <c r="N216" s="177" t="s">
        <v>41</v>
      </c>
      <c r="P216" s="178">
        <f>O216*H216</f>
        <v>0</v>
      </c>
      <c r="Q216" s="178">
        <v>0.4726</v>
      </c>
      <c r="R216" s="178">
        <f>Q216*H216</f>
        <v>427.70300000000003</v>
      </c>
      <c r="S216" s="178">
        <v>0</v>
      </c>
      <c r="T216" s="179">
        <f>S216*H216</f>
        <v>0</v>
      </c>
      <c r="AR216" s="180" t="s">
        <v>121</v>
      </c>
      <c r="AT216" s="180" t="s">
        <v>116</v>
      </c>
      <c r="AU216" s="180" t="s">
        <v>83</v>
      </c>
      <c r="AY216" s="11" t="s">
        <v>114</v>
      </c>
      <c r="BE216" s="181">
        <f>IF(N216="základní",J216,0)</f>
        <v>0</v>
      </c>
      <c r="BF216" s="181">
        <f>IF(N216="snížená",J216,0)</f>
        <v>0</v>
      </c>
      <c r="BG216" s="181">
        <f>IF(N216="zákl. přenesená",J216,0)</f>
        <v>0</v>
      </c>
      <c r="BH216" s="181">
        <f>IF(N216="sníž. přenesená",J216,0)</f>
        <v>0</v>
      </c>
      <c r="BI216" s="181">
        <f>IF(N216="nulová",J216,0)</f>
        <v>0</v>
      </c>
      <c r="BJ216" s="11" t="s">
        <v>81</v>
      </c>
      <c r="BK216" s="181">
        <f>ROUND(I216*H216,2)</f>
        <v>0</v>
      </c>
      <c r="BL216" s="11" t="s">
        <v>121</v>
      </c>
      <c r="BM216" s="180" t="s">
        <v>254</v>
      </c>
    </row>
    <row r="217" spans="2:51" s="194" customFormat="1" ht="12">
      <c r="B217" s="193"/>
      <c r="D217" s="182" t="s">
        <v>125</v>
      </c>
      <c r="E217" s="195" t="s">
        <v>0</v>
      </c>
      <c r="F217" s="196" t="s">
        <v>255</v>
      </c>
      <c r="H217" s="197">
        <v>905</v>
      </c>
      <c r="L217" s="193"/>
      <c r="M217" s="198"/>
      <c r="T217" s="199"/>
      <c r="AT217" s="195" t="s">
        <v>125</v>
      </c>
      <c r="AU217" s="195" t="s">
        <v>83</v>
      </c>
      <c r="AV217" s="194" t="s">
        <v>83</v>
      </c>
      <c r="AW217" s="194" t="s">
        <v>33</v>
      </c>
      <c r="AX217" s="194" t="s">
        <v>76</v>
      </c>
      <c r="AY217" s="195" t="s">
        <v>114</v>
      </c>
    </row>
    <row r="218" spans="2:51" s="201" customFormat="1" ht="12">
      <c r="B218" s="200"/>
      <c r="D218" s="182" t="s">
        <v>125</v>
      </c>
      <c r="E218" s="202" t="s">
        <v>0</v>
      </c>
      <c r="F218" s="203" t="s">
        <v>127</v>
      </c>
      <c r="H218" s="204">
        <v>905</v>
      </c>
      <c r="L218" s="200"/>
      <c r="M218" s="205"/>
      <c r="T218" s="206"/>
      <c r="AT218" s="202" t="s">
        <v>125</v>
      </c>
      <c r="AU218" s="202" t="s">
        <v>83</v>
      </c>
      <c r="AV218" s="201" t="s">
        <v>121</v>
      </c>
      <c r="AW218" s="201" t="s">
        <v>33</v>
      </c>
      <c r="AX218" s="201" t="s">
        <v>81</v>
      </c>
      <c r="AY218" s="202" t="s">
        <v>114</v>
      </c>
    </row>
    <row r="219" spans="2:65" s="31" customFormat="1" ht="37.9" customHeight="1">
      <c r="B219" s="30"/>
      <c r="C219" s="170" t="s">
        <v>256</v>
      </c>
      <c r="D219" s="170" t="s">
        <v>116</v>
      </c>
      <c r="E219" s="171" t="s">
        <v>257</v>
      </c>
      <c r="F219" s="172" t="s">
        <v>258</v>
      </c>
      <c r="G219" s="173" t="s">
        <v>119</v>
      </c>
      <c r="H219" s="174">
        <v>12445.2</v>
      </c>
      <c r="I219" s="1">
        <v>0</v>
      </c>
      <c r="J219" s="175">
        <f>ROUND(I219*H219,2)</f>
        <v>0</v>
      </c>
      <c r="K219" s="172" t="s">
        <v>120</v>
      </c>
      <c r="L219" s="30"/>
      <c r="M219" s="192" t="s">
        <v>0</v>
      </c>
      <c r="N219" s="177" t="s">
        <v>41</v>
      </c>
      <c r="P219" s="178">
        <f>O219*H219</f>
        <v>0</v>
      </c>
      <c r="Q219" s="178">
        <v>0.17726</v>
      </c>
      <c r="R219" s="178">
        <f>Q219*H219</f>
        <v>2206.036152</v>
      </c>
      <c r="S219" s="178">
        <v>0</v>
      </c>
      <c r="T219" s="179">
        <f>S219*H219</f>
        <v>0</v>
      </c>
      <c r="AR219" s="180" t="s">
        <v>121</v>
      </c>
      <c r="AT219" s="180" t="s">
        <v>116</v>
      </c>
      <c r="AU219" s="180" t="s">
        <v>83</v>
      </c>
      <c r="AY219" s="11" t="s">
        <v>114</v>
      </c>
      <c r="BE219" s="181">
        <f>IF(N219="základní",J219,0)</f>
        <v>0</v>
      </c>
      <c r="BF219" s="181">
        <f>IF(N219="snížená",J219,0)</f>
        <v>0</v>
      </c>
      <c r="BG219" s="181">
        <f>IF(N219="zákl. přenesená",J219,0)</f>
        <v>0</v>
      </c>
      <c r="BH219" s="181">
        <f>IF(N219="sníž. přenesená",J219,0)</f>
        <v>0</v>
      </c>
      <c r="BI219" s="181">
        <f>IF(N219="nulová",J219,0)</f>
        <v>0</v>
      </c>
      <c r="BJ219" s="11" t="s">
        <v>81</v>
      </c>
      <c r="BK219" s="181">
        <f>ROUND(I219*H219,2)</f>
        <v>0</v>
      </c>
      <c r="BL219" s="11" t="s">
        <v>121</v>
      </c>
      <c r="BM219" s="180" t="s">
        <v>259</v>
      </c>
    </row>
    <row r="220" spans="2:47" s="31" customFormat="1" ht="39">
      <c r="B220" s="30"/>
      <c r="D220" s="182" t="s">
        <v>123</v>
      </c>
      <c r="F220" s="183" t="s">
        <v>260</v>
      </c>
      <c r="L220" s="30"/>
      <c r="M220" s="184"/>
      <c r="T220" s="88"/>
      <c r="AT220" s="11" t="s">
        <v>123</v>
      </c>
      <c r="AU220" s="11" t="s">
        <v>83</v>
      </c>
    </row>
    <row r="221" spans="2:51" s="194" customFormat="1" ht="12">
      <c r="B221" s="193"/>
      <c r="D221" s="182" t="s">
        <v>125</v>
      </c>
      <c r="E221" s="195" t="s">
        <v>0</v>
      </c>
      <c r="F221" s="196" t="s">
        <v>126</v>
      </c>
      <c r="H221" s="197">
        <v>12445.2</v>
      </c>
      <c r="L221" s="193"/>
      <c r="M221" s="198"/>
      <c r="T221" s="199"/>
      <c r="AT221" s="195" t="s">
        <v>125</v>
      </c>
      <c r="AU221" s="195" t="s">
        <v>83</v>
      </c>
      <c r="AV221" s="194" t="s">
        <v>83</v>
      </c>
      <c r="AW221" s="194" t="s">
        <v>33</v>
      </c>
      <c r="AX221" s="194" t="s">
        <v>76</v>
      </c>
      <c r="AY221" s="195" t="s">
        <v>114</v>
      </c>
    </row>
    <row r="222" spans="2:51" s="201" customFormat="1" ht="12">
      <c r="B222" s="200"/>
      <c r="D222" s="182" t="s">
        <v>125</v>
      </c>
      <c r="E222" s="202" t="s">
        <v>0</v>
      </c>
      <c r="F222" s="203" t="s">
        <v>127</v>
      </c>
      <c r="H222" s="204">
        <v>12445.2</v>
      </c>
      <c r="L222" s="200"/>
      <c r="M222" s="205"/>
      <c r="T222" s="206"/>
      <c r="AT222" s="202" t="s">
        <v>125</v>
      </c>
      <c r="AU222" s="202" t="s">
        <v>83</v>
      </c>
      <c r="AV222" s="201" t="s">
        <v>121</v>
      </c>
      <c r="AW222" s="201" t="s">
        <v>33</v>
      </c>
      <c r="AX222" s="201" t="s">
        <v>81</v>
      </c>
      <c r="AY222" s="202" t="s">
        <v>114</v>
      </c>
    </row>
    <row r="223" spans="2:65" s="31" customFormat="1" ht="24.2" customHeight="1">
      <c r="B223" s="30"/>
      <c r="C223" s="170" t="s">
        <v>261</v>
      </c>
      <c r="D223" s="170" t="s">
        <v>116</v>
      </c>
      <c r="E223" s="171" t="s">
        <v>262</v>
      </c>
      <c r="F223" s="172" t="s">
        <v>263</v>
      </c>
      <c r="G223" s="173" t="s">
        <v>119</v>
      </c>
      <c r="H223" s="174">
        <v>190</v>
      </c>
      <c r="I223" s="1">
        <v>0</v>
      </c>
      <c r="J223" s="175">
        <f>ROUND(I223*H223,2)</f>
        <v>0</v>
      </c>
      <c r="K223" s="172" t="s">
        <v>120</v>
      </c>
      <c r="L223" s="30"/>
      <c r="M223" s="192" t="s">
        <v>0</v>
      </c>
      <c r="N223" s="177" t="s">
        <v>41</v>
      </c>
      <c r="P223" s="178">
        <f>O223*H223</f>
        <v>0</v>
      </c>
      <c r="Q223" s="178">
        <v>0.3708</v>
      </c>
      <c r="R223" s="178">
        <f>Q223*H223</f>
        <v>70.452</v>
      </c>
      <c r="S223" s="178">
        <v>0</v>
      </c>
      <c r="T223" s="179">
        <f>S223*H223</f>
        <v>0</v>
      </c>
      <c r="AR223" s="180" t="s">
        <v>121</v>
      </c>
      <c r="AT223" s="180" t="s">
        <v>116</v>
      </c>
      <c r="AU223" s="180" t="s">
        <v>83</v>
      </c>
      <c r="AY223" s="11" t="s">
        <v>114</v>
      </c>
      <c r="BE223" s="181">
        <f>IF(N223="základní",J223,0)</f>
        <v>0</v>
      </c>
      <c r="BF223" s="181">
        <f>IF(N223="snížená",J223,0)</f>
        <v>0</v>
      </c>
      <c r="BG223" s="181">
        <f>IF(N223="zákl. přenesená",J223,0)</f>
        <v>0</v>
      </c>
      <c r="BH223" s="181">
        <f>IF(N223="sníž. přenesená",J223,0)</f>
        <v>0</v>
      </c>
      <c r="BI223" s="181">
        <f>IF(N223="nulová",J223,0)</f>
        <v>0</v>
      </c>
      <c r="BJ223" s="11" t="s">
        <v>81</v>
      </c>
      <c r="BK223" s="181">
        <f>ROUND(I223*H223,2)</f>
        <v>0</v>
      </c>
      <c r="BL223" s="11" t="s">
        <v>121</v>
      </c>
      <c r="BM223" s="180" t="s">
        <v>264</v>
      </c>
    </row>
    <row r="224" spans="2:47" s="31" customFormat="1" ht="48.75">
      <c r="B224" s="30"/>
      <c r="D224" s="182" t="s">
        <v>123</v>
      </c>
      <c r="F224" s="183" t="s">
        <v>265</v>
      </c>
      <c r="L224" s="30"/>
      <c r="M224" s="184"/>
      <c r="T224" s="88"/>
      <c r="AT224" s="11" t="s">
        <v>123</v>
      </c>
      <c r="AU224" s="11" t="s">
        <v>83</v>
      </c>
    </row>
    <row r="225" spans="2:51" s="194" customFormat="1" ht="12">
      <c r="B225" s="193"/>
      <c r="D225" s="182" t="s">
        <v>125</v>
      </c>
      <c r="E225" s="195" t="s">
        <v>0</v>
      </c>
      <c r="F225" s="196" t="s">
        <v>266</v>
      </c>
      <c r="H225" s="197">
        <v>190</v>
      </c>
      <c r="L225" s="193"/>
      <c r="M225" s="198"/>
      <c r="T225" s="199"/>
      <c r="AT225" s="195" t="s">
        <v>125</v>
      </c>
      <c r="AU225" s="195" t="s">
        <v>83</v>
      </c>
      <c r="AV225" s="194" t="s">
        <v>83</v>
      </c>
      <c r="AW225" s="194" t="s">
        <v>33</v>
      </c>
      <c r="AX225" s="194" t="s">
        <v>76</v>
      </c>
      <c r="AY225" s="195" t="s">
        <v>114</v>
      </c>
    </row>
    <row r="226" spans="2:51" s="201" customFormat="1" ht="12">
      <c r="B226" s="200"/>
      <c r="D226" s="182" t="s">
        <v>125</v>
      </c>
      <c r="E226" s="202" t="s">
        <v>0</v>
      </c>
      <c r="F226" s="203" t="s">
        <v>127</v>
      </c>
      <c r="H226" s="204">
        <v>190</v>
      </c>
      <c r="L226" s="200"/>
      <c r="M226" s="205"/>
      <c r="T226" s="206"/>
      <c r="AT226" s="202" t="s">
        <v>125</v>
      </c>
      <c r="AU226" s="202" t="s">
        <v>83</v>
      </c>
      <c r="AV226" s="201" t="s">
        <v>121</v>
      </c>
      <c r="AW226" s="201" t="s">
        <v>33</v>
      </c>
      <c r="AX226" s="201" t="s">
        <v>81</v>
      </c>
      <c r="AY226" s="202" t="s">
        <v>114</v>
      </c>
    </row>
    <row r="227" spans="2:63" s="159" customFormat="1" ht="22.9" customHeight="1">
      <c r="B227" s="158"/>
      <c r="D227" s="160" t="s">
        <v>75</v>
      </c>
      <c r="E227" s="168" t="s">
        <v>172</v>
      </c>
      <c r="F227" s="168" t="s">
        <v>267</v>
      </c>
      <c r="J227" s="169">
        <f>BK227</f>
        <v>0</v>
      </c>
      <c r="L227" s="158"/>
      <c r="M227" s="163"/>
      <c r="P227" s="164">
        <f>SUM(P228:P246)</f>
        <v>0</v>
      </c>
      <c r="R227" s="164">
        <f>SUM(R228:R246)</f>
        <v>124.9406</v>
      </c>
      <c r="T227" s="165">
        <f>SUM(T228:T246)</f>
        <v>719.658</v>
      </c>
      <c r="AR227" s="160" t="s">
        <v>81</v>
      </c>
      <c r="AT227" s="166" t="s">
        <v>75</v>
      </c>
      <c r="AU227" s="166" t="s">
        <v>81</v>
      </c>
      <c r="AY227" s="160" t="s">
        <v>114</v>
      </c>
      <c r="BK227" s="167">
        <f>SUM(BK228:BK246)</f>
        <v>0</v>
      </c>
    </row>
    <row r="228" spans="2:65" s="31" customFormat="1" ht="16.5" customHeight="1">
      <c r="B228" s="30"/>
      <c r="C228" s="209" t="s">
        <v>268</v>
      </c>
      <c r="D228" s="209" t="s">
        <v>191</v>
      </c>
      <c r="E228" s="210" t="s">
        <v>269</v>
      </c>
      <c r="F228" s="211" t="s">
        <v>270</v>
      </c>
      <c r="G228" s="212" t="s">
        <v>271</v>
      </c>
      <c r="H228" s="213">
        <v>36</v>
      </c>
      <c r="I228" s="2">
        <v>0</v>
      </c>
      <c r="J228" s="214">
        <f>ROUND(I228*H228,2)</f>
        <v>0</v>
      </c>
      <c r="K228" s="211" t="s">
        <v>0</v>
      </c>
      <c r="L228" s="215"/>
      <c r="M228" s="216" t="s">
        <v>0</v>
      </c>
      <c r="N228" s="217" t="s">
        <v>41</v>
      </c>
      <c r="P228" s="178">
        <f>O228*H228</f>
        <v>0</v>
      </c>
      <c r="Q228" s="178">
        <v>0.12777</v>
      </c>
      <c r="R228" s="178">
        <f>Q228*H228</f>
        <v>4.59972</v>
      </c>
      <c r="S228" s="178">
        <v>0</v>
      </c>
      <c r="T228" s="179">
        <f>S228*H228</f>
        <v>0</v>
      </c>
      <c r="AR228" s="180" t="s">
        <v>166</v>
      </c>
      <c r="AT228" s="180" t="s">
        <v>191</v>
      </c>
      <c r="AU228" s="180" t="s">
        <v>83</v>
      </c>
      <c r="AY228" s="11" t="s">
        <v>114</v>
      </c>
      <c r="BE228" s="181">
        <f>IF(N228="základní",J228,0)</f>
        <v>0</v>
      </c>
      <c r="BF228" s="181">
        <f>IF(N228="snížená",J228,0)</f>
        <v>0</v>
      </c>
      <c r="BG228" s="181">
        <f>IF(N228="zákl. přenesená",J228,0)</f>
        <v>0</v>
      </c>
      <c r="BH228" s="181">
        <f>IF(N228="sníž. přenesená",J228,0)</f>
        <v>0</v>
      </c>
      <c r="BI228" s="181">
        <f>IF(N228="nulová",J228,0)</f>
        <v>0</v>
      </c>
      <c r="BJ228" s="11" t="s">
        <v>81</v>
      </c>
      <c r="BK228" s="181">
        <f>ROUND(I228*H228,2)</f>
        <v>0</v>
      </c>
      <c r="BL228" s="11" t="s">
        <v>121</v>
      </c>
      <c r="BM228" s="180" t="s">
        <v>272</v>
      </c>
    </row>
    <row r="229" spans="2:51" s="194" customFormat="1" ht="12">
      <c r="B229" s="193"/>
      <c r="D229" s="182" t="s">
        <v>125</v>
      </c>
      <c r="E229" s="195" t="s">
        <v>0</v>
      </c>
      <c r="F229" s="196" t="s">
        <v>273</v>
      </c>
      <c r="H229" s="197">
        <v>36</v>
      </c>
      <c r="L229" s="193"/>
      <c r="M229" s="198"/>
      <c r="T229" s="199"/>
      <c r="AT229" s="195" t="s">
        <v>125</v>
      </c>
      <c r="AU229" s="195" t="s">
        <v>83</v>
      </c>
      <c r="AV229" s="194" t="s">
        <v>83</v>
      </c>
      <c r="AW229" s="194" t="s">
        <v>33</v>
      </c>
      <c r="AX229" s="194" t="s">
        <v>76</v>
      </c>
      <c r="AY229" s="195" t="s">
        <v>114</v>
      </c>
    </row>
    <row r="230" spans="2:51" s="201" customFormat="1" ht="12">
      <c r="B230" s="200"/>
      <c r="D230" s="182" t="s">
        <v>125</v>
      </c>
      <c r="E230" s="202" t="s">
        <v>0</v>
      </c>
      <c r="F230" s="203" t="s">
        <v>127</v>
      </c>
      <c r="H230" s="204">
        <v>36</v>
      </c>
      <c r="L230" s="200"/>
      <c r="M230" s="205"/>
      <c r="T230" s="206"/>
      <c r="AT230" s="202" t="s">
        <v>125</v>
      </c>
      <c r="AU230" s="202" t="s">
        <v>83</v>
      </c>
      <c r="AV230" s="201" t="s">
        <v>121</v>
      </c>
      <c r="AW230" s="201" t="s">
        <v>33</v>
      </c>
      <c r="AX230" s="201" t="s">
        <v>81</v>
      </c>
      <c r="AY230" s="202" t="s">
        <v>114</v>
      </c>
    </row>
    <row r="231" spans="2:65" s="31" customFormat="1" ht="16.5" customHeight="1">
      <c r="B231" s="30"/>
      <c r="C231" s="170" t="s">
        <v>274</v>
      </c>
      <c r="D231" s="170" t="s">
        <v>116</v>
      </c>
      <c r="E231" s="171" t="s">
        <v>275</v>
      </c>
      <c r="F231" s="172" t="s">
        <v>276</v>
      </c>
      <c r="G231" s="173" t="s">
        <v>271</v>
      </c>
      <c r="H231" s="174">
        <v>36</v>
      </c>
      <c r="I231" s="1">
        <v>0</v>
      </c>
      <c r="J231" s="175">
        <f>ROUND(I231*H231,2)</f>
        <v>0</v>
      </c>
      <c r="K231" s="172" t="s">
        <v>120</v>
      </c>
      <c r="L231" s="30"/>
      <c r="M231" s="192" t="s">
        <v>0</v>
      </c>
      <c r="N231" s="177" t="s">
        <v>41</v>
      </c>
      <c r="P231" s="178">
        <f>O231*H231</f>
        <v>0</v>
      </c>
      <c r="Q231" s="178">
        <v>1.31678</v>
      </c>
      <c r="R231" s="178">
        <f>Q231*H231</f>
        <v>47.40408</v>
      </c>
      <c r="S231" s="178">
        <v>0</v>
      </c>
      <c r="T231" s="179">
        <f>S231*H231</f>
        <v>0</v>
      </c>
      <c r="AR231" s="180" t="s">
        <v>121</v>
      </c>
      <c r="AT231" s="180" t="s">
        <v>116</v>
      </c>
      <c r="AU231" s="180" t="s">
        <v>83</v>
      </c>
      <c r="AY231" s="11" t="s">
        <v>114</v>
      </c>
      <c r="BE231" s="181">
        <f>IF(N231="základní",J231,0)</f>
        <v>0</v>
      </c>
      <c r="BF231" s="181">
        <f>IF(N231="snížená",J231,0)</f>
        <v>0</v>
      </c>
      <c r="BG231" s="181">
        <f>IF(N231="zákl. přenesená",J231,0)</f>
        <v>0</v>
      </c>
      <c r="BH231" s="181">
        <f>IF(N231="sníž. přenesená",J231,0)</f>
        <v>0</v>
      </c>
      <c r="BI231" s="181">
        <f>IF(N231="nulová",J231,0)</f>
        <v>0</v>
      </c>
      <c r="BJ231" s="11" t="s">
        <v>81</v>
      </c>
      <c r="BK231" s="181">
        <f>ROUND(I231*H231,2)</f>
        <v>0</v>
      </c>
      <c r="BL231" s="11" t="s">
        <v>121</v>
      </c>
      <c r="BM231" s="180" t="s">
        <v>277</v>
      </c>
    </row>
    <row r="232" spans="2:47" s="31" customFormat="1" ht="58.5">
      <c r="B232" s="30"/>
      <c r="D232" s="182" t="s">
        <v>123</v>
      </c>
      <c r="F232" s="183" t="s">
        <v>278</v>
      </c>
      <c r="L232" s="30"/>
      <c r="M232" s="184"/>
      <c r="T232" s="88"/>
      <c r="AT232" s="11" t="s">
        <v>123</v>
      </c>
      <c r="AU232" s="11" t="s">
        <v>83</v>
      </c>
    </row>
    <row r="233" spans="2:51" s="194" customFormat="1" ht="12">
      <c r="B233" s="193"/>
      <c r="D233" s="182" t="s">
        <v>125</v>
      </c>
      <c r="E233" s="195" t="s">
        <v>0</v>
      </c>
      <c r="F233" s="196" t="s">
        <v>273</v>
      </c>
      <c r="H233" s="197">
        <v>36</v>
      </c>
      <c r="L233" s="193"/>
      <c r="M233" s="198"/>
      <c r="T233" s="199"/>
      <c r="AT233" s="195" t="s">
        <v>125</v>
      </c>
      <c r="AU233" s="195" t="s">
        <v>83</v>
      </c>
      <c r="AV233" s="194" t="s">
        <v>83</v>
      </c>
      <c r="AW233" s="194" t="s">
        <v>33</v>
      </c>
      <c r="AX233" s="194" t="s">
        <v>76</v>
      </c>
      <c r="AY233" s="195" t="s">
        <v>114</v>
      </c>
    </row>
    <row r="234" spans="2:51" s="201" customFormat="1" ht="12">
      <c r="B234" s="200"/>
      <c r="D234" s="182" t="s">
        <v>125</v>
      </c>
      <c r="E234" s="202" t="s">
        <v>0</v>
      </c>
      <c r="F234" s="203" t="s">
        <v>127</v>
      </c>
      <c r="H234" s="204">
        <v>36</v>
      </c>
      <c r="L234" s="200"/>
      <c r="M234" s="205"/>
      <c r="T234" s="206"/>
      <c r="AT234" s="202" t="s">
        <v>125</v>
      </c>
      <c r="AU234" s="202" t="s">
        <v>83</v>
      </c>
      <c r="AV234" s="201" t="s">
        <v>121</v>
      </c>
      <c r="AW234" s="201" t="s">
        <v>33</v>
      </c>
      <c r="AX234" s="201" t="s">
        <v>81</v>
      </c>
      <c r="AY234" s="202" t="s">
        <v>114</v>
      </c>
    </row>
    <row r="235" spans="2:65" s="31" customFormat="1" ht="16.5" customHeight="1">
      <c r="B235" s="30"/>
      <c r="C235" s="170" t="s">
        <v>279</v>
      </c>
      <c r="D235" s="170" t="s">
        <v>116</v>
      </c>
      <c r="E235" s="171" t="s">
        <v>280</v>
      </c>
      <c r="F235" s="172" t="s">
        <v>281</v>
      </c>
      <c r="G235" s="173" t="s">
        <v>271</v>
      </c>
      <c r="H235" s="174">
        <v>40</v>
      </c>
      <c r="I235" s="1">
        <v>0</v>
      </c>
      <c r="J235" s="175">
        <f>ROUND(I235*H235,2)</f>
        <v>0</v>
      </c>
      <c r="K235" s="172" t="s">
        <v>120</v>
      </c>
      <c r="L235" s="30"/>
      <c r="M235" s="192" t="s">
        <v>0</v>
      </c>
      <c r="N235" s="177" t="s">
        <v>41</v>
      </c>
      <c r="P235" s="178">
        <f>O235*H235</f>
        <v>0</v>
      </c>
      <c r="Q235" s="178">
        <v>1.62542</v>
      </c>
      <c r="R235" s="178">
        <f>Q235*H235</f>
        <v>65.0168</v>
      </c>
      <c r="S235" s="178">
        <v>0</v>
      </c>
      <c r="T235" s="179">
        <f>S235*H235</f>
        <v>0</v>
      </c>
      <c r="AR235" s="180" t="s">
        <v>121</v>
      </c>
      <c r="AT235" s="180" t="s">
        <v>116</v>
      </c>
      <c r="AU235" s="180" t="s">
        <v>83</v>
      </c>
      <c r="AY235" s="11" t="s">
        <v>114</v>
      </c>
      <c r="BE235" s="181">
        <f>IF(N235="základní",J235,0)</f>
        <v>0</v>
      </c>
      <c r="BF235" s="181">
        <f>IF(N235="snížená",J235,0)</f>
        <v>0</v>
      </c>
      <c r="BG235" s="181">
        <f>IF(N235="zákl. přenesená",J235,0)</f>
        <v>0</v>
      </c>
      <c r="BH235" s="181">
        <f>IF(N235="sníž. přenesená",J235,0)</f>
        <v>0</v>
      </c>
      <c r="BI235" s="181">
        <f>IF(N235="nulová",J235,0)</f>
        <v>0</v>
      </c>
      <c r="BJ235" s="11" t="s">
        <v>81</v>
      </c>
      <c r="BK235" s="181">
        <f>ROUND(I235*H235,2)</f>
        <v>0</v>
      </c>
      <c r="BL235" s="11" t="s">
        <v>121</v>
      </c>
      <c r="BM235" s="180" t="s">
        <v>282</v>
      </c>
    </row>
    <row r="236" spans="2:47" s="31" customFormat="1" ht="58.5">
      <c r="B236" s="30"/>
      <c r="D236" s="182" t="s">
        <v>123</v>
      </c>
      <c r="F236" s="183" t="s">
        <v>278</v>
      </c>
      <c r="L236" s="30"/>
      <c r="M236" s="184"/>
      <c r="T236" s="88"/>
      <c r="AT236" s="11" t="s">
        <v>123</v>
      </c>
      <c r="AU236" s="11" t="s">
        <v>83</v>
      </c>
    </row>
    <row r="237" spans="2:51" s="194" customFormat="1" ht="12">
      <c r="B237" s="193"/>
      <c r="D237" s="182" t="s">
        <v>125</v>
      </c>
      <c r="E237" s="195" t="s">
        <v>0</v>
      </c>
      <c r="F237" s="196" t="s">
        <v>283</v>
      </c>
      <c r="H237" s="197">
        <v>40</v>
      </c>
      <c r="L237" s="193"/>
      <c r="M237" s="198"/>
      <c r="T237" s="199"/>
      <c r="AT237" s="195" t="s">
        <v>125</v>
      </c>
      <c r="AU237" s="195" t="s">
        <v>83</v>
      </c>
      <c r="AV237" s="194" t="s">
        <v>83</v>
      </c>
      <c r="AW237" s="194" t="s">
        <v>33</v>
      </c>
      <c r="AX237" s="194" t="s">
        <v>76</v>
      </c>
      <c r="AY237" s="195" t="s">
        <v>114</v>
      </c>
    </row>
    <row r="238" spans="2:51" s="201" customFormat="1" ht="12">
      <c r="B238" s="200"/>
      <c r="D238" s="182" t="s">
        <v>125</v>
      </c>
      <c r="E238" s="202" t="s">
        <v>0</v>
      </c>
      <c r="F238" s="203" t="s">
        <v>127</v>
      </c>
      <c r="H238" s="204">
        <v>40</v>
      </c>
      <c r="L238" s="200"/>
      <c r="M238" s="205"/>
      <c r="T238" s="206"/>
      <c r="AT238" s="202" t="s">
        <v>125</v>
      </c>
      <c r="AU238" s="202" t="s">
        <v>83</v>
      </c>
      <c r="AV238" s="201" t="s">
        <v>121</v>
      </c>
      <c r="AW238" s="201" t="s">
        <v>33</v>
      </c>
      <c r="AX238" s="201" t="s">
        <v>81</v>
      </c>
      <c r="AY238" s="202" t="s">
        <v>114</v>
      </c>
    </row>
    <row r="239" spans="2:65" s="31" customFormat="1" ht="16.5" customHeight="1">
      <c r="B239" s="30"/>
      <c r="C239" s="209" t="s">
        <v>284</v>
      </c>
      <c r="D239" s="209" t="s">
        <v>191</v>
      </c>
      <c r="E239" s="210" t="s">
        <v>285</v>
      </c>
      <c r="F239" s="211" t="s">
        <v>286</v>
      </c>
      <c r="G239" s="212" t="s">
        <v>271</v>
      </c>
      <c r="H239" s="213">
        <v>40</v>
      </c>
      <c r="I239" s="2">
        <v>0</v>
      </c>
      <c r="J239" s="214">
        <f>ROUND(I239*H239,2)</f>
        <v>0</v>
      </c>
      <c r="K239" s="211" t="s">
        <v>0</v>
      </c>
      <c r="L239" s="215"/>
      <c r="M239" s="216" t="s">
        <v>0</v>
      </c>
      <c r="N239" s="217" t="s">
        <v>41</v>
      </c>
      <c r="P239" s="178">
        <f>O239*H239</f>
        <v>0</v>
      </c>
      <c r="Q239" s="178">
        <v>0.198</v>
      </c>
      <c r="R239" s="178">
        <f>Q239*H239</f>
        <v>7.92</v>
      </c>
      <c r="S239" s="178">
        <v>0</v>
      </c>
      <c r="T239" s="179">
        <f>S239*H239</f>
        <v>0</v>
      </c>
      <c r="AR239" s="180" t="s">
        <v>166</v>
      </c>
      <c r="AT239" s="180" t="s">
        <v>191</v>
      </c>
      <c r="AU239" s="180" t="s">
        <v>83</v>
      </c>
      <c r="AY239" s="11" t="s">
        <v>114</v>
      </c>
      <c r="BE239" s="181">
        <f>IF(N239="základní",J239,0)</f>
        <v>0</v>
      </c>
      <c r="BF239" s="181">
        <f>IF(N239="snížená",J239,0)</f>
        <v>0</v>
      </c>
      <c r="BG239" s="181">
        <f>IF(N239="zákl. přenesená",J239,0)</f>
        <v>0</v>
      </c>
      <c r="BH239" s="181">
        <f>IF(N239="sníž. přenesená",J239,0)</f>
        <v>0</v>
      </c>
      <c r="BI239" s="181">
        <f>IF(N239="nulová",J239,0)</f>
        <v>0</v>
      </c>
      <c r="BJ239" s="11" t="s">
        <v>81</v>
      </c>
      <c r="BK239" s="181">
        <f>ROUND(I239*H239,2)</f>
        <v>0</v>
      </c>
      <c r="BL239" s="11" t="s">
        <v>121</v>
      </c>
      <c r="BM239" s="180" t="s">
        <v>287</v>
      </c>
    </row>
    <row r="240" spans="2:65" s="31" customFormat="1" ht="44.25" customHeight="1">
      <c r="B240" s="30"/>
      <c r="C240" s="170" t="s">
        <v>288</v>
      </c>
      <c r="D240" s="170" t="s">
        <v>116</v>
      </c>
      <c r="E240" s="171" t="s">
        <v>289</v>
      </c>
      <c r="F240" s="172" t="s">
        <v>290</v>
      </c>
      <c r="G240" s="173" t="s">
        <v>271</v>
      </c>
      <c r="H240" s="174">
        <v>3457</v>
      </c>
      <c r="I240" s="1">
        <v>0</v>
      </c>
      <c r="J240" s="175">
        <f>ROUND(I240*H240,2)</f>
        <v>0</v>
      </c>
      <c r="K240" s="172" t="s">
        <v>120</v>
      </c>
      <c r="L240" s="30"/>
      <c r="M240" s="192" t="s">
        <v>0</v>
      </c>
      <c r="N240" s="177" t="s">
        <v>41</v>
      </c>
      <c r="P240" s="178">
        <f>O240*H240</f>
        <v>0</v>
      </c>
      <c r="Q240" s="178">
        <v>0</v>
      </c>
      <c r="R240" s="178">
        <f>Q240*H240</f>
        <v>0</v>
      </c>
      <c r="S240" s="178">
        <v>0.194</v>
      </c>
      <c r="T240" s="179">
        <f>S240*H240</f>
        <v>670.658</v>
      </c>
      <c r="AR240" s="180" t="s">
        <v>121</v>
      </c>
      <c r="AT240" s="180" t="s">
        <v>116</v>
      </c>
      <c r="AU240" s="180" t="s">
        <v>83</v>
      </c>
      <c r="AY240" s="11" t="s">
        <v>114</v>
      </c>
      <c r="BE240" s="181">
        <f>IF(N240="základní",J240,0)</f>
        <v>0</v>
      </c>
      <c r="BF240" s="181">
        <f>IF(N240="snížená",J240,0)</f>
        <v>0</v>
      </c>
      <c r="BG240" s="181">
        <f>IF(N240="zákl. přenesená",J240,0)</f>
        <v>0</v>
      </c>
      <c r="BH240" s="181">
        <f>IF(N240="sníž. přenesená",J240,0)</f>
        <v>0</v>
      </c>
      <c r="BI240" s="181">
        <f>IF(N240="nulová",J240,0)</f>
        <v>0</v>
      </c>
      <c r="BJ240" s="11" t="s">
        <v>81</v>
      </c>
      <c r="BK240" s="181">
        <f>ROUND(I240*H240,2)</f>
        <v>0</v>
      </c>
      <c r="BL240" s="11" t="s">
        <v>121</v>
      </c>
      <c r="BM240" s="180" t="s">
        <v>291</v>
      </c>
    </row>
    <row r="241" spans="2:47" s="31" customFormat="1" ht="39">
      <c r="B241" s="30"/>
      <c r="D241" s="182" t="s">
        <v>123</v>
      </c>
      <c r="F241" s="183" t="s">
        <v>292</v>
      </c>
      <c r="L241" s="30"/>
      <c r="M241" s="184"/>
      <c r="T241" s="88"/>
      <c r="AT241" s="11" t="s">
        <v>123</v>
      </c>
      <c r="AU241" s="11" t="s">
        <v>83</v>
      </c>
    </row>
    <row r="242" spans="2:51" s="194" customFormat="1" ht="12">
      <c r="B242" s="193"/>
      <c r="D242" s="182" t="s">
        <v>125</v>
      </c>
      <c r="E242" s="195" t="s">
        <v>0</v>
      </c>
      <c r="F242" s="196" t="s">
        <v>293</v>
      </c>
      <c r="H242" s="197">
        <v>3457</v>
      </c>
      <c r="L242" s="193"/>
      <c r="M242" s="198"/>
      <c r="T242" s="199"/>
      <c r="AT242" s="195" t="s">
        <v>125</v>
      </c>
      <c r="AU242" s="195" t="s">
        <v>83</v>
      </c>
      <c r="AV242" s="194" t="s">
        <v>83</v>
      </c>
      <c r="AW242" s="194" t="s">
        <v>33</v>
      </c>
      <c r="AX242" s="194" t="s">
        <v>81</v>
      </c>
      <c r="AY242" s="195" t="s">
        <v>114</v>
      </c>
    </row>
    <row r="243" spans="2:65" s="31" customFormat="1" ht="24.2" customHeight="1">
      <c r="B243" s="30"/>
      <c r="C243" s="170" t="s">
        <v>294</v>
      </c>
      <c r="D243" s="170" t="s">
        <v>116</v>
      </c>
      <c r="E243" s="171" t="s">
        <v>295</v>
      </c>
      <c r="F243" s="172" t="s">
        <v>296</v>
      </c>
      <c r="G243" s="173" t="s">
        <v>271</v>
      </c>
      <c r="H243" s="174">
        <v>50</v>
      </c>
      <c r="I243" s="1">
        <v>0</v>
      </c>
      <c r="J243" s="175">
        <f>ROUND(I243*H243,2)</f>
        <v>0</v>
      </c>
      <c r="K243" s="172" t="s">
        <v>120</v>
      </c>
      <c r="L243" s="30"/>
      <c r="M243" s="192" t="s">
        <v>0</v>
      </c>
      <c r="N243" s="177" t="s">
        <v>41</v>
      </c>
      <c r="P243" s="178">
        <f>O243*H243</f>
        <v>0</v>
      </c>
      <c r="Q243" s="178">
        <v>0</v>
      </c>
      <c r="R243" s="178">
        <f>Q243*H243</f>
        <v>0</v>
      </c>
      <c r="S243" s="178">
        <v>0.98</v>
      </c>
      <c r="T243" s="179">
        <f>S243*H243</f>
        <v>49</v>
      </c>
      <c r="AR243" s="180" t="s">
        <v>121</v>
      </c>
      <c r="AT243" s="180" t="s">
        <v>116</v>
      </c>
      <c r="AU243" s="180" t="s">
        <v>83</v>
      </c>
      <c r="AY243" s="11" t="s">
        <v>114</v>
      </c>
      <c r="BE243" s="181">
        <f>IF(N243="základní",J243,0)</f>
        <v>0</v>
      </c>
      <c r="BF243" s="181">
        <f>IF(N243="snížená",J243,0)</f>
        <v>0</v>
      </c>
      <c r="BG243" s="181">
        <f>IF(N243="zákl. přenesená",J243,0)</f>
        <v>0</v>
      </c>
      <c r="BH243" s="181">
        <f>IF(N243="sníž. přenesená",J243,0)</f>
        <v>0</v>
      </c>
      <c r="BI243" s="181">
        <f>IF(N243="nulová",J243,0)</f>
        <v>0</v>
      </c>
      <c r="BJ243" s="11" t="s">
        <v>81</v>
      </c>
      <c r="BK243" s="181">
        <f>ROUND(I243*H243,2)</f>
        <v>0</v>
      </c>
      <c r="BL243" s="11" t="s">
        <v>121</v>
      </c>
      <c r="BM243" s="180" t="s">
        <v>297</v>
      </c>
    </row>
    <row r="244" spans="2:47" s="31" customFormat="1" ht="58.5">
      <c r="B244" s="30"/>
      <c r="D244" s="182" t="s">
        <v>123</v>
      </c>
      <c r="F244" s="183" t="s">
        <v>298</v>
      </c>
      <c r="L244" s="30"/>
      <c r="M244" s="184"/>
      <c r="T244" s="88"/>
      <c r="AT244" s="11" t="s">
        <v>123</v>
      </c>
      <c r="AU244" s="11" t="s">
        <v>83</v>
      </c>
    </row>
    <row r="245" spans="2:51" s="194" customFormat="1" ht="12">
      <c r="B245" s="193"/>
      <c r="D245" s="182" t="s">
        <v>125</v>
      </c>
      <c r="E245" s="195" t="s">
        <v>0</v>
      </c>
      <c r="F245" s="196" t="s">
        <v>299</v>
      </c>
      <c r="H245" s="197">
        <v>50</v>
      </c>
      <c r="L245" s="193"/>
      <c r="M245" s="198"/>
      <c r="T245" s="199"/>
      <c r="AT245" s="195" t="s">
        <v>125</v>
      </c>
      <c r="AU245" s="195" t="s">
        <v>83</v>
      </c>
      <c r="AV245" s="194" t="s">
        <v>83</v>
      </c>
      <c r="AW245" s="194" t="s">
        <v>33</v>
      </c>
      <c r="AX245" s="194" t="s">
        <v>76</v>
      </c>
      <c r="AY245" s="195" t="s">
        <v>114</v>
      </c>
    </row>
    <row r="246" spans="2:51" s="201" customFormat="1" ht="12">
      <c r="B246" s="200"/>
      <c r="D246" s="182" t="s">
        <v>125</v>
      </c>
      <c r="E246" s="202" t="s">
        <v>0</v>
      </c>
      <c r="F246" s="203" t="s">
        <v>127</v>
      </c>
      <c r="H246" s="204">
        <v>50</v>
      </c>
      <c r="L246" s="200"/>
      <c r="M246" s="205"/>
      <c r="T246" s="206"/>
      <c r="AT246" s="202" t="s">
        <v>125</v>
      </c>
      <c r="AU246" s="202" t="s">
        <v>83</v>
      </c>
      <c r="AV246" s="201" t="s">
        <v>121</v>
      </c>
      <c r="AW246" s="201" t="s">
        <v>33</v>
      </c>
      <c r="AX246" s="201" t="s">
        <v>81</v>
      </c>
      <c r="AY246" s="202" t="s">
        <v>114</v>
      </c>
    </row>
    <row r="247" spans="2:63" s="159" customFormat="1" ht="22.9" customHeight="1">
      <c r="B247" s="158"/>
      <c r="D247" s="160" t="s">
        <v>75</v>
      </c>
      <c r="E247" s="168" t="s">
        <v>300</v>
      </c>
      <c r="F247" s="168" t="s">
        <v>301</v>
      </c>
      <c r="J247" s="169">
        <f>BK247</f>
        <v>0</v>
      </c>
      <c r="L247" s="158"/>
      <c r="M247" s="163"/>
      <c r="P247" s="164">
        <f>SUM(P248:P254)</f>
        <v>0</v>
      </c>
      <c r="R247" s="164">
        <f>SUM(R248:R254)</f>
        <v>0</v>
      </c>
      <c r="T247" s="165">
        <f>SUM(T248:T254)</f>
        <v>0</v>
      </c>
      <c r="AR247" s="160" t="s">
        <v>81</v>
      </c>
      <c r="AT247" s="166" t="s">
        <v>75</v>
      </c>
      <c r="AU247" s="166" t="s">
        <v>81</v>
      </c>
      <c r="AY247" s="160" t="s">
        <v>114</v>
      </c>
      <c r="BK247" s="167">
        <f>SUM(BK248:BK254)</f>
        <v>0</v>
      </c>
    </row>
    <row r="248" spans="2:65" s="31" customFormat="1" ht="24.2" customHeight="1">
      <c r="B248" s="30"/>
      <c r="C248" s="170" t="s">
        <v>302</v>
      </c>
      <c r="D248" s="170" t="s">
        <v>116</v>
      </c>
      <c r="E248" s="171" t="s">
        <v>303</v>
      </c>
      <c r="F248" s="172" t="s">
        <v>304</v>
      </c>
      <c r="G248" s="173" t="s">
        <v>194</v>
      </c>
      <c r="H248" s="174">
        <v>49</v>
      </c>
      <c r="I248" s="1">
        <v>0</v>
      </c>
      <c r="J248" s="175">
        <f>ROUND(I248*H248,2)</f>
        <v>0</v>
      </c>
      <c r="K248" s="172" t="s">
        <v>120</v>
      </c>
      <c r="L248" s="30"/>
      <c r="M248" s="192" t="s">
        <v>0</v>
      </c>
      <c r="N248" s="177" t="s">
        <v>41</v>
      </c>
      <c r="P248" s="178">
        <f>O248*H248</f>
        <v>0</v>
      </c>
      <c r="Q248" s="178">
        <v>0</v>
      </c>
      <c r="R248" s="178">
        <f>Q248*H248</f>
        <v>0</v>
      </c>
      <c r="S248" s="178">
        <v>0</v>
      </c>
      <c r="T248" s="179">
        <f>S248*H248</f>
        <v>0</v>
      </c>
      <c r="AR248" s="180" t="s">
        <v>121</v>
      </c>
      <c r="AT248" s="180" t="s">
        <v>116</v>
      </c>
      <c r="AU248" s="180" t="s">
        <v>83</v>
      </c>
      <c r="AY248" s="11" t="s">
        <v>114</v>
      </c>
      <c r="BE248" s="181">
        <f>IF(N248="základní",J248,0)</f>
        <v>0</v>
      </c>
      <c r="BF248" s="181">
        <f>IF(N248="snížená",J248,0)</f>
        <v>0</v>
      </c>
      <c r="BG248" s="181">
        <f>IF(N248="zákl. přenesená",J248,0)</f>
        <v>0</v>
      </c>
      <c r="BH248" s="181">
        <f>IF(N248="sníž. přenesená",J248,0)</f>
        <v>0</v>
      </c>
      <c r="BI248" s="181">
        <f>IF(N248="nulová",J248,0)</f>
        <v>0</v>
      </c>
      <c r="BJ248" s="11" t="s">
        <v>81</v>
      </c>
      <c r="BK248" s="181">
        <f>ROUND(I248*H248,2)</f>
        <v>0</v>
      </c>
      <c r="BL248" s="11" t="s">
        <v>121</v>
      </c>
      <c r="BM248" s="180" t="s">
        <v>305</v>
      </c>
    </row>
    <row r="249" spans="2:47" s="31" customFormat="1" ht="117">
      <c r="B249" s="30"/>
      <c r="D249" s="182" t="s">
        <v>123</v>
      </c>
      <c r="F249" s="183" t="s">
        <v>306</v>
      </c>
      <c r="L249" s="30"/>
      <c r="M249" s="184"/>
      <c r="T249" s="88"/>
      <c r="AT249" s="11" t="s">
        <v>123</v>
      </c>
      <c r="AU249" s="11" t="s">
        <v>83</v>
      </c>
    </row>
    <row r="250" spans="2:51" s="194" customFormat="1" ht="12">
      <c r="B250" s="193"/>
      <c r="D250" s="182" t="s">
        <v>125</v>
      </c>
      <c r="E250" s="195" t="s">
        <v>0</v>
      </c>
      <c r="F250" s="196" t="s">
        <v>307</v>
      </c>
      <c r="H250" s="197">
        <v>49</v>
      </c>
      <c r="L250" s="193"/>
      <c r="M250" s="198"/>
      <c r="T250" s="199"/>
      <c r="AT250" s="195" t="s">
        <v>125</v>
      </c>
      <c r="AU250" s="195" t="s">
        <v>83</v>
      </c>
      <c r="AV250" s="194" t="s">
        <v>83</v>
      </c>
      <c r="AW250" s="194" t="s">
        <v>33</v>
      </c>
      <c r="AX250" s="194" t="s">
        <v>81</v>
      </c>
      <c r="AY250" s="195" t="s">
        <v>114</v>
      </c>
    </row>
    <row r="251" spans="2:65" s="31" customFormat="1" ht="24.2" customHeight="1">
      <c r="B251" s="30"/>
      <c r="C251" s="170" t="s">
        <v>308</v>
      </c>
      <c r="D251" s="170" t="s">
        <v>116</v>
      </c>
      <c r="E251" s="171" t="s">
        <v>309</v>
      </c>
      <c r="F251" s="172" t="s">
        <v>310</v>
      </c>
      <c r="G251" s="173" t="s">
        <v>194</v>
      </c>
      <c r="H251" s="174">
        <v>98</v>
      </c>
      <c r="I251" s="1">
        <v>0</v>
      </c>
      <c r="J251" s="175">
        <f>ROUND(I251*H251,2)</f>
        <v>0</v>
      </c>
      <c r="K251" s="172" t="s">
        <v>120</v>
      </c>
      <c r="L251" s="30"/>
      <c r="M251" s="192" t="s">
        <v>0</v>
      </c>
      <c r="N251" s="177" t="s">
        <v>41</v>
      </c>
      <c r="P251" s="178">
        <f>O251*H251</f>
        <v>0</v>
      </c>
      <c r="Q251" s="178">
        <v>0</v>
      </c>
      <c r="R251" s="178">
        <f>Q251*H251</f>
        <v>0</v>
      </c>
      <c r="S251" s="178">
        <v>0</v>
      </c>
      <c r="T251" s="179">
        <f>S251*H251</f>
        <v>0</v>
      </c>
      <c r="AR251" s="180" t="s">
        <v>121</v>
      </c>
      <c r="AT251" s="180" t="s">
        <v>116</v>
      </c>
      <c r="AU251" s="180" t="s">
        <v>83</v>
      </c>
      <c r="AY251" s="11" t="s">
        <v>114</v>
      </c>
      <c r="BE251" s="181">
        <f>IF(N251="základní",J251,0)</f>
        <v>0</v>
      </c>
      <c r="BF251" s="181">
        <f>IF(N251="snížená",J251,0)</f>
        <v>0</v>
      </c>
      <c r="BG251" s="181">
        <f>IF(N251="zákl. přenesená",J251,0)</f>
        <v>0</v>
      </c>
      <c r="BH251" s="181">
        <f>IF(N251="sníž. přenesená",J251,0)</f>
        <v>0</v>
      </c>
      <c r="BI251" s="181">
        <f>IF(N251="nulová",J251,0)</f>
        <v>0</v>
      </c>
      <c r="BJ251" s="11" t="s">
        <v>81</v>
      </c>
      <c r="BK251" s="181">
        <f>ROUND(I251*H251,2)</f>
        <v>0</v>
      </c>
      <c r="BL251" s="11" t="s">
        <v>121</v>
      </c>
      <c r="BM251" s="180" t="s">
        <v>311</v>
      </c>
    </row>
    <row r="252" spans="2:47" s="31" customFormat="1" ht="117">
      <c r="B252" s="30"/>
      <c r="D252" s="182" t="s">
        <v>123</v>
      </c>
      <c r="F252" s="183" t="s">
        <v>306</v>
      </c>
      <c r="L252" s="30"/>
      <c r="M252" s="184"/>
      <c r="T252" s="88"/>
      <c r="AT252" s="11" t="s">
        <v>123</v>
      </c>
      <c r="AU252" s="11" t="s">
        <v>83</v>
      </c>
    </row>
    <row r="253" spans="2:51" s="194" customFormat="1" ht="12">
      <c r="B253" s="193"/>
      <c r="D253" s="182" t="s">
        <v>125</v>
      </c>
      <c r="E253" s="195" t="s">
        <v>0</v>
      </c>
      <c r="F253" s="196" t="s">
        <v>312</v>
      </c>
      <c r="H253" s="197">
        <v>98</v>
      </c>
      <c r="L253" s="193"/>
      <c r="M253" s="198"/>
      <c r="T253" s="199"/>
      <c r="AT253" s="195" t="s">
        <v>125</v>
      </c>
      <c r="AU253" s="195" t="s">
        <v>83</v>
      </c>
      <c r="AV253" s="194" t="s">
        <v>83</v>
      </c>
      <c r="AW253" s="194" t="s">
        <v>33</v>
      </c>
      <c r="AX253" s="194" t="s">
        <v>76</v>
      </c>
      <c r="AY253" s="195" t="s">
        <v>114</v>
      </c>
    </row>
    <row r="254" spans="2:51" s="201" customFormat="1" ht="12">
      <c r="B254" s="200"/>
      <c r="D254" s="182" t="s">
        <v>125</v>
      </c>
      <c r="E254" s="202" t="s">
        <v>0</v>
      </c>
      <c r="F254" s="203" t="s">
        <v>127</v>
      </c>
      <c r="H254" s="204">
        <v>98</v>
      </c>
      <c r="L254" s="200"/>
      <c r="M254" s="205"/>
      <c r="T254" s="206"/>
      <c r="AT254" s="202" t="s">
        <v>125</v>
      </c>
      <c r="AU254" s="202" t="s">
        <v>83</v>
      </c>
      <c r="AV254" s="201" t="s">
        <v>121</v>
      </c>
      <c r="AW254" s="201" t="s">
        <v>33</v>
      </c>
      <c r="AX254" s="201" t="s">
        <v>81</v>
      </c>
      <c r="AY254" s="202" t="s">
        <v>114</v>
      </c>
    </row>
    <row r="255" spans="2:63" s="159" customFormat="1" ht="22.9" customHeight="1">
      <c r="B255" s="158"/>
      <c r="D255" s="160" t="s">
        <v>75</v>
      </c>
      <c r="E255" s="168" t="s">
        <v>313</v>
      </c>
      <c r="F255" s="168" t="s">
        <v>314</v>
      </c>
      <c r="J255" s="169">
        <f>BK255</f>
        <v>0</v>
      </c>
      <c r="L255" s="158"/>
      <c r="M255" s="163"/>
      <c r="P255" s="164">
        <f>SUM(P256:P257)</f>
        <v>0</v>
      </c>
      <c r="R255" s="164">
        <f>SUM(R256:R257)</f>
        <v>0</v>
      </c>
      <c r="T255" s="165">
        <f>SUM(T256:T257)</f>
        <v>0</v>
      </c>
      <c r="AR255" s="160" t="s">
        <v>81</v>
      </c>
      <c r="AT255" s="166" t="s">
        <v>75</v>
      </c>
      <c r="AU255" s="166" t="s">
        <v>81</v>
      </c>
      <c r="AY255" s="160" t="s">
        <v>114</v>
      </c>
      <c r="BK255" s="167">
        <f>SUM(BK256:BK257)</f>
        <v>0</v>
      </c>
    </row>
    <row r="256" spans="2:65" s="31" customFormat="1" ht="24.2" customHeight="1">
      <c r="B256" s="30"/>
      <c r="C256" s="170" t="s">
        <v>315</v>
      </c>
      <c r="D256" s="170" t="s">
        <v>116</v>
      </c>
      <c r="E256" s="171" t="s">
        <v>316</v>
      </c>
      <c r="F256" s="172" t="s">
        <v>317</v>
      </c>
      <c r="G256" s="173" t="s">
        <v>194</v>
      </c>
      <c r="H256" s="174">
        <v>7715.328</v>
      </c>
      <c r="I256" s="1">
        <v>0</v>
      </c>
      <c r="J256" s="175">
        <f>ROUND(I256*H256,2)</f>
        <v>0</v>
      </c>
      <c r="K256" s="172" t="s">
        <v>120</v>
      </c>
      <c r="L256" s="30"/>
      <c r="M256" s="192" t="s">
        <v>0</v>
      </c>
      <c r="N256" s="177" t="s">
        <v>41</v>
      </c>
      <c r="P256" s="178">
        <f>O256*H256</f>
        <v>0</v>
      </c>
      <c r="Q256" s="178">
        <v>0</v>
      </c>
      <c r="R256" s="178">
        <f>Q256*H256</f>
        <v>0</v>
      </c>
      <c r="S256" s="178">
        <v>0</v>
      </c>
      <c r="T256" s="179">
        <f>S256*H256</f>
        <v>0</v>
      </c>
      <c r="AR256" s="180" t="s">
        <v>121</v>
      </c>
      <c r="AT256" s="180" t="s">
        <v>116</v>
      </c>
      <c r="AU256" s="180" t="s">
        <v>83</v>
      </c>
      <c r="AY256" s="11" t="s">
        <v>114</v>
      </c>
      <c r="BE256" s="181">
        <f>IF(N256="základní",J256,0)</f>
        <v>0</v>
      </c>
      <c r="BF256" s="181">
        <f>IF(N256="snížená",J256,0)</f>
        <v>0</v>
      </c>
      <c r="BG256" s="181">
        <f>IF(N256="zákl. přenesená",J256,0)</f>
        <v>0</v>
      </c>
      <c r="BH256" s="181">
        <f>IF(N256="sníž. přenesená",J256,0)</f>
        <v>0</v>
      </c>
      <c r="BI256" s="181">
        <f>IF(N256="nulová",J256,0)</f>
        <v>0</v>
      </c>
      <c r="BJ256" s="11" t="s">
        <v>81</v>
      </c>
      <c r="BK256" s="181">
        <f>ROUND(I256*H256,2)</f>
        <v>0</v>
      </c>
      <c r="BL256" s="11" t="s">
        <v>121</v>
      </c>
      <c r="BM256" s="180" t="s">
        <v>318</v>
      </c>
    </row>
    <row r="257" spans="2:47" s="31" customFormat="1" ht="19.5">
      <c r="B257" s="30"/>
      <c r="D257" s="182" t="s">
        <v>123</v>
      </c>
      <c r="F257" s="183" t="s">
        <v>319</v>
      </c>
      <c r="L257" s="30"/>
      <c r="M257" s="185"/>
      <c r="N257" s="186"/>
      <c r="O257" s="186"/>
      <c r="P257" s="186"/>
      <c r="Q257" s="186"/>
      <c r="R257" s="186"/>
      <c r="S257" s="186"/>
      <c r="T257" s="187"/>
      <c r="AT257" s="11" t="s">
        <v>123</v>
      </c>
      <c r="AU257" s="11" t="s">
        <v>83</v>
      </c>
    </row>
    <row r="258" spans="2:12" s="31" customFormat="1" ht="6.95" customHeight="1">
      <c r="B258" s="67"/>
      <c r="C258" s="68"/>
      <c r="D258" s="68"/>
      <c r="E258" s="68"/>
      <c r="F258" s="68"/>
      <c r="G258" s="68"/>
      <c r="H258" s="68"/>
      <c r="I258" s="68"/>
      <c r="J258" s="68"/>
      <c r="K258" s="68"/>
      <c r="L258" s="30"/>
    </row>
  </sheetData>
  <sheetProtection algorithmName="SHA-512" hashValue="/D2XR5Ay4tPq8aFivUdZRKRZkRb7KGqjgSWxIs8d5Sj2gj3F5ggQkdcSzAtans6kHOfQneVrQnUDevhc7bB4tg==" saltValue="iFKI3D4sa0WKVw4nsCIc7w==" spinCount="100000" sheet="1" objects="1" scenarios="1" selectLockedCells="1"/>
  <autoFilter ref="C120:K257"/>
  <mergeCells count="6">
    <mergeCell ref="E113:H113"/>
    <mergeCell ref="L2:V2"/>
    <mergeCell ref="E7:H7"/>
    <mergeCell ref="E16:H16"/>
    <mergeCell ref="E25:H25"/>
    <mergeCell ref="E85:H85"/>
  </mergeCells>
  <hyperlinks>
    <hyperlink ref="F129" r:id="rId1" display="https://podminky.urs.cz/item/CS_URS_2022_01/122252205"/>
    <hyperlink ref="F134" r:id="rId2" display="https://podminky.urs.cz/item/CS_URS_2022_01/125253101"/>
    <hyperlink ref="F138" r:id="rId3" display="https://podminky.urs.cz/item/CS_URS_2022_01/131251102"/>
    <hyperlink ref="F146" r:id="rId4" display="https://podminky.urs.cz/item/CS_URS_2022_01/132251101"/>
    <hyperlink ref="F150" r:id="rId5" display="https://podminky.urs.cz/item/CS_URS_2022_01/132251254"/>
    <hyperlink ref="F154" r:id="rId6" display="https://podminky.urs.cz/item/CS_URS_2022_01/162351103"/>
    <hyperlink ref="F160" r:id="rId7" display="https://podminky.urs.cz/item/CS_URS_2022_01/171251101"/>
    <hyperlink ref="F176" r:id="rId8" display="https://podminky.urs.cz/item/CS_URS_2022_01/181152302"/>
    <hyperlink ref="F180" r:id="rId9" display="https://podminky.urs.cz/item/CS_URS_2022_01/182151111"/>
  </hyperlinks>
  <printOptions/>
  <pageMargins left="0.39375" right="0.39375" top="0.39375" bottom="0.39375" header="0" footer="0"/>
  <pageSetup blackAndWhite="1" fitToHeight="100" fitToWidth="1" horizontalDpi="600" verticalDpi="600" orientation="landscape" paperSize="9" scale="84" r:id="rId10"/>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DESKTOP-UOT9UUB\Zalman</dc:creator>
  <cp:keywords/>
  <dc:description/>
  <cp:lastModifiedBy>Administrator</cp:lastModifiedBy>
  <cp:lastPrinted>2022-10-03T06:54:36Z</cp:lastPrinted>
  <dcterms:created xsi:type="dcterms:W3CDTF">2022-05-18T10:46:05Z</dcterms:created>
  <dcterms:modified xsi:type="dcterms:W3CDTF">2022-10-03T08:56:11Z</dcterms:modified>
  <cp:category/>
  <cp:version/>
  <cp:contentType/>
  <cp:contentStatus/>
</cp:coreProperties>
</file>