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1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<sst xmlns="http://schemas.openxmlformats.org/spreadsheetml/2006/main" count="2438" uniqueCount="878">
  <si>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</si>
  <si>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</si>
  <si>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</si>
  <si>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</si>
  <si>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</si>
  <si>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</si>
  <si>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</si>
  <si>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</si>
  <si>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</si>
  <si>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</si>
  <si>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</si>
  <si>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</si>
  <si>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</si>
  <si>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</si>
  <si>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</si>
  <si>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</si>
  <si>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</si>
  <si>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</si>
  <si>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</si>
  <si>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</si>
  <si>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</si>
  <si>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</si>
  <si>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</si>
  <si>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</si>
  <si>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</si>
  <si>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</si>
  <si>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</si>
  <si>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</si>
  <si>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</si>
  <si>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</si>
  <si>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</si>
  <si>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</si>
  <si>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</si>
  <si>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</si>
  <si>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</si>
  <si>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</si>
  <si>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</si>
  <si>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</si>
  <si>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</si>
  <si>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</si>
  <si>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</si>
  <si>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</si>
  <si>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</si>
  <si>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</si>
  <si>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</si>
  <si>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</si>
  <si>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</si>
  <si>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</si>
  <si>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</si>
  <si>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</si>
  <si>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</si>
  <si>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</si>
  <si>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</si>
  <si>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</si>
  <si>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</si>
  <si>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</si>
  <si>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</si>
  <si>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</si>
  <si>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</si>
  <si>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</si>
  <si>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</si>
  <si>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</si>
  <si>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</si>
  <si>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</si>
  <si>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</si>
  <si>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</si>
  <si>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</si>
  <si>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</si>
  <si>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</si>
  <si>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</si>
  <si>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</si>
  <si>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</si>
  <si>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</si>
  <si>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</si>
  <si>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</si>
  <si>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</si>
  <si>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</si>
  <si>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</si>
  <si>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</si>
  <si>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</si>
  <si>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</si>
  <si>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</si>
  <si>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</si>
  <si>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</si>
  <si>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</si>
  <si>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</si>
  <si>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</si>
  <si>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</si>
  <si>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</si>
  <si>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</si>
  <si>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</si>
  <si>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</si>
  <si>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</si>
  <si>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</si>
  <si>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</si>
  <si>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</si>
  <si>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</si>
  <si>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</si>
  <si>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</si>
  <si>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</si>
  <si>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</si>
  <si>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</si>
  <si>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</si>
  <si>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</si>
  <si>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</si>
  <si>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</si>
  <si>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</si>
  <si>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</si>
  <si>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</si>
  <si>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</si>
  <si>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</si>
  <si>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</si>
  <si>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</si>
  <si>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</si>
  <si>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</si>
  <si>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</si>
  <si>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</si>
  <si>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</si>
  <si>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</si>
  <si>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</si>
  <si>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</si>
  <si>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</si>
  <si>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</si>
  <si>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</si>
  <si>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</si>
  <si>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</si>
  <si>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</si>
  <si>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</si>
  <si>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</si>
  <si>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</si>
  <si>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</si>
  <si>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</si>
  <si>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</si>
  <si>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</si>
  <si>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</si>
  <si>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</si>
  <si>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</si>
  <si>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</si>
  <si>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</si>
  <si>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</si>
  <si>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</si>
  <si>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</si>
  <si>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</si>
  <si>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</si>
  <si>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</si>
  <si>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</si>
  <si>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</si>
  <si>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</si>
  <si>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</si>
  <si>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</si>
  <si>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</si>
  <si>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</si>
  <si>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</si>
  <si>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</si>
  <si>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</si>
  <si>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</si>
  <si>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</si>
  <si>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</si>
  <si>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</si>
  <si>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</si>
  <si>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</si>
  <si>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</si>
  <si>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</si>
  <si>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</si>
  <si>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</si>
  <si>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</si>
  <si>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</si>
  <si>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</si>
  <si>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</si>
  <si>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</si>
  <si>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</si>
  <si>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Poznámka:</t>
  </si>
  <si>
    <t>Kód</t>
  </si>
  <si>
    <t>115101201R00</t>
  </si>
  <si>
    <t>RTS komentář:</t>
  </si>
  <si>
    <t>Dokumentace:</t>
  </si>
  <si>
    <t>115101301R00</t>
  </si>
  <si>
    <t>113108305R00</t>
  </si>
  <si>
    <t>113111115R00</t>
  </si>
  <si>
    <t>119001412R00</t>
  </si>
  <si>
    <t>113202111R00</t>
  </si>
  <si>
    <t>979024441R00</t>
  </si>
  <si>
    <t>121100002RAA</t>
  </si>
  <si>
    <t>131101113R00</t>
  </si>
  <si>
    <t>131201113R00</t>
  </si>
  <si>
    <t>131201119R00</t>
  </si>
  <si>
    <t>132101211R00</t>
  </si>
  <si>
    <t>132201211R00</t>
  </si>
  <si>
    <t>132201219R00</t>
  </si>
  <si>
    <t>130001101R00</t>
  </si>
  <si>
    <t>14172110101VD</t>
  </si>
  <si>
    <t>151101102R00</t>
  </si>
  <si>
    <t>151101112R00</t>
  </si>
  <si>
    <t>998276101R00</t>
  </si>
  <si>
    <t>161101101R00</t>
  </si>
  <si>
    <t>161101102R00</t>
  </si>
  <si>
    <t>161101103R00</t>
  </si>
  <si>
    <t>162301102R00</t>
  </si>
  <si>
    <t>167101102R00</t>
  </si>
  <si>
    <t>162501102R00</t>
  </si>
  <si>
    <t>199000005R00</t>
  </si>
  <si>
    <t>175101101RT2</t>
  </si>
  <si>
    <t>174101101R00</t>
  </si>
  <si>
    <t>215901101R00</t>
  </si>
  <si>
    <t>273321321R00</t>
  </si>
  <si>
    <t>273351215R00</t>
  </si>
  <si>
    <t>273351216R00</t>
  </si>
  <si>
    <t>273361921RT8</t>
  </si>
  <si>
    <t>451572111R00</t>
  </si>
  <si>
    <t>451535111R00</t>
  </si>
  <si>
    <t>457971122R00</t>
  </si>
  <si>
    <t>69366198</t>
  </si>
  <si>
    <t>564851111R00</t>
  </si>
  <si>
    <t>567122114R00</t>
  </si>
  <si>
    <t>564681111R00</t>
  </si>
  <si>
    <t>998222011R00</t>
  </si>
  <si>
    <t>577141212R00</t>
  </si>
  <si>
    <t>573211111R00</t>
  </si>
  <si>
    <t>998225111R00</t>
  </si>
  <si>
    <t>871393121R00</t>
  </si>
  <si>
    <t>28611275.A</t>
  </si>
  <si>
    <t>28611274.A</t>
  </si>
  <si>
    <t>871373121R00</t>
  </si>
  <si>
    <t>28611272.A</t>
  </si>
  <si>
    <t>28611271.A</t>
  </si>
  <si>
    <t>28611267.A</t>
  </si>
  <si>
    <t>871211121R00</t>
  </si>
  <si>
    <t>286134321</t>
  </si>
  <si>
    <t>877363123R00</t>
  </si>
  <si>
    <t>28651673.A</t>
  </si>
  <si>
    <t>28611336.A</t>
  </si>
  <si>
    <t>877212121R00</t>
  </si>
  <si>
    <t>28613125.M</t>
  </si>
  <si>
    <t>877373123R00</t>
  </si>
  <si>
    <t>28651815.A</t>
  </si>
  <si>
    <t>894406VD</t>
  </si>
  <si>
    <t>894407VD</t>
  </si>
  <si>
    <t>894408VD</t>
  </si>
  <si>
    <t>899311114R00</t>
  </si>
  <si>
    <t>55340323</t>
  </si>
  <si>
    <t>894421111R00</t>
  </si>
  <si>
    <t>59224347.A</t>
  </si>
  <si>
    <t>59224348.A</t>
  </si>
  <si>
    <t>59224349.A</t>
  </si>
  <si>
    <t>59224349</t>
  </si>
  <si>
    <t>59224361.A</t>
  </si>
  <si>
    <t>59224358.A</t>
  </si>
  <si>
    <t>894421112R00</t>
  </si>
  <si>
    <t>59224353.A</t>
  </si>
  <si>
    <t>894423112R00</t>
  </si>
  <si>
    <t>59224368.A</t>
  </si>
  <si>
    <t>894409VD</t>
  </si>
  <si>
    <t>59224373.A</t>
  </si>
  <si>
    <t>899731111R00</t>
  </si>
  <si>
    <t>899711121R00</t>
  </si>
  <si>
    <t>892591111R00</t>
  </si>
  <si>
    <t>892241111R00</t>
  </si>
  <si>
    <t>919735112R00</t>
  </si>
  <si>
    <t>919731122R00</t>
  </si>
  <si>
    <t>919726212R00</t>
  </si>
  <si>
    <t>917732111R00</t>
  </si>
  <si>
    <t>915711111RT1</t>
  </si>
  <si>
    <t>999VD</t>
  </si>
  <si>
    <t>999VRN1VD</t>
  </si>
  <si>
    <t>999VRN2VD</t>
  </si>
  <si>
    <t>999VRN3VD</t>
  </si>
  <si>
    <t>999VRN6VD</t>
  </si>
  <si>
    <t>999VRN4VD</t>
  </si>
  <si>
    <t>M21</t>
  </si>
  <si>
    <t>21011VD</t>
  </si>
  <si>
    <t>S</t>
  </si>
  <si>
    <t>979081111R00</t>
  </si>
  <si>
    <t>979081121R00</t>
  </si>
  <si>
    <t>979087212R00</t>
  </si>
  <si>
    <t>979093111R00</t>
  </si>
  <si>
    <t>979990112R00</t>
  </si>
  <si>
    <t>979990103R00</t>
  </si>
  <si>
    <t>AZS</t>
  </si>
  <si>
    <t>AZSSO0101IM</t>
  </si>
  <si>
    <t>AZSSO0102IM</t>
  </si>
  <si>
    <t>AZSSO0103IM</t>
  </si>
  <si>
    <t>AZSSO0104IM</t>
  </si>
  <si>
    <t>AZSSO0105IM</t>
  </si>
  <si>
    <t>AZSSO0106IM</t>
  </si>
  <si>
    <t>AZSSO0107IM</t>
  </si>
  <si>
    <t>AZSSO0108IM</t>
  </si>
  <si>
    <t>AZSSO0109IM</t>
  </si>
  <si>
    <t>AZSSO0110IM</t>
  </si>
  <si>
    <t>AZSSO0111IM</t>
  </si>
  <si>
    <t>AZSSO0112IM</t>
  </si>
  <si>
    <t>AZSSO0113IM</t>
  </si>
  <si>
    <t>AZSSO0114IM</t>
  </si>
  <si>
    <t>AZSSO0115IM</t>
  </si>
  <si>
    <t>AZSSO0116IM</t>
  </si>
  <si>
    <t>AZSSO0117IM</t>
  </si>
  <si>
    <t>AZSSO0118IM</t>
  </si>
  <si>
    <t>AZSSO0119IM</t>
  </si>
  <si>
    <t>AZSSO0120IM</t>
  </si>
  <si>
    <t>AZSSO0121IM</t>
  </si>
  <si>
    <t>AZSSO0122IM</t>
  </si>
  <si>
    <t>AZSSO0123IM</t>
  </si>
  <si>
    <t>AZSSO0124IM</t>
  </si>
  <si>
    <t>AZSSO0125IM</t>
  </si>
  <si>
    <t>AZSSO0126IM</t>
  </si>
  <si>
    <t>AZSSO0127IM</t>
  </si>
  <si>
    <t>AZSSO0128IM</t>
  </si>
  <si>
    <t>AZSSO0129IM</t>
  </si>
  <si>
    <t>AZSSO0130IM</t>
  </si>
  <si>
    <t>AZSSO0131IM</t>
  </si>
  <si>
    <t>AZSSO0132IM</t>
  </si>
  <si>
    <t>AZSSO0133IM</t>
  </si>
  <si>
    <t>AZSSO0134IM</t>
  </si>
  <si>
    <t>AZSSO0135IM</t>
  </si>
  <si>
    <t>AZSSO0136IM</t>
  </si>
  <si>
    <t>AZSSO0137IM</t>
  </si>
  <si>
    <t>AZSSO0138IM</t>
  </si>
  <si>
    <t>AZSSO0139IM</t>
  </si>
  <si>
    <t>AZSSO0140IM</t>
  </si>
  <si>
    <t>AZSSO0141IM</t>
  </si>
  <si>
    <t>AZSSO0142IM</t>
  </si>
  <si>
    <t>AZSSO0143IM</t>
  </si>
  <si>
    <t>AZSSO0144IM</t>
  </si>
  <si>
    <t>AZSSO0145IM</t>
  </si>
  <si>
    <t>AZSSO0146IM</t>
  </si>
  <si>
    <t>AZSSO0147IM</t>
  </si>
  <si>
    <t>AZSSO0148IM</t>
  </si>
  <si>
    <t>AZSSO0149IM</t>
  </si>
  <si>
    <t>AZSSO0150IM</t>
  </si>
  <si>
    <t>AZSSO0151IM</t>
  </si>
  <si>
    <t>AZSSO0152IM</t>
  </si>
  <si>
    <t>AZSSO0153IM</t>
  </si>
  <si>
    <t>AZSSO0154IM</t>
  </si>
  <si>
    <t>AZSSO0155IM</t>
  </si>
  <si>
    <t>AZSSO0156IM</t>
  </si>
  <si>
    <t>AZSSO0157IM</t>
  </si>
  <si>
    <t>AZSSO0158IM</t>
  </si>
  <si>
    <t>001AZSSO01VD</t>
  </si>
  <si>
    <t>AKUMULAČNÍ JÍMKY NA DEŠŤOVOU VODU ZA FAPPZ V AREÁLU ČZU - SO 01</t>
  </si>
  <si>
    <t>k.ú. Suchdol, obec Praha</t>
  </si>
  <si>
    <t>Zkrácený popis</t>
  </si>
  <si>
    <t>Rozměry</t>
  </si>
  <si>
    <t>Přípravné a přidružené práce</t>
  </si>
  <si>
    <t>Čerpání vody na výšku do 10 m, přítok do 500 l/min</t>
  </si>
  <si>
    <t>Množství měrných jednotek je doba, po kterou je čerpadlo v provozu. Množství m.j. je uvedeno dle předpokladu, celková cena této práce se stanoví podle skutečnosti při provádění stavebních prací.</t>
  </si>
  <si>
    <t>Předpkládaná doba čerpání během zemních prací</t>
  </si>
  <si>
    <t>C.3.1, D.1.2.1, D.1.2.2, D.1.2.3, D.1.2.8</t>
  </si>
  <si>
    <t>Pohotovost čerp.soupravy, výška 10 m, přítok 500 l</t>
  </si>
  <si>
    <t>Oceňují se všechny dny od ukončení montáže po započetí demontáže čerpací soustavy.</t>
  </si>
  <si>
    <t>Odstranění asfaltové vrstvy pl.do 50 m2, tl. 5 cm</t>
  </si>
  <si>
    <t>30.5*26*2</t>
  </si>
  <si>
    <t>15*1.1*2</t>
  </si>
  <si>
    <t>3*1.1*2</t>
  </si>
  <si>
    <t>6.9*1.1*2</t>
  </si>
  <si>
    <t>Odstranění podkladu pl.50 m2,kam.zpev.cem.tl.15 cm</t>
  </si>
  <si>
    <t>30.5*26</t>
  </si>
  <si>
    <t>15*1.1</t>
  </si>
  <si>
    <t>3*1.1</t>
  </si>
  <si>
    <t>6.9*1.1</t>
  </si>
  <si>
    <t>Pro volbu položky z hlediska množství se uvažuje každá souvisle odstraňovaná plocha krytu nebo podkladu stejného druhu samostatně.Odstraňuje-li se několik vrstev vozovky najednou, jednotlivé vrstvy se oceňují každá samostatně</t>
  </si>
  <si>
    <t>Dočasné zajištění beton.a plast.potrubí DN 200-500</t>
  </si>
  <si>
    <t>1.5</t>
  </si>
  <si>
    <t>Položku lze použít i pro potrubí kameninové nebo železobetonové.</t>
  </si>
  <si>
    <t>Vyjmutí obrubníků silničních</t>
  </si>
  <si>
    <t>2+2</t>
  </si>
  <si>
    <t>Očištění vybour. obrubníků všech loží a výplní</t>
  </si>
  <si>
    <t>Odkopávky a prokopávky</t>
  </si>
  <si>
    <t>Sejmutí ornice a uložení na deponii, zpětný přesun, rozprostření v tl. 20 cm</t>
  </si>
  <si>
    <t>6*1.1*0.2</t>
  </si>
  <si>
    <t>10*0.5*0.2</t>
  </si>
  <si>
    <t>tl. 20 cm</t>
  </si>
  <si>
    <t>Hloubené vykopávky</t>
  </si>
  <si>
    <t>Hloubení nezapaž. jam hor.2 do 10000 m3, STROJNĚ</t>
  </si>
  <si>
    <t>129*27.6*0.3</t>
  </si>
  <si>
    <t>Položka obsahuje hloubení jámy traktorbagrem, naložení výkopku na dopravní prostředek pro svislé, nebo vodorovné přemístění, popř. přemístění výkopku do 3 m (po povrchu území), případné zajištění rypadel polštáři, udržování pracoviště a ochranu výkopiště proti stékání srážkové vody z okolního terénu i s jejím odvodněním, nebo odvedením, přesekání a odstranění kořenů ve výkopišti, odstranění napadávek, urovnání dna výkopu</t>
  </si>
  <si>
    <t>30%</t>
  </si>
  <si>
    <t>Hloubení nezapaž. jam hor.3 do 10000 m3, STROJNĚ</t>
  </si>
  <si>
    <t>129*27.6*0.7</t>
  </si>
  <si>
    <t>70%</t>
  </si>
  <si>
    <t>Příplatek za lepivost - hloubení nezap.jam v hor.3</t>
  </si>
  <si>
    <t>2492.28</t>
  </si>
  <si>
    <t>Do měrných jednotek se udává poměrné množství zeminy, které ulpí v nářadí a o které je snížen celkový výkon stroje</t>
  </si>
  <si>
    <t>Hloubení rýh š.do 200 cm hor.2 do 100 m3,STROJNĚ</t>
  </si>
  <si>
    <t>(15+6)*1.1*3*0.3</t>
  </si>
  <si>
    <t>3*1.1*3.8*0.3</t>
  </si>
  <si>
    <t>6.9*1.1*1.2*0.3+10*0.5*0.6*0.3</t>
  </si>
  <si>
    <t>Položka obsahuje hloubení rýh traktorbagrem, naložení výkopku na dopravní prostředek pro svislé, nebo vodorovné přemístění, popř. přemístění výkopku do 3 m (po povrchu území), případné zajištění rypadel polštáři, udržování pracoviště a ochranu výkopiště proti stékání srážkové vody z okolního terénu i s jejím odvodněním, nebo odvedením, přesekání a odstranění kořenů ve výkopišti, odstranění napadávek, urovnání dna výkopu</t>
  </si>
  <si>
    <t>Hloubení rýh š.do 200 cm hor.3 do 100 m3,STROJNĚ</t>
  </si>
  <si>
    <t>(15+6)*1.1*3*0.7</t>
  </si>
  <si>
    <t>3*1.1*3.8*0.7</t>
  </si>
  <si>
    <t>6.9*1.1*1.2*0.7+10*0.5*0.6*0.7</t>
  </si>
  <si>
    <t>Přípl.za lepivost,hloubení rýh 200cm,hor.3,STROJNĚ</t>
  </si>
  <si>
    <t>65,7636</t>
  </si>
  <si>
    <t>Příplatek za ztížené hloubení v blízkosti vedení</t>
  </si>
  <si>
    <t>3*2</t>
  </si>
  <si>
    <t>Položka se používá i pro ztížené hloubení v blízkosti výbušnin.</t>
  </si>
  <si>
    <t>Protlačování podchodových štol</t>
  </si>
  <si>
    <t>Řízené protlačení a vtažení potrubí PE do vel. D 63 mm, hor.1 - 4, včetně protažení potrubí</t>
  </si>
  <si>
    <t>Roubení</t>
  </si>
  <si>
    <t>Pažení a rozepření stěn rýh - příložné - hl.do 4 m</t>
  </si>
  <si>
    <t>(15+6)*3*2</t>
  </si>
  <si>
    <t>3*3.8*2</t>
  </si>
  <si>
    <t>Odstranění pažení a rozepření se oceňuje samostatně.</t>
  </si>
  <si>
    <t>Odstranění pažení stěn rýh - příložné - hl. do 4 m</t>
  </si>
  <si>
    <t>Přesun hmot, trubní vedení plastová, otevř. výkop</t>
  </si>
  <si>
    <t>Položka je určena pro trubní vedení (vodovod nebo kanalizace) hloubené nebo ražené z trub z plastických hmot nebo sklolaminátových včetně drobných objektů. Platnost položky je vymezena pro nejmenší skladovací plochu 50 m2 + 1,30 m2/t, pro největší dopravní vzdálenost 15 m od hrany výkopu na povrchu nebo 15 m od okraje šachty k těžišti skládek na povrchu. V případech, kdy nejsou splněny tyto podmínky použije se příplatek - 6115 až - 6119</t>
  </si>
  <si>
    <t>Přemístění výkopku</t>
  </si>
  <si>
    <t>Svislé přemístění výkopku z hor.1-4 do 2,5 m</t>
  </si>
  <si>
    <t>36.3*28.7*0.08</t>
  </si>
  <si>
    <t>(15+6)*1.1*1.5</t>
  </si>
  <si>
    <t>3*1.1*1.5</t>
  </si>
  <si>
    <t>Platí pro hloubky výkopu od 1 do 2,5 m. Při hloubce do 1 m se svislé přemístění neoceňuje.  Tabulka pro určení podílu svislého přemístění výkopku. Číselná hodnota uvedená v tabulce udává procento z celkového objemu výkopávky, pro něž se oceňuje svislé přemístění výkopku.  a) hloubení jam objemu do 100 m3  100 %  objemu do 1000 m3  8 % objemu do 10000 m3  3 %  objemu nad 10000 m3  2 %  b) hloubení rýh š. do 60 cm bez ohledu na objem  100 %  c) hloubení rýh š. do 200 cm objemu do 100 m3  100 % objemu nad 100 m3  50 %  d) hloubení zářezů objemu do 1000 m3  neoceňuje se objemu do 10000 m3  neoceňuje se objemu nad 10000 m3  neoceňuje se</t>
  </si>
  <si>
    <t>Svislé přemístění výkopku z hor.1-4 do 4,0 m</t>
  </si>
  <si>
    <t>34.05*27.2*0.16</t>
  </si>
  <si>
    <t>(15+6)*1.1*0.5</t>
  </si>
  <si>
    <t>3*1.1*1.3</t>
  </si>
  <si>
    <t>Tabulka pro určení podílu svislého přemístění výkopku. Číselná hodnota uvedená v tabulce udává procento z celkového objemu vykopávky, pro něž se oceňuje svislé přemístění výkopku. Platí pro hloubky výkopu 2,5 - 4 m.  a) hloubení jam objemu do 100 m3  100 %  objemu do 1000 m3  16 % objemu do 10000 m3  7 %  objemu nad 10000 m3  3 %  b) hloubení rýh š. do 60 cm bez ohledu na objem  nepředpokládá se  c) hloubení rýh š. do 200 cm objemu do 100 m3  100 % objemu nad 100 m3  55 %  d) hloubení zářezů objemu do 1000 m3  neoceňuje se objemu do 10000 m3  neoceňuje se objemu nad 10000 m3  neoceňuje se</t>
  </si>
  <si>
    <t>Svislé přemístění výkopku z hor.1-4 do 6,0 m</t>
  </si>
  <si>
    <t>39.7*25.5*0.24</t>
  </si>
  <si>
    <t>Tabulka pro určení podílu svislého přemístění výkopku.  Číselná hodnota uvedená v tabulce udává procento z celkového objemu vykopávky, pro něž se oceňuje svislé přemístění výkopku.  Platí pro hloubky výkopu 4 - 6 m.  a) hloubení jam objemu do 100 m3  100 %  objemu do 1000 m3  24 % objemu do 10000 m3  12 %  objemu nad 10000 m3  4 %  b) hloubení rýh š. do 60 cm bez ohledu na objem  nepředpokládá se  c) hloubení rýh š. do 200 cm objemu do 100 m3  100 % objemu nad 100 m3  60 %  d) hloubení zářezů objemu do 1000 m3  12 % objemu do 10000 m3  7 % objemu nad 10000 m3  4 %</t>
  </si>
  <si>
    <t>Vodorovné přemístění výkopku z hor.1-4 do 1000 m (koeficient načechrání 1.5)</t>
  </si>
  <si>
    <t>2179,13925*1.5*2</t>
  </si>
  <si>
    <t>Nakládání výkopku z hor.1-4 v množství nad 100 m3</t>
  </si>
  <si>
    <t>2179,13925*1.5</t>
  </si>
  <si>
    <t>Vodorovné přemístění výkopku z hor.1-4 do 3000 m (koeficient načechrání 1.5)</t>
  </si>
  <si>
    <t>(3560.4+93.948-2179,13925)*1.5</t>
  </si>
  <si>
    <t>Odvoz zeminy</t>
  </si>
  <si>
    <t>Poplatek za skládku zeminy 1- 4</t>
  </si>
  <si>
    <t>2212,81313*1.2</t>
  </si>
  <si>
    <t>Konstrukce ze zemin</t>
  </si>
  <si>
    <t>Obsyp potrubí bez prohození sypaniny (s dodáním štěrkopísku frakce 0 - 22 mm)</t>
  </si>
  <si>
    <t>25*1.1*0.6</t>
  </si>
  <si>
    <t>7.6*1.1*0.7</t>
  </si>
  <si>
    <t>5.2*1*0.55</t>
  </si>
  <si>
    <t>48*1.1*0.2</t>
  </si>
  <si>
    <t>10*0.5*0.1</t>
  </si>
  <si>
    <t>Včetně dodávky kameniva</t>
  </si>
  <si>
    <t>Zásyp jam, rýh, šachet se zhutněním</t>
  </si>
  <si>
    <t>3560.4</t>
  </si>
  <si>
    <t>93.948</t>
  </si>
  <si>
    <t>-9,886</t>
  </si>
  <si>
    <t>-221.5</t>
  </si>
  <si>
    <t>-228</t>
  </si>
  <si>
    <t>-456</t>
  </si>
  <si>
    <t>-4-5-3-5*3</t>
  </si>
  <si>
    <t>-36.272</t>
  </si>
  <si>
    <t>-99.5-820,39*0.45</t>
  </si>
  <si>
    <t>-27,87525</t>
  </si>
  <si>
    <t>Položka obsahuje strojní přemístění materiálu pro zásyp ze vzdálenosti do 10 m od okraje zásypu.</t>
  </si>
  <si>
    <t>Úprava podloží a základové spáry</t>
  </si>
  <si>
    <t>Zhutnění podloží z hornin nesoudržných do 92% PS</t>
  </si>
  <si>
    <t>25*20</t>
  </si>
  <si>
    <t>Válcem 3,2 t</t>
  </si>
  <si>
    <t>Základy</t>
  </si>
  <si>
    <t>Železobeton základových desek C 20/25</t>
  </si>
  <si>
    <t>23.45*3.9*0.15</t>
  </si>
  <si>
    <t>24.2*3.9*0.15</t>
  </si>
  <si>
    <t>Položka obsahuje náklady na dodávku a uložení betonu do připravené konstrukce. Bednění a výztuž se oceňuje samostatně.</t>
  </si>
  <si>
    <t>Bednění stěn základových desek - zřízení</t>
  </si>
  <si>
    <t>(23.45*2+3.9*2)*0.15</t>
  </si>
  <si>
    <t>(24.2*2+3.9*2)*0.15</t>
  </si>
  <si>
    <t>Bednění stěn základových desek - odstranění</t>
  </si>
  <si>
    <t>Výztuž základových desek ze svařovaných sítí (průměr drátu  8,0, oka 100/100 mm KY81)</t>
  </si>
  <si>
    <t>23.45*3.9*2*0.0079*1.2</t>
  </si>
  <si>
    <t>24.2*3.9*2*0.0079*1.2</t>
  </si>
  <si>
    <t>V položce jsou zakalkulovány náklady na dodání plošně rovných sítí, jejich uložení a případné stříhání a její vyvázání nebo přivaření bodovými svary. Položka neobsahuje ohýbání sítí do hran.</t>
  </si>
  <si>
    <t>20% ztratné a krytí</t>
  </si>
  <si>
    <t>Podkladní a vedlejší konstrukce (kromě vozovek a železničního svršku)</t>
  </si>
  <si>
    <t>Lože pod potrubí z kameniva těženého 0 - 4 mm</t>
  </si>
  <si>
    <t>25*1.1*0.1</t>
  </si>
  <si>
    <t>7.6*1.1*0.1</t>
  </si>
  <si>
    <t>5.2*1*0.1</t>
  </si>
  <si>
    <t>48*1.1*0.1</t>
  </si>
  <si>
    <t>Položka je určena pro práce v otevřeném výkopu, pro práce ve štole se k položce používá příplatek 45154-1192</t>
  </si>
  <si>
    <t>Podkladní vrstva tl. do 25 cm ze štěrku</t>
  </si>
  <si>
    <t>24*4*0.1</t>
  </si>
  <si>
    <t>24.75*4*0.1</t>
  </si>
  <si>
    <t>25*10.6*0.3</t>
  </si>
  <si>
    <t>0.25*2</t>
  </si>
  <si>
    <t>Zřízení vrstvy z geotextílie</t>
  </si>
  <si>
    <t>24*9.6*2+24*1.98*2+9.6*1.98*2</t>
  </si>
  <si>
    <t>Geotextilie 300 g/m2 š. 200cm 100% PP</t>
  </si>
  <si>
    <t>593,856*1.1</t>
  </si>
  <si>
    <t>Netkaná geotextilie zpevněná vpichováním ze 100% z polypropylenu se separační, ochranou, filtrační a zpevňovací funkcí.  Použití v pozemním stavitelství při výstavbě střech, zakládání staveb a výstavbě drenáží, v silničním a železničním stavitelství při výstavbě silničních a železničních násypů, zajišťování svahů, při výstavbě tunelů a drenážních systémů, ve vodním stavitelství při výstavbě nádrží, kanálů a rybníků, pro zajišťování hrází a břehů, při výstavbě ekologických staveb a skládek TKO.  Základní vlastnosti textilie FILTEK: odolává plísním, bakteriím a běžným chemikáliím, nemá negativní vliv na kvalitu pitné vody.</t>
  </si>
  <si>
    <t>Podkladní vrstvy komunikací, letišť a ploch</t>
  </si>
  <si>
    <t>Podklad ze štěrkodrti po zhutnění tloušťky 15 cm</t>
  </si>
  <si>
    <t>820,39</t>
  </si>
  <si>
    <t>Podklad z kameniva zpev.cementem SC C8/10 tl.15 cm</t>
  </si>
  <si>
    <t>Podklad z kameniva drceného 63-125 mm, tl. 30 cm</t>
  </si>
  <si>
    <t>820.39</t>
  </si>
  <si>
    <t>Přesun hmot, pozemní komunikace, kryt z kameniva</t>
  </si>
  <si>
    <t>Položka je určena i pro jednoduché bezprašné úpravy (postřikem, nátěrem apod). Platnost položek je vymezena nejmenší skladovací plochou o velikosti 200 m2 a 0,30 m2/t hmotnosti a největší dopravní vzdáleností 200 m měřenou od těžiště půdorysné plochy skládky k přilehlému okraji komunikace</t>
  </si>
  <si>
    <t>Kryty pozemních komunikací, letišť a ploch z kameniva nebo živičné</t>
  </si>
  <si>
    <t>Beton asfalt. ACO 11 do 3 m, tl.5 cm</t>
  </si>
  <si>
    <t>1640.78</t>
  </si>
  <si>
    <t>Postřik živičný spojovací z asfaltu 0,5-0,7 kg/m2</t>
  </si>
  <si>
    <t>Přesun hmot, pozemní komunikace, kryt živičný</t>
  </si>
  <si>
    <t>Potrubí z trub plastických, skleněných a čedičových</t>
  </si>
  <si>
    <t>Montáž trub z plastu, gumový kroužek, DN 400</t>
  </si>
  <si>
    <t>7.6</t>
  </si>
  <si>
    <t>V položce je uvažováno s jedním spojem na 6 m potrubí. Položka je určena pro montáž potrubí z kanalizačních trub z plastu těsněných gumovým kroužkem v otevřeném výkopu ve sklonu do 20 %. V položce montáže potrubí nejsou zakalkulovány náklady na dodání trub; tyto náklady se oceňují ve specifikaci. Ztratné se doporučuje ve výši PVC 3 %, PE 1,5 %</t>
  </si>
  <si>
    <t>Trubka kanalizační KGEM SN 8 PVC 400x11,7x5000</t>
  </si>
  <si>
    <t>Trubka kanalizační KGEM SN 8 PVC 400x11,7x3000</t>
  </si>
  <si>
    <t>Montáž trub z plastu, gumový kroužek, DN 300 (DN250)</t>
  </si>
  <si>
    <t>5.2</t>
  </si>
  <si>
    <t>Trubka kanalizační KGEM SN 8 PVC 315x9,2x5000</t>
  </si>
  <si>
    <t>Trubka kanalizační KGEM SN 8 PVC 315x9,2x3000</t>
  </si>
  <si>
    <t>Trubka kanalizační KGEM SN 8 PVC 250x7,3x3000</t>
  </si>
  <si>
    <t>Montáž trubek polyetylenových ve výkopu d 63 mm</t>
  </si>
  <si>
    <t>102-52</t>
  </si>
  <si>
    <t>V položce je uvažováno použití svitku. Případné spoje se dorozpočtují přirážkou za spoj pol. 877 ..-2121 V položce není zakalkulována dodávka trub, spojek a tvarovek. Jejich dodávka se oceňuje ve specifikaci. Montáž elektrotvarovek se oceňuje pol. č. 877 ..-2121  podle množství a průměru potřebných spojů</t>
  </si>
  <si>
    <t>Trubka PE100 63x5,8 mm PN16</t>
  </si>
  <si>
    <t>102*1.1</t>
  </si>
  <si>
    <t>10% ztratné</t>
  </si>
  <si>
    <t>Montáž tvarovek jednoos. plast. gum.kroužek DN 250</t>
  </si>
  <si>
    <t>3+1</t>
  </si>
  <si>
    <t>Položka je určena pro montáž tvarovek jednoosých na potrubí z kanalizačních trub z plastu těsněných gumovým kroužkem v otevřeném výkopu. Napojení trubních řadů z trub z plastu na jiný druh potrubí se oceňuje individuálně. V položce montáže tvarovek nejsou zakalkulovány náklady na dodání tvarovek; tyto náklady se oceňují ve specifikaci. Ztratné se doporučuje ve výši 1,5 %</t>
  </si>
  <si>
    <t>Koleno kanalizační KGB 250/ 87° PVC</t>
  </si>
  <si>
    <t>Klapka koncová PVC KG DN250 mm</t>
  </si>
  <si>
    <t>Přirážka za 1 spoj elektrotvarovky d 63 mm</t>
  </si>
  <si>
    <t>Cena vyjadřuje náklady na jeden spoj. Montáž elektrotvarovky se ocení příslušným počtem spojů = napojení. V položce nejsou zakalkulovány náklady na dodání elektrotvarovek; elektrotvarovky se oceňují ve specifikaci</t>
  </si>
  <si>
    <t>Elektro T-kus d 63 mm rovnoramenný PE100 SDR11</t>
  </si>
  <si>
    <t>Montáž tvarovek jednoos. plast. gum.kroužek DN 300</t>
  </si>
  <si>
    <t>Přesuvka kanalizační KGU 315 PVC</t>
  </si>
  <si>
    <t>Ostatní konstrukce a práce na trubním vedení</t>
  </si>
  <si>
    <t>Retenční a vsakovací objekt, vnější rozměry 24x9.6x1.98 m, dodávka+montáž</t>
  </si>
  <si>
    <t>-Vsakovací blok PP, 80/80/66 cm 1071 ks určen pro dopravní plochy s těžkou dopravní zátěží a uložením do hloubky 6m
-Spojka bloku vícevrstvá 1356 ks
-Boční mřížka bloku 252 ks
-Integrovaná kontrolní a odvětrávací šachta KŠ1,2 a 3 komplet včetně sběrače pevných látek (vyjma poklopu)</t>
  </si>
  <si>
    <t>Akumulační jímky: A8-I (rozměr 3.6x2.65x23.15m) a A8-II (rozměr 3.6x2.65x23.9m), dodávka+montáž</t>
  </si>
  <si>
    <t>Jedná se o dodávku a montáž nádrží z dílů:
-průběžný díl celkem 17 ks
-koncový díl celkem 5 ks
včetně těsněného napojení dílů, vyhotovení otvorů na prostupy včetně montáže těsnících vložek, stupadla poplastovaná, zkouška těsnosti</t>
  </si>
  <si>
    <t>Konstrukce dělících příček nádrže A8-I ze stěnových PP prvků tl.80mm, dodávka+montáž včetně kotvení, celkem 23.92 m2</t>
  </si>
  <si>
    <t>Osazení poklopů litinových s rámem nad 150 kg</t>
  </si>
  <si>
    <t>2+5+3</t>
  </si>
  <si>
    <t>Poklop D 400 - BEGU bet. výplň, s odvětráním</t>
  </si>
  <si>
    <t>Šachtový poklop podle stavebních předpisů ČSN EN 124 pro jízdní pruhy silnic, pěší zóny a parkovací místa. Dosedací plochy u vík  a rámu jsou obráběny a do víka je zabudována tlumící vložka.  Rám BEGU R-1 D400-víko BEGU DIN 19584-2 D40</t>
  </si>
  <si>
    <t>Osazení betonových dílců šachet do 0,5 t</t>
  </si>
  <si>
    <t>2+2+2+2+25+4</t>
  </si>
  <si>
    <t>Položka je určena pro osazení betonových dílců šachet dle DIN 4034, skruže rovné na kroužek, hmotnost do 0,5 t. V položce nejsou zakalkulovány náklady na dodání betonových dílců; dílce se oceňují ve specifikaci. Ztratné se doporučuje 1 %</t>
  </si>
  <si>
    <t>Prstenec vyrovnávací šachetní TBW-Q.1 63/6</t>
  </si>
  <si>
    <t>rozměr 625/120/60 mm, dříve AR-V 625x60  Kanalizační šachty DN 1000 dle DIN 4034.1</t>
  </si>
  <si>
    <t>Prstenec vyrovnávací šachetní TBW-Q.1 63/8</t>
  </si>
  <si>
    <t>rozměr 625/120/80 mm, dříve AR-V 625x80  Kanalizační šachty DN 1000 dle DIN 4034.1</t>
  </si>
  <si>
    <t>Prstenec vyrovnávací šachetní TBW-Q.1 63/10</t>
  </si>
  <si>
    <t>rozměr 625/120/100 mm, dříve AR-V 625x100  Kanalizační šachty DN 1000 dle DIN 4034.1</t>
  </si>
  <si>
    <t>Prstenec vyrovnávací šachetní TBW-Q.1 63/12</t>
  </si>
  <si>
    <t>rozměr 625/120/120 m</t>
  </si>
  <si>
    <t>Skruž šachetní TBS-Q.1 100/50/12 PS</t>
  </si>
  <si>
    <t>rozměr 1000/500/120 mm  Kanalizační šachty DN 1000 dle DIN 4034.1  Q =  splnění kvalitativních podmínek sekce pro kanalizace PS - kramlové ocelové stupadlo s PE povlakem, LS - litinové vidlicové stupadlo, KPS - kapsové plastové stupadlo, V 15 - V 60 - průměr odtoku</t>
  </si>
  <si>
    <t>Skruž šachetní TBS-Q.1 100/25/12 PS</t>
  </si>
  <si>
    <t>rozměr 1000/250/120 mm  Kanalizační šachty DN 1000 dle DIN 4034.1  Q =  splnění kvalitativních podmínek sekce pro kanalizace PS - kramlové ocelové stupadlo s PE povlakem, LS - litinové vidlicové stupadlo, KPS - kapsové plastové stupadlo, V 15 - V 60 - průměr odtoku</t>
  </si>
  <si>
    <t>Osazení betonových dílců šachet do 1,4 t</t>
  </si>
  <si>
    <t>Položka je určena pro osazení betonových dílců šachet dle DIN 4034, skruže rovné na kroužek, hmotnost do 1,4 t. V položce nejsou zakalkulovány náklady na dodání betonových dílců; dílce se oceňují ve specifikaci. Ztratné se doporučuje 1 %</t>
  </si>
  <si>
    <t>Konus šachetní TBR-Q.1 100-63/58/12 KPS</t>
  </si>
  <si>
    <t>2+5</t>
  </si>
  <si>
    <t>rozměr 1000/625/580 mm, síla stěny 120 mm  Kanalizační šachty DN 1000 dle DIN 4034.1  Q =  splnění kvalitativních podmínek sekce pro kanalizace PS - kramlové ocelové stupadlo s PE povlakem, LS - litinové vidlicové stupadlo, KPS - kapsové plastové stupadlo, V 15 - V 60 - průměr odtoku</t>
  </si>
  <si>
    <t>Osazení betonových dílců šachet do 3,0 t</t>
  </si>
  <si>
    <t>Položka je určena pro osazení betonových dílců šachet dle DIN 4034, šachtová dna na kroužek, hmotnost do 3,0 t. V položce nejsou zakalkulovány náklady na dodání betonových dílců; dílce se oceňují ve specifikaci. Ztratné se doporučuje 1 %</t>
  </si>
  <si>
    <t>Dno šachetní přímé TBZ-Q.1 100/100 V max. 60</t>
  </si>
  <si>
    <t>rozměr 1000/1000/600 mm  Kanalizační šachty DN 1000 dle DIN 4034.1  Q =  splnění kvalitativních podmínek sekce pro kanalizace PS - kramlové ocelové stupadlo s PE povlakem, LS - litinové vidlicové stupadlo, KPS - kapsové plastové stupadlo, V 15 - V 60 - průměr odtoku</t>
  </si>
  <si>
    <t>Příplatek vystrojení šachtového dna OŠ2 + ŠD1 dle PD</t>
  </si>
  <si>
    <t>Těsnění elastom pro šach díly EMT - DN 1000</t>
  </si>
  <si>
    <t>Kanalizační šachty DN 1000 dle DIN 4034.1  Q =  splnění kvalitativních podmínek sekce pro kanalizace PS - kramlové ocelové stupadlo s PE povlakem, LS - litinové vidlicové stupadlo, KPS - kapsové plastové stupadlo, V 15 - V 60 - průměr odtoku</t>
  </si>
  <si>
    <t>Vodič signalizační CYY 1,5 mm2</t>
  </si>
  <si>
    <t>102*1.03</t>
  </si>
  <si>
    <t>3% ztratné</t>
  </si>
  <si>
    <t>Fólie výstražná z PVC šedá, šířka 22 cm</t>
  </si>
  <si>
    <t>25+5+50+10</t>
  </si>
  <si>
    <t>Zkouška těsnosti kanalizace DN do 400, vodou</t>
  </si>
  <si>
    <t>7.6+25+5.2</t>
  </si>
  <si>
    <t>V položce jsou zakalkulovány náklady na napuštění vodou a dodání vody pro zkoušku těsnosti</t>
  </si>
  <si>
    <t>Tlaková zkouška vodovodního potrubí DN 80</t>
  </si>
  <si>
    <t>V položce jsou započteny náklady na přísun, montáž, demontáž a odsun zkoušecího čerpadla, napuštění tlakovou vodou a dodání vody pro tlakovou zkoušku</t>
  </si>
  <si>
    <t>Doplňující konstrukce a práce na pozemních komunikacích a zpevněných plochách</t>
  </si>
  <si>
    <t>Řezání stávajícího živičného krytu tl. 5 - 10 cm</t>
  </si>
  <si>
    <t>30.5*2+26*2</t>
  </si>
  <si>
    <t>15*2</t>
  </si>
  <si>
    <t>6.9*2</t>
  </si>
  <si>
    <t>V položce jsou zakalkulovány i náklady na spotřebu vody</t>
  </si>
  <si>
    <t>Zarovnání styčné plochy živičné tl. do 10 cm</t>
  </si>
  <si>
    <t>Těsnění spár krytu zálivkou za studena</t>
  </si>
  <si>
    <t>Součástí položky je dvojnásobný penetrační nátěr a pryžová podložka pod zálivkou</t>
  </si>
  <si>
    <t>Osazení ležat. obrub. bet. bez opěr,lože z C 12/15</t>
  </si>
  <si>
    <t>Osazení betonového silničního nebo chodníkového obrubníku</t>
  </si>
  <si>
    <t>Vodorovné značení dělicích čar 12 cm střík.barvou (barva bílá)</t>
  </si>
  <si>
    <t>250</t>
  </si>
  <si>
    <t>VRN</t>
  </si>
  <si>
    <t>Inženýrská činnost - geodetické práce</t>
  </si>
  <si>
    <t>Předpoklad dle rozsahu stavby</t>
  </si>
  <si>
    <t>Inženýrská činnost - geolog</t>
  </si>
  <si>
    <t>Posouzení při výstavbě</t>
  </si>
  <si>
    <t>Inženýrská činnost - technický dozor investora</t>
  </si>
  <si>
    <t>Inženýrská činnost - autorský dozor stavby</t>
  </si>
  <si>
    <t>Dokumentace skutečného provedení stavby</t>
  </si>
  <si>
    <t>Elektromontáže</t>
  </si>
  <si>
    <t>Elektropřípojka - Kabel CYKY-J 5x4, Kabel JYTY-J 7x1, chránička PVC D63 + montáž (vyjma zemních prací, folie a obsypu)</t>
  </si>
  <si>
    <t>Přesuny sutí</t>
  </si>
  <si>
    <t>Odvoz suti a vybour. hmot na skládku do 1 km</t>
  </si>
  <si>
    <t>Příplatek k odvozu za každý další 1 km</t>
  </si>
  <si>
    <t>494,81002*2</t>
  </si>
  <si>
    <t>Nakládání suti na dopravní prostředky - komunikace</t>
  </si>
  <si>
    <t>Uložení suti na skládku bez zhutnění</t>
  </si>
  <si>
    <t>V položce jsou zakalkulovány i náklady na hrubé urovnání</t>
  </si>
  <si>
    <t>Poplatek za skládku suti-obal.kam.-asfalt do 30x30</t>
  </si>
  <si>
    <t>Položka je určena pro suť o velikosti kusu do 30x30 cm (technologický materiál určený k recyklaci).</t>
  </si>
  <si>
    <t>Poplatek za skládku suti - beton do 30x30 cm</t>
  </si>
  <si>
    <t>Závlahy D.2</t>
  </si>
  <si>
    <t xml:space="preserve">  IESP-ME3 WIFI+WRC-RF+WIFI LNK   set nové ESP-ME WIFI + WRC-RFC + WIFI LNK</t>
  </si>
  <si>
    <t xml:space="preserve">  ESP-S6M Modul   rozšiřující modul pro 6 sekcí-(max. kapac.22sekcí)</t>
  </si>
  <si>
    <t xml:space="preserve">  100-DV-F   elmag. ventil 1" s reg. průtoku, 24V AC solenoid</t>
  </si>
  <si>
    <t xml:space="preserve">  SNAPLOC BVS-1   ZÁVLAHA 24V - kabelová spojka pro kombinaci 2x0,8-1,0mm s 0,8mm (25ks balení)</t>
  </si>
  <si>
    <t xml:space="preserve">  R-QCV 1"   R-QCV rychlospojný ventil 1" IG, mosaz</t>
  </si>
  <si>
    <t xml:space="preserve">  R-QCV 1"   klíč pro R-QCV 1", mosaz</t>
  </si>
  <si>
    <t xml:space="preserve">  R-QCV 1" ELL   otočná koncovka hadice pro klíč R-QCV 1", mosaz</t>
  </si>
  <si>
    <t xml:space="preserve">  VB-7RND   ventilová šachtice kruhová MEDIUM</t>
  </si>
  <si>
    <t xml:space="preserve">  VB-10RND-H   ventilová šachtice kulatá LARGE</t>
  </si>
  <si>
    <t xml:space="preserve">  VB-STD-H   ventilová šachtice STD, 590x490x307mm</t>
  </si>
  <si>
    <t xml:space="preserve">  VB-JMB-H   ventilová šachtice JUMBO 701x533x307mm</t>
  </si>
  <si>
    <t xml:space="preserve">  1804-SAM   výs. postř., typ. řada 1804, jen pouzdra, zp. ventil</t>
  </si>
  <si>
    <t xml:space="preserve">  R-VAN18   rotační tryska pro UNI, 1800, PRO-S, RPS-Spray, R=5,5m; 45°-270°</t>
  </si>
  <si>
    <t xml:space="preserve">  18-VAN   rozprašovací tryska s plynule nastavitelnou výsečí</t>
  </si>
  <si>
    <t xml:space="preserve">  HE-VAN 12   rozprašovací tryska s plynule nastavitelnou výsečí</t>
  </si>
  <si>
    <t xml:space="preserve">  HE-VAN 15   rozprašovací tryska s plynule nastavitelnou výsečí</t>
  </si>
  <si>
    <t xml:space="preserve">  1800-15SST   rozpraš. tryska MPR s pevně nastavenou výsečí</t>
  </si>
  <si>
    <t xml:space="preserve">  1800-15RCS   rozpraš. tryska MPR s pevně nastavenou výsečí</t>
  </si>
  <si>
    <t xml:space="preserve">  1800-15LCS   rozpraš. tryska MPR s pevně nastavenou výsečí</t>
  </si>
  <si>
    <t xml:space="preserve">  5004-PC/SAM 3,0   3/4" výs. postř.s převod.mech výseč. s tryskou 3.0</t>
  </si>
  <si>
    <t xml:space="preserve">  MPR Nozz 25´   sada MPR trysek s dostřikem 7,62m</t>
  </si>
  <si>
    <t xml:space="preserve">  SBE-050   hadicová spojka, 1/2"</t>
  </si>
  <si>
    <t xml:space="preserve">  SBE-075   hadicová spojka, 3/4"</t>
  </si>
  <si>
    <t xml:space="preserve">  SBA-075   hadicová spojka rovná 3/4"</t>
  </si>
  <si>
    <t xml:space="preserve">  BLAZING SADD 32 X BARB   integrovaný připojovací pas 32mm s nástrčnou koncovkou na SP100/SPX</t>
  </si>
  <si>
    <t xml:space="preserve">  BLAZING SADD 40 X BARB   integrovaný připojovací pas 40mm s nástrčnou koncovkou na SP100/SPX</t>
  </si>
  <si>
    <t xml:space="preserve"> SPXFLEX30   SPX Flex tubing 30m role</t>
  </si>
  <si>
    <t xml:space="preserve">  PSI M50   regulátor tlaku - 3,50 atm výstup (0,45-5m3/hod)</t>
  </si>
  <si>
    <t>DRIP LINE 16-2l-33 (100)   kapk. potrubí 16mm, 2.2l/h, 33cm, s komp. tlaku, 100m role</t>
  </si>
  <si>
    <t xml:space="preserve">  END PLUG / BF-TOP  koncovka pro 16mm potrubí</t>
  </si>
  <si>
    <t xml:space="preserve">  CLAMP16-18   zajišť. spona pro tvarovky na 16 mm potrubí</t>
  </si>
  <si>
    <t xml:space="preserve">  GROUND HOOK 15cm   zajišť. bod. pro 16-17mm DripLine, 15cm hnědý</t>
  </si>
  <si>
    <t xml:space="preserve">  XFF ELBOW   Kolínko (17mm) pro XF Dripline a SDI</t>
  </si>
  <si>
    <t xml:space="preserve">  XFF TEE   T-kus (17mm) pro XF Dripline a SDI</t>
  </si>
  <si>
    <t xml:space="preserve">  XFF-MA-075   Tvarovka 17mm x 3/4"AG pro XF Dripline a SDI</t>
  </si>
  <si>
    <t xml:space="preserve">  Filtr ILCRBY150S   filtr SÍTOVÝ 6/4" s vněj. závitem, 130 mikronů, PN8</t>
  </si>
  <si>
    <t xml:space="preserve">  CYKY-J 7x 1,5mm   kabel CYKY-J pro uložení k zemi</t>
  </si>
  <si>
    <t xml:space="preserve">  CYKY-J 5x1,5mm   kabel CYKY-J pro uložení k zemi</t>
  </si>
  <si>
    <t xml:space="preserve">  CYKY-J 3x 1,5mm   kabel CYKY-J pro uložení k zemi</t>
  </si>
  <si>
    <t xml:space="preserve">  Pas 40x1"   40x1" navrtávací pas/PN16</t>
  </si>
  <si>
    <t xml:space="preserve">  TANGIT 160   TANGIT teflonová šňůra 160+20 m</t>
  </si>
  <si>
    <t xml:space="preserve">  PVC VSUVKA RED 1" x 3/4"    ASTORE NIR 1"x 3/4" vsuvka reduk. PVC/PN16</t>
  </si>
  <si>
    <t xml:space="preserve">  Vsuvka mosaz 5/4"   mosazná vsuvka 5/4" vnější závit, PN 16</t>
  </si>
  <si>
    <t xml:space="preserve">  KV 1"IG   kulový ventil 1" vnitřní závit, bez vypouštění/PN16</t>
  </si>
  <si>
    <t xml:space="preserve">  KV 6/4"IG   kulový ventil 6/4" vnitřní závit, bez vypouštění/PN16</t>
  </si>
  <si>
    <t xml:space="preserve">  32 x 1,9 PE100, PE-HD   PE100, PE-HD PN10 potrubí, SDR-17, role 100m</t>
  </si>
  <si>
    <t>Spojovací materiál PE 32x2,0</t>
  </si>
  <si>
    <t xml:space="preserve">  40 x 2,4 PE100, PE-HD   PE100, PE-HD PN10 potrubí, SDR-17, role 100m</t>
  </si>
  <si>
    <t>Spojovací materiál PE 40x2,4</t>
  </si>
  <si>
    <t xml:space="preserve">  Zpětná klapka 5/4" MOS   mosazná zpětná klapka 5/4" (klapka mosaz)</t>
  </si>
  <si>
    <t xml:space="preserve">  VN 3/9T   5" ponorné č. 1,5kW 400V,kabel 20 m</t>
  </si>
  <si>
    <t xml:space="preserve">  Global Water PWB60LV   stojatá tl. nádoba 60l 10bar připojení 1"  90st.C</t>
  </si>
  <si>
    <t xml:space="preserve">  RW manometr boční 10bar 1/4“AG   Manometr 0-10bar, glycerinový, boční připojení 1/4", vnější závit, nerez</t>
  </si>
  <si>
    <t xml:space="preserve"> Pěticestná nerezová armatura 1"    5-ti cestná armatura - nerez, 82mm</t>
  </si>
  <si>
    <t xml:space="preserve">  FLEXO HADICE 1"x500 koleno   Flexo hadice 1"x500 mm, koleno, PN10</t>
  </si>
  <si>
    <t xml:space="preserve">  Snímač tlaku, 0-10bar, kabel 20m   výstup 4-20mA, dvojvodičové zapojení,   napájení 12-30VDC. Závit G1/4,krytí IP67</t>
  </si>
  <si>
    <t xml:space="preserve">  Frekv. měnič GD20 400V 1,5kW   napájení 3 fáze 400V; výstup 3 fáze 0-400V, 3,7A;  rozměry vxšxh (mm): 185x80x141</t>
  </si>
  <si>
    <t xml:space="preserve">  Skřín pro fr. měnič do 2,2kW   Skříň pro fr. měniče do 2,2kW, vxšxh: 300x300x210 mm; kovová, IP66 s vývodkami 2xPG13,5 a 1-2xPG9</t>
  </si>
  <si>
    <t>Závlahy komplet montáž</t>
  </si>
  <si>
    <t>jáma</t>
  </si>
  <si>
    <t>navíc přítok DN315</t>
  </si>
  <si>
    <t>navíc přítok DN400</t>
  </si>
  <si>
    <t>navíc výtlak+elektropřípojka</t>
  </si>
  <si>
    <t>dešť.kan.</t>
  </si>
  <si>
    <t>souběžný vodovod</t>
  </si>
  <si>
    <t>navíc elektropřípojka</t>
  </si>
  <si>
    <t>předpoklad 3 m3/křížení dešťové kanalizace</t>
  </si>
  <si>
    <t>jáma*koef. dle tab.</t>
  </si>
  <si>
    <t>Zpětné zásypy na mezideponii a z mezideponie</t>
  </si>
  <si>
    <t>nakládání z mezideponie</t>
  </si>
  <si>
    <t>Výkopy komplet - zpětné zásypy</t>
  </si>
  <si>
    <t>přepočet načechrané zeminy na tuny</t>
  </si>
  <si>
    <t>DN315</t>
  </si>
  <si>
    <t>DN400</t>
  </si>
  <si>
    <t>DN250</t>
  </si>
  <si>
    <t>tlakové+elektro</t>
  </si>
  <si>
    <t>zbytek elektro</t>
  </si>
  <si>
    <t>Hloubení jam</t>
  </si>
  <si>
    <t>Hloubení rýh</t>
  </si>
  <si>
    <t>Odečet podsyp potrubí</t>
  </si>
  <si>
    <t>Odečet objem A8-I</t>
  </si>
  <si>
    <t>Odečet objem A8-II</t>
  </si>
  <si>
    <t>Odečet objemu ret. a vsak. objektu</t>
  </si>
  <si>
    <t>Odečet objemu šachet ostatní</t>
  </si>
  <si>
    <t>Odečet obsyp potrubí</t>
  </si>
  <si>
    <t>Odečet podkladní vrstvy štěrku</t>
  </si>
  <si>
    <t>Odečet betony</t>
  </si>
  <si>
    <t>jímka A8-I</t>
  </si>
  <si>
    <t>jímka A8-II</t>
  </si>
  <si>
    <t>retenční a vsakovací obj.</t>
  </si>
  <si>
    <t>OŠ2, ŠD1</t>
  </si>
  <si>
    <t>10% krytí a ztratné</t>
  </si>
  <si>
    <t>viz výměra odstranění asf. povrchu</t>
  </si>
  <si>
    <t>protlak samostatně</t>
  </si>
  <si>
    <t>včetně protlaku</t>
  </si>
  <si>
    <t>přelivy+žabí klapka</t>
  </si>
  <si>
    <t>přesuvka</t>
  </si>
  <si>
    <t>k napojení OŠ2</t>
  </si>
  <si>
    <t>Viz výměra rozebrání</t>
  </si>
  <si>
    <t>Obnova značení</t>
  </si>
  <si>
    <t>3 km celkem</t>
  </si>
  <si>
    <t>Doba výstavby:</t>
  </si>
  <si>
    <t>Začátek výstavby:</t>
  </si>
  <si>
    <t>Konec výstavby:</t>
  </si>
  <si>
    <t>Zpracováno dne:</t>
  </si>
  <si>
    <t>MJ</t>
  </si>
  <si>
    <t>h</t>
  </si>
  <si>
    <t>den</t>
  </si>
  <si>
    <t>m2</t>
  </si>
  <si>
    <t>m</t>
  </si>
  <si>
    <t>m3</t>
  </si>
  <si>
    <t>t</t>
  </si>
  <si>
    <t>kus</t>
  </si>
  <si>
    <t>Množství</t>
  </si>
  <si>
    <t>6.6</t>
  </si>
  <si>
    <t>15.18</t>
  </si>
  <si>
    <t>16.5</t>
  </si>
  <si>
    <t>3.3</t>
  </si>
  <si>
    <t>7.59</t>
  </si>
  <si>
    <t>1.32</t>
  </si>
  <si>
    <t>1068.12</t>
  </si>
  <si>
    <t>20.79</t>
  </si>
  <si>
    <t>3.762</t>
  </si>
  <si>
    <t>3.6324</t>
  </si>
  <si>
    <t>48.51</t>
  </si>
  <si>
    <t>8.778</t>
  </si>
  <si>
    <t>8.4756</t>
  </si>
  <si>
    <t>65.7636</t>
  </si>
  <si>
    <t>22.8</t>
  </si>
  <si>
    <t>83.3448</t>
  </si>
  <si>
    <t>34.65</t>
  </si>
  <si>
    <t>4.95</t>
  </si>
  <si>
    <t>148.1856</t>
  </si>
  <si>
    <t>11.55</t>
  </si>
  <si>
    <t>4.29</t>
  </si>
  <si>
    <t>242.964</t>
  </si>
  <si>
    <t>6537.41775</t>
  </si>
  <si>
    <t>3268.70887</t>
  </si>
  <si>
    <t>2212.81313</t>
  </si>
  <si>
    <t>2655.37576</t>
  </si>
  <si>
    <t>5.852</t>
  </si>
  <si>
    <t>2.86</t>
  </si>
  <si>
    <t>10.56</t>
  </si>
  <si>
    <t>0.5</t>
  </si>
  <si>
    <t>-9.886</t>
  </si>
  <si>
    <t>-468.6755</t>
  </si>
  <si>
    <t>-27.87525</t>
  </si>
  <si>
    <t>13.71825</t>
  </si>
  <si>
    <t>14.157</t>
  </si>
  <si>
    <t>8.205</t>
  </si>
  <si>
    <t>8.43</t>
  </si>
  <si>
    <t>1.73399</t>
  </si>
  <si>
    <t>1.78944</t>
  </si>
  <si>
    <t>2.75</t>
  </si>
  <si>
    <t>0.836</t>
  </si>
  <si>
    <t>0.52</t>
  </si>
  <si>
    <t>5.28</t>
  </si>
  <si>
    <t>9.6</t>
  </si>
  <si>
    <t>9.9</t>
  </si>
  <si>
    <t>79.5</t>
  </si>
  <si>
    <t>593.856</t>
  </si>
  <si>
    <t>653.2416</t>
  </si>
  <si>
    <t>112.2</t>
  </si>
  <si>
    <t>105.06</t>
  </si>
  <si>
    <t>37.8</t>
  </si>
  <si>
    <t>13.8</t>
  </si>
  <si>
    <t>989.62004</t>
  </si>
  <si>
    <t>01.09.2022</t>
  </si>
  <si>
    <t>Cena/MJ</t>
  </si>
  <si>
    <t>(Kč)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</si>
  <si>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</si>
  <si>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</si>
  <si>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</si>
  <si>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</si>
  <si>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</si>
  <si>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</si>
  <si>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</si>
  <si>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Česká zemědělská univerzita v Praze</t>
  </si>
  <si>
    <t>Ing. Michal Douša</t>
  </si>
  <si>
    <t> </t>
  </si>
  <si>
    <t>Ing. Kršňák, Ing. Teplý</t>
  </si>
  <si>
    <t>Montáž</t>
  </si>
  <si>
    <t>Celkem</t>
  </si>
  <si>
    <t>Hmotnost (t)</t>
  </si>
  <si>
    <t>Jednot.</t>
  </si>
  <si>
    <t>Cenová</t>
  </si>
  <si>
    <t>soustava</t>
  </si>
  <si>
    <t>RTS I / 2022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</si>
  <si>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</si>
  <si>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</si>
  <si>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</si>
  <si>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</si>
  <si>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</si>
  <si>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</si>
  <si>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</si>
  <si>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</si>
  <si>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</si>
  <si>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11_</t>
  </si>
  <si>
    <t>12_</t>
  </si>
  <si>
    <t>13_</t>
  </si>
  <si>
    <t>141_</t>
  </si>
  <si>
    <t>15_</t>
  </si>
  <si>
    <t>16_</t>
  </si>
  <si>
    <t>17_</t>
  </si>
  <si>
    <t>21_</t>
  </si>
  <si>
    <t>27_</t>
  </si>
  <si>
    <t>45_</t>
  </si>
  <si>
    <t>56_</t>
  </si>
  <si>
    <t>57_</t>
  </si>
  <si>
    <t>87_</t>
  </si>
  <si>
    <t>89_</t>
  </si>
  <si>
    <t>91_</t>
  </si>
  <si>
    <t>999VD_</t>
  </si>
  <si>
    <t>M21_</t>
  </si>
  <si>
    <t>S_</t>
  </si>
  <si>
    <t>AZS_</t>
  </si>
  <si>
    <t>1_</t>
  </si>
  <si>
    <t>2_</t>
  </si>
  <si>
    <t>4_</t>
  </si>
  <si>
    <t>5_</t>
  </si>
  <si>
    <t>8_</t>
  </si>
  <si>
    <t>9_</t>
  </si>
  <si>
    <t>_</t>
  </si>
  <si>
    <t>MAT</t>
  </si>
  <si>
    <t>WORK</t>
  </si>
  <si>
    <t>CELK</t>
  </si>
  <si>
    <t>ISWORK</t>
  </si>
  <si>
    <t>P</t>
  </si>
  <si>
    <t>M</t>
  </si>
  <si>
    <t>GROUPCODE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</si>
  <si>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</si>
  <si>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</si>
  <si>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</si>
  <si>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</si>
  <si>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</si>
  <si>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</si>
  <si>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</si>
  <si>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</si>
  <si>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</si>
  <si>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</si>
  <si>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</si>
  <si>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</si>
  <si>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</si>
  <si>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</si>
  <si>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</si>
  <si>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</si>
  <si>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</si>
  <si>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</si>
  <si>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</si>
  <si>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</si>
  <si>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</si>
  <si>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</si>
  <si>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</si>
  <si>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</si>
  <si>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</si>
  <si>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</si>
  <si>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</si>
  <si>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</si>
  <si>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</si>
  <si>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</si>
  <si>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</si>
  <si>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</si>
  <si>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</si>
  <si>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</si>
  <si>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</si>
  <si>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</si>
  <si>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</si>
  <si>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</si>
  <si>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</si>
  <si>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</si>
  <si>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IČO/DIČ: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</si>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</sst>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51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58"/>
      <name val="Arial"/>
      <family val="0"/>
    </font>
    <font>
      <i/>
      <sz val="10"/>
      <color indexed="60"/>
      <name val="Arial"/>
      <family val="0"/>
    </font>
    <font>
      <i/>
      <sz val="10"/>
      <color indexed="51"/>
      <name val="Arial"/>
      <family val="0"/>
    </font>
    <font>
      <i/>
      <sz val="10"/>
      <color indexed="63"/>
      <name val="Arial"/>
      <family val="0"/>
    </font>
    <font>
      <i/>
      <sz val="10"/>
      <color indexed="50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7" fillId="20" borderId="0" applyNumberFormat="0" applyBorder="0" applyAlignment="0" applyProtection="0"/>
    <xf numFmtId="0" fontId="38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47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4" fillId="33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top"/>
      <protection/>
    </xf>
    <xf numFmtId="49" fontId="10" fillId="0" borderId="0" xfId="0" applyNumberFormat="1" applyFont="1" applyFill="1" applyBorder="1" applyAlignment="1" applyProtection="1">
      <alignment horizontal="right" vertical="top"/>
      <protection/>
    </xf>
    <xf numFmtId="49" fontId="11" fillId="0" borderId="0" xfId="0" applyNumberFormat="1" applyFont="1" applyFill="1" applyBorder="1" applyAlignment="1" applyProtection="1">
      <alignment horizontal="right" vertical="top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9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18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8" fillId="33" borderId="18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8" fillId="33" borderId="27" xfId="0" applyNumberFormat="1" applyFont="1" applyFill="1" applyBorder="1" applyAlignment="1" applyProtection="1">
      <alignment horizontal="right" vertical="center"/>
      <protection/>
    </xf>
    <xf numFmtId="49" fontId="5" fillId="0" borderId="28" xfId="0" applyNumberFormat="1" applyFont="1" applyFill="1" applyBorder="1" applyAlignment="1" applyProtection="1">
      <alignment horizontal="right"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9" fontId="8" fillId="33" borderId="28" xfId="0" applyNumberFormat="1" applyFont="1" applyFill="1" applyBorder="1" applyAlignment="1" applyProtection="1">
      <alignment horizontal="right" vertical="center"/>
      <protection/>
    </xf>
    <xf numFmtId="49" fontId="6" fillId="0" borderId="28" xfId="0" applyNumberFormat="1" applyFont="1" applyFill="1" applyBorder="1" applyAlignment="1" applyProtection="1">
      <alignment horizontal="right" vertical="center"/>
      <protection/>
    </xf>
    <xf numFmtId="49" fontId="5" fillId="0" borderId="29" xfId="0" applyNumberFormat="1" applyFont="1" applyFill="1" applyBorder="1" applyAlignment="1" applyProtection="1">
      <alignment horizontal="righ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8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15" fillId="34" borderId="31" xfId="0" applyNumberFormat="1" applyFont="1" applyFill="1" applyBorder="1" applyAlignment="1" applyProtection="1">
      <alignment horizontal="center" vertical="center"/>
      <protection/>
    </xf>
    <xf numFmtId="49" fontId="16" fillId="0" borderId="32" xfId="0" applyNumberFormat="1" applyFont="1" applyFill="1" applyBorder="1" applyAlignment="1" applyProtection="1">
      <alignment horizontal="left" vertical="center"/>
      <protection/>
    </xf>
    <xf numFmtId="49" fontId="16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17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" fontId="17" fillId="0" borderId="31" xfId="0" applyNumberFormat="1" applyFont="1" applyFill="1" applyBorder="1" applyAlignment="1" applyProtection="1">
      <alignment horizontal="right" vertical="center"/>
      <protection/>
    </xf>
    <xf numFmtId="49" fontId="17" fillId="0" borderId="31" xfId="0" applyNumberFormat="1" applyFont="1" applyFill="1" applyBorder="1" applyAlignment="1" applyProtection="1">
      <alignment horizontal="right" vertical="center"/>
      <protection/>
    </xf>
    <xf numFmtId="4" fontId="17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" fontId="16" fillId="34" borderId="36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49" fontId="17" fillId="0" borderId="37" xfId="0" applyNumberFormat="1" applyFont="1" applyFill="1" applyBorder="1" applyAlignment="1" applyProtection="1">
      <alignment horizontal="left" vertical="center"/>
      <protection/>
    </xf>
    <xf numFmtId="0" fontId="17" fillId="0" borderId="36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9" fillId="0" borderId="28" xfId="0" applyNumberFormat="1" applyFont="1" applyFill="1" applyBorder="1" applyAlignment="1" applyProtection="1">
      <alignment horizontal="left" vertical="top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0" fontId="11" fillId="0" borderId="28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10" fillId="0" borderId="28" xfId="0" applyNumberFormat="1" applyFont="1" applyFill="1" applyBorder="1" applyAlignment="1" applyProtection="1">
      <alignment horizontal="left" vertical="top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49" fontId="3" fillId="0" borderId="41" xfId="0" applyNumberFormat="1" applyFont="1" applyFill="1" applyBorder="1" applyAlignment="1" applyProtection="1">
      <alignment horizontal="left" vertical="center"/>
      <protection/>
    </xf>
    <xf numFmtId="0" fontId="3" fillId="0" borderId="42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0" fontId="8" fillId="33" borderId="18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44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49" fontId="17" fillId="0" borderId="3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45" xfId="0" applyNumberFormat="1" applyFont="1" applyFill="1" applyBorder="1" applyAlignment="1" applyProtection="1">
      <alignment horizontal="left" vertical="center"/>
      <protection/>
    </xf>
    <xf numFmtId="49" fontId="17" fillId="0" borderId="46" xfId="0" applyNumberFormat="1" applyFont="1" applyFill="1" applyBorder="1" applyAlignment="1" applyProtection="1">
      <alignment horizontal="left" vertical="center"/>
      <protection/>
    </xf>
    <xf numFmtId="0" fontId="17" fillId="0" borderId="43" xfId="0" applyNumberFormat="1" applyFont="1" applyFill="1" applyBorder="1" applyAlignment="1" applyProtection="1">
      <alignment horizontal="left" vertical="center"/>
      <protection/>
    </xf>
    <xf numFmtId="0" fontId="17" fillId="0" borderId="47" xfId="0" applyNumberFormat="1" applyFont="1" applyFill="1" applyBorder="1" applyAlignment="1" applyProtection="1">
      <alignment horizontal="left" vertical="center"/>
      <protection/>
    </xf>
    <xf numFmtId="49" fontId="16" fillId="34" borderId="37" xfId="0" applyNumberFormat="1" applyFont="1" applyFill="1" applyBorder="1" applyAlignment="1" applyProtection="1">
      <alignment horizontal="left" vertical="center"/>
      <protection/>
    </xf>
    <xf numFmtId="0" fontId="16" fillId="34" borderId="48" xfId="0" applyNumberFormat="1" applyFont="1" applyFill="1" applyBorder="1" applyAlignment="1" applyProtection="1">
      <alignment horizontal="left" vertical="center"/>
      <protection/>
    </xf>
    <xf numFmtId="49" fontId="17" fillId="0" borderId="49" xfId="0" applyNumberFormat="1" applyFont="1" applyFill="1" applyBorder="1" applyAlignment="1" applyProtection="1">
      <alignment horizontal="left" vertical="center"/>
      <protection/>
    </xf>
    <xf numFmtId="0" fontId="17" fillId="0" borderId="18" xfId="0" applyNumberFormat="1" applyFont="1" applyFill="1" applyBorder="1" applyAlignment="1" applyProtection="1">
      <alignment horizontal="left" vertical="center"/>
      <protection/>
    </xf>
    <xf numFmtId="0" fontId="17" fillId="0" borderId="50" xfId="0" applyNumberFormat="1" applyFont="1" applyFill="1" applyBorder="1" applyAlignment="1" applyProtection="1">
      <alignment horizontal="left" vertical="center"/>
      <protection/>
    </xf>
    <xf numFmtId="49" fontId="16" fillId="0" borderId="37" xfId="0" applyNumberFormat="1" applyFont="1" applyFill="1" applyBorder="1" applyAlignment="1" applyProtection="1">
      <alignment horizontal="left" vertical="center"/>
      <protection/>
    </xf>
    <xf numFmtId="0" fontId="16" fillId="0" borderId="36" xfId="0" applyNumberFormat="1" applyFont="1" applyFill="1" applyBorder="1" applyAlignment="1" applyProtection="1">
      <alignment horizontal="left" vertical="center"/>
      <protection/>
    </xf>
    <xf numFmtId="49" fontId="17" fillId="0" borderId="37" xfId="0" applyNumberFormat="1" applyFont="1" applyFill="1" applyBorder="1" applyAlignment="1" applyProtection="1">
      <alignment horizontal="left" vertical="center"/>
      <protection/>
    </xf>
    <xf numFmtId="0" fontId="17" fillId="0" borderId="36" xfId="0" applyNumberFormat="1" applyFont="1" applyFill="1" applyBorder="1" applyAlignment="1" applyProtection="1">
      <alignment horizontal="left" vertical="center"/>
      <protection/>
    </xf>
    <xf numFmtId="49" fontId="14" fillId="0" borderId="48" xfId="0" applyNumberFormat="1" applyFont="1" applyFill="1" applyBorder="1" applyAlignment="1" applyProtection="1">
      <alignment horizontal="center" vertical="center"/>
      <protection/>
    </xf>
    <xf numFmtId="0" fontId="14" fillId="0" borderId="48" xfId="0" applyNumberFormat="1" applyFont="1" applyFill="1" applyBorder="1" applyAlignment="1" applyProtection="1">
      <alignment horizontal="center" vertical="center"/>
      <protection/>
    </xf>
    <xf numFmtId="49" fontId="18" fillId="0" borderId="37" xfId="0" applyNumberFormat="1" applyFont="1" applyFill="1" applyBorder="1" applyAlignment="1" applyProtection="1">
      <alignment horizontal="left" vertical="center"/>
      <protection/>
    </xf>
    <xf numFmtId="0" fontId="18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35" xfId="0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17" fillId="0" borderId="31" xfId="0" applyNumberFormat="1" applyFont="1" applyFill="1" applyBorder="1" applyAlignment="1" applyProtection="1">
      <alignment horizontal="right" vertical="center"/>
      <protection locked="0"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08080"/>
      <rgbColor rgb="00FF00FF"/>
      <rgbColor rgb="00000000"/>
      <rgbColor rgb="00DBDBDB"/>
      <rgbColor rgb="00000000"/>
      <rgbColor rgb="00C0C0C0"/>
      <rgbColor rgb="00000000"/>
      <rgbColor rgb="00C0C0C0"/>
      <rgbColor rgb="00808080"/>
      <rgbColor rgb="00000000"/>
      <rgbColor rgb="00808080"/>
      <rgbColor rgb="00000000"/>
      <rgbColor rgb="0000008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32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:M1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28.28125" style="0" customWidth="1"/>
    <col min="4" max="4" width="85.851562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24" width="11.57421875" style="0" customWidth="1"/>
    <col min="25" max="64" width="12.140625" style="0" hidden="1" customWidth="1"/>
  </cols>
  <sheetData>
    <row r="1" spans="1:13" ht="72.7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4" ht="12.75">
      <c r="A2" s="111" t="s">
        <v>1</v>
      </c>
      <c r="B2" s="112"/>
      <c r="C2" s="113" t="s">
        <v>337</v>
      </c>
      <c r="D2" s="77"/>
      <c r="E2" s="115" t="s">
        <v>705</v>
      </c>
      <c r="F2" s="112"/>
      <c r="G2" s="115" t="s">
        <v>6</v>
      </c>
      <c r="H2" s="116" t="s">
        <v>774</v>
      </c>
      <c r="I2" s="116" t="s">
        <v>781</v>
      </c>
      <c r="J2" s="112"/>
      <c r="K2" s="112"/>
      <c r="L2" s="112"/>
      <c r="M2" s="117"/>
      <c r="N2" s="5"/>
    </row>
    <row r="3" spans="1:14" ht="12.75">
      <c r="A3" s="108"/>
      <c r="B3" s="79"/>
      <c r="C3" s="114"/>
      <c r="D3" s="114"/>
      <c r="E3" s="79"/>
      <c r="F3" s="79"/>
      <c r="G3" s="79"/>
      <c r="H3" s="79"/>
      <c r="I3" s="79"/>
      <c r="J3" s="79"/>
      <c r="K3" s="79"/>
      <c r="L3" s="79"/>
      <c r="M3" s="106"/>
      <c r="N3" s="5"/>
    </row>
    <row r="4" spans="1:14" ht="12.75">
      <c r="A4" s="102" t="s">
        <v>2</v>
      </c>
      <c r="B4" s="79"/>
      <c r="C4" s="78" t="s">
        <v>6</v>
      </c>
      <c r="D4" s="79"/>
      <c r="E4" s="105" t="s">
        <v>706</v>
      </c>
      <c r="F4" s="79"/>
      <c r="G4" s="105" t="s">
        <v>771</v>
      </c>
      <c r="H4" s="78" t="s">
        <v>775</v>
      </c>
      <c r="I4" s="78" t="s">
        <v>782</v>
      </c>
      <c r="J4" s="79"/>
      <c r="K4" s="79"/>
      <c r="L4" s="79"/>
      <c r="M4" s="106"/>
      <c r="N4" s="5"/>
    </row>
    <row r="5" spans="1:14" ht="12.75">
      <c r="A5" s="10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106"/>
      <c r="N5" s="5"/>
    </row>
    <row r="6" spans="1:14" ht="12.75">
      <c r="A6" s="102" t="s">
        <v>3</v>
      </c>
      <c r="B6" s="79"/>
      <c r="C6" s="78" t="s">
        <v>338</v>
      </c>
      <c r="D6" s="79"/>
      <c r="E6" s="105" t="s">
        <v>707</v>
      </c>
      <c r="F6" s="79"/>
      <c r="G6" s="105" t="s">
        <v>6</v>
      </c>
      <c r="H6" s="78" t="s">
        <v>776</v>
      </c>
      <c r="I6" s="105" t="s">
        <v>783</v>
      </c>
      <c r="J6" s="79"/>
      <c r="K6" s="79"/>
      <c r="L6" s="79"/>
      <c r="M6" s="106"/>
      <c r="N6" s="5"/>
    </row>
    <row r="7" spans="1:14" ht="12.75">
      <c r="A7" s="108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106"/>
      <c r="N7" s="5"/>
    </row>
    <row r="8" spans="1:14" ht="12.75">
      <c r="A8" s="102" t="s">
        <v>4</v>
      </c>
      <c r="B8" s="79"/>
      <c r="C8" s="78" t="s">
        <v>6</v>
      </c>
      <c r="D8" s="79"/>
      <c r="E8" s="105" t="s">
        <v>708</v>
      </c>
      <c r="F8" s="79"/>
      <c r="G8" s="105" t="s">
        <v>6</v>
      </c>
      <c r="H8" s="78" t="s">
        <v>777</v>
      </c>
      <c r="I8" s="78" t="s">
        <v>784</v>
      </c>
      <c r="J8" s="79"/>
      <c r="K8" s="79"/>
      <c r="L8" s="79"/>
      <c r="M8" s="106"/>
      <c r="N8" s="5"/>
    </row>
    <row r="9" spans="1:14" ht="12.75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7"/>
      <c r="N9" s="5"/>
    </row>
    <row r="10" spans="1:64" ht="12.75">
      <c r="A10" s="1" t="s">
        <v>5</v>
      </c>
      <c r="B10" s="11" t="s">
        <v>172</v>
      </c>
      <c r="C10" s="93" t="s">
        <v>339</v>
      </c>
      <c r="D10" s="94"/>
      <c r="E10" s="11" t="s">
        <v>709</v>
      </c>
      <c r="F10" s="25" t="s">
        <v>717</v>
      </c>
      <c r="G10" s="30" t="s">
        <v>772</v>
      </c>
      <c r="H10" s="95" t="s">
        <v>778</v>
      </c>
      <c r="I10" s="96"/>
      <c r="J10" s="97"/>
      <c r="K10" s="95" t="s">
        <v>787</v>
      </c>
      <c r="L10" s="97"/>
      <c r="M10" s="37" t="s">
        <v>789</v>
      </c>
      <c r="N10" s="45"/>
      <c r="BK10" s="36" t="s">
        <v>830</v>
      </c>
      <c r="BL10" s="50" t="s">
        <v>833</v>
      </c>
    </row>
    <row r="11" spans="1:62" ht="12.75">
      <c r="A11" s="2" t="s">
        <v>6</v>
      </c>
      <c r="B11" s="12" t="s">
        <v>6</v>
      </c>
      <c r="C11" s="98" t="s">
        <v>340</v>
      </c>
      <c r="D11" s="99"/>
      <c r="E11" s="12" t="s">
        <v>6</v>
      </c>
      <c r="F11" s="12" t="s">
        <v>6</v>
      </c>
      <c r="G11" s="31" t="s">
        <v>773</v>
      </c>
      <c r="H11" s="32" t="s">
        <v>779</v>
      </c>
      <c r="I11" s="33" t="s">
        <v>785</v>
      </c>
      <c r="J11" s="34" t="s">
        <v>786</v>
      </c>
      <c r="K11" s="32" t="s">
        <v>788</v>
      </c>
      <c r="L11" s="34" t="s">
        <v>786</v>
      </c>
      <c r="M11" s="38" t="s">
        <v>790</v>
      </c>
      <c r="N11" s="45"/>
      <c r="Z11" s="36" t="s">
        <v>792</v>
      </c>
      <c r="AA11" s="36" t="s">
        <v>793</v>
      </c>
      <c r="AB11" s="36" t="s">
        <v>794</v>
      </c>
      <c r="AC11" s="36" t="s">
        <v>795</v>
      </c>
      <c r="AD11" s="36" t="s">
        <v>796</v>
      </c>
      <c r="AE11" s="36" t="s">
        <v>797</v>
      </c>
      <c r="AF11" s="36" t="s">
        <v>798</v>
      </c>
      <c r="AG11" s="36" t="s">
        <v>799</v>
      </c>
      <c r="AH11" s="36" t="s">
        <v>800</v>
      </c>
      <c r="BH11" s="36" t="s">
        <v>827</v>
      </c>
      <c r="BI11" s="36" t="s">
        <v>828</v>
      </c>
      <c r="BJ11" s="36" t="s">
        <v>829</v>
      </c>
    </row>
    <row r="12" spans="1:47" ht="12.75">
      <c r="A12" s="3"/>
      <c r="B12" s="13" t="s">
        <v>17</v>
      </c>
      <c r="C12" s="100" t="s">
        <v>341</v>
      </c>
      <c r="D12" s="101"/>
      <c r="E12" s="23" t="s">
        <v>6</v>
      </c>
      <c r="F12" s="23" t="s">
        <v>6</v>
      </c>
      <c r="G12" s="23" t="s">
        <v>6</v>
      </c>
      <c r="H12" s="51">
        <f>SUM(H13:H42)</f>
        <v>0</v>
      </c>
      <c r="I12" s="51">
        <f>SUM(I13:I42)</f>
        <v>0</v>
      </c>
      <c r="J12" s="51">
        <f>SUM(J13:J42)</f>
        <v>0</v>
      </c>
      <c r="K12" s="35"/>
      <c r="L12" s="51">
        <f>SUM(L13:L42)</f>
        <v>496.23954960000003</v>
      </c>
      <c r="M12" s="39"/>
      <c r="N12" s="5"/>
      <c r="AI12" s="36"/>
      <c r="AS12" s="52">
        <f>SUM(AJ13:AJ42)</f>
        <v>0</v>
      </c>
      <c r="AT12" s="52">
        <f>SUM(AK13:AK42)</f>
        <v>0</v>
      </c>
      <c r="AU12" s="52">
        <f>SUM(AL13:AL42)</f>
        <v>0</v>
      </c>
    </row>
    <row r="13" spans="1:64" ht="12.75">
      <c r="A13" s="4" t="s">
        <v>7</v>
      </c>
      <c r="B13" s="14" t="s">
        <v>173</v>
      </c>
      <c r="C13" s="72" t="s">
        <v>342</v>
      </c>
      <c r="D13" s="73"/>
      <c r="E13" s="14" t="s">
        <v>710</v>
      </c>
      <c r="F13" s="26">
        <v>150</v>
      </c>
      <c r="G13" s="144">
        <v>0</v>
      </c>
      <c r="H13" s="26">
        <f>F13*AO13</f>
        <v>0</v>
      </c>
      <c r="I13" s="26">
        <f>F13*AP13</f>
        <v>0</v>
      </c>
      <c r="J13" s="26">
        <f>F13*G13</f>
        <v>0</v>
      </c>
      <c r="K13" s="26">
        <v>0</v>
      </c>
      <c r="L13" s="26">
        <f>F13*K13</f>
        <v>0</v>
      </c>
      <c r="M13" s="40" t="s">
        <v>791</v>
      </c>
      <c r="N13" s="5"/>
      <c r="Z13" s="46">
        <f>IF(AQ13="5",BJ13,0)</f>
        <v>0</v>
      </c>
      <c r="AB13" s="46">
        <f>IF(AQ13="1",BH13,0)</f>
        <v>0</v>
      </c>
      <c r="AC13" s="46">
        <f>IF(AQ13="1",BI13,0)</f>
        <v>0</v>
      </c>
      <c r="AD13" s="46">
        <f>IF(AQ13="7",BH13,0)</f>
        <v>0</v>
      </c>
      <c r="AE13" s="46">
        <f>IF(AQ13="7",BI13,0)</f>
        <v>0</v>
      </c>
      <c r="AF13" s="46">
        <f>IF(AQ13="2",BH13,0)</f>
        <v>0</v>
      </c>
      <c r="AG13" s="46">
        <f>IF(AQ13="2",BI13,0)</f>
        <v>0</v>
      </c>
      <c r="AH13" s="46">
        <f>IF(AQ13="0",BJ13,0)</f>
        <v>0</v>
      </c>
      <c r="AI13" s="36"/>
      <c r="AJ13" s="26">
        <f>IF(AN13=0,J13,0)</f>
        <v>0</v>
      </c>
      <c r="AK13" s="26">
        <f>IF(AN13=15,J13,0)</f>
        <v>0</v>
      </c>
      <c r="AL13" s="26">
        <f>IF(AN13=21,J13,0)</f>
        <v>0</v>
      </c>
      <c r="AN13" s="46">
        <v>21</v>
      </c>
      <c r="AO13" s="46">
        <f>G13*0</f>
        <v>0</v>
      </c>
      <c r="AP13" s="46">
        <f>G13*(1-0)</f>
        <v>0</v>
      </c>
      <c r="AQ13" s="47" t="s">
        <v>7</v>
      </c>
      <c r="AV13" s="46">
        <f>AW13+AX13</f>
        <v>0</v>
      </c>
      <c r="AW13" s="46">
        <f>F13*AO13</f>
        <v>0</v>
      </c>
      <c r="AX13" s="46">
        <f>F13*AP13</f>
        <v>0</v>
      </c>
      <c r="AY13" s="49" t="s">
        <v>801</v>
      </c>
      <c r="AZ13" s="49" t="s">
        <v>820</v>
      </c>
      <c r="BA13" s="36" t="s">
        <v>826</v>
      </c>
      <c r="BC13" s="46">
        <f>AW13+AX13</f>
        <v>0</v>
      </c>
      <c r="BD13" s="46">
        <f>G13/(100-BE13)*100</f>
        <v>0</v>
      </c>
      <c r="BE13" s="46">
        <v>0</v>
      </c>
      <c r="BF13" s="46">
        <f>L13</f>
        <v>0</v>
      </c>
      <c r="BH13" s="26">
        <f>F13*AO13</f>
        <v>0</v>
      </c>
      <c r="BI13" s="26">
        <f>F13*AP13</f>
        <v>0</v>
      </c>
      <c r="BJ13" s="26">
        <f>F13*G13</f>
        <v>0</v>
      </c>
      <c r="BK13" s="26" t="s">
        <v>831</v>
      </c>
      <c r="BL13" s="46">
        <v>11</v>
      </c>
    </row>
    <row r="14" spans="1:14" ht="12.75">
      <c r="A14" s="5"/>
      <c r="B14" s="15" t="s">
        <v>174</v>
      </c>
      <c r="C14" s="80" t="s">
        <v>343</v>
      </c>
      <c r="D14" s="81"/>
      <c r="E14" s="81"/>
      <c r="F14" s="81"/>
      <c r="G14" s="81"/>
      <c r="H14" s="81"/>
      <c r="I14" s="81"/>
      <c r="J14" s="81"/>
      <c r="K14" s="81"/>
      <c r="L14" s="81"/>
      <c r="M14" s="82"/>
      <c r="N14" s="5"/>
    </row>
    <row r="15" spans="1:14" ht="12.75">
      <c r="A15" s="5"/>
      <c r="B15" s="16" t="s">
        <v>171</v>
      </c>
      <c r="C15" s="88" t="s">
        <v>344</v>
      </c>
      <c r="D15" s="89"/>
      <c r="E15" s="89"/>
      <c r="F15" s="89"/>
      <c r="G15" s="89"/>
      <c r="H15" s="89"/>
      <c r="I15" s="89"/>
      <c r="J15" s="89"/>
      <c r="K15" s="89"/>
      <c r="L15" s="89"/>
      <c r="M15" s="90"/>
      <c r="N15" s="5"/>
    </row>
    <row r="16" spans="1:14" ht="12.75">
      <c r="A16" s="5"/>
      <c r="B16" s="17" t="s">
        <v>175</v>
      </c>
      <c r="C16" s="85" t="s">
        <v>345</v>
      </c>
      <c r="D16" s="86"/>
      <c r="E16" s="86"/>
      <c r="F16" s="86"/>
      <c r="G16" s="86"/>
      <c r="H16" s="86"/>
      <c r="I16" s="86"/>
      <c r="J16" s="86"/>
      <c r="K16" s="86"/>
      <c r="L16" s="86"/>
      <c r="M16" s="87"/>
      <c r="N16" s="5"/>
    </row>
    <row r="17" spans="1:64" ht="12.75">
      <c r="A17" s="4" t="s">
        <v>8</v>
      </c>
      <c r="B17" s="14" t="s">
        <v>176</v>
      </c>
      <c r="C17" s="72" t="s">
        <v>346</v>
      </c>
      <c r="D17" s="73"/>
      <c r="E17" s="14" t="s">
        <v>711</v>
      </c>
      <c r="F17" s="26">
        <v>21</v>
      </c>
      <c r="G17" s="144">
        <v>0</v>
      </c>
      <c r="H17" s="26">
        <f>F17*AO17</f>
        <v>0</v>
      </c>
      <c r="I17" s="26">
        <f>F17*AP17</f>
        <v>0</v>
      </c>
      <c r="J17" s="26">
        <f>F17*G17</f>
        <v>0</v>
      </c>
      <c r="K17" s="26">
        <v>0</v>
      </c>
      <c r="L17" s="26">
        <f>F17*K17</f>
        <v>0</v>
      </c>
      <c r="M17" s="40" t="s">
        <v>791</v>
      </c>
      <c r="N17" s="5"/>
      <c r="Z17" s="46">
        <f>IF(AQ17="5",BJ17,0)</f>
        <v>0</v>
      </c>
      <c r="AB17" s="46">
        <f>IF(AQ17="1",BH17,0)</f>
        <v>0</v>
      </c>
      <c r="AC17" s="46">
        <f>IF(AQ17="1",BI17,0)</f>
        <v>0</v>
      </c>
      <c r="AD17" s="46">
        <f>IF(AQ17="7",BH17,0)</f>
        <v>0</v>
      </c>
      <c r="AE17" s="46">
        <f>IF(AQ17="7",BI17,0)</f>
        <v>0</v>
      </c>
      <c r="AF17" s="46">
        <f>IF(AQ17="2",BH17,0)</f>
        <v>0</v>
      </c>
      <c r="AG17" s="46">
        <f>IF(AQ17="2",BI17,0)</f>
        <v>0</v>
      </c>
      <c r="AH17" s="46">
        <f>IF(AQ17="0",BJ17,0)</f>
        <v>0</v>
      </c>
      <c r="AI17" s="36"/>
      <c r="AJ17" s="26">
        <f>IF(AN17=0,J17,0)</f>
        <v>0</v>
      </c>
      <c r="AK17" s="26">
        <f>IF(AN17=15,J17,0)</f>
        <v>0</v>
      </c>
      <c r="AL17" s="26">
        <f>IF(AN17=21,J17,0)</f>
        <v>0</v>
      </c>
      <c r="AN17" s="46">
        <v>21</v>
      </c>
      <c r="AO17" s="46">
        <f>G17*0</f>
        <v>0</v>
      </c>
      <c r="AP17" s="46">
        <f>G17*(1-0)</f>
        <v>0</v>
      </c>
      <c r="AQ17" s="47" t="s">
        <v>7</v>
      </c>
      <c r="AV17" s="46">
        <f>AW17+AX17</f>
        <v>0</v>
      </c>
      <c r="AW17" s="46">
        <f>F17*AO17</f>
        <v>0</v>
      </c>
      <c r="AX17" s="46">
        <f>F17*AP17</f>
        <v>0</v>
      </c>
      <c r="AY17" s="49" t="s">
        <v>801</v>
      </c>
      <c r="AZ17" s="49" t="s">
        <v>820</v>
      </c>
      <c r="BA17" s="36" t="s">
        <v>826</v>
      </c>
      <c r="BC17" s="46">
        <f>AW17+AX17</f>
        <v>0</v>
      </c>
      <c r="BD17" s="46">
        <f>G17/(100-BE17)*100</f>
        <v>0</v>
      </c>
      <c r="BE17" s="46">
        <v>0</v>
      </c>
      <c r="BF17" s="46">
        <f>L17</f>
        <v>0</v>
      </c>
      <c r="BH17" s="26">
        <f>F17*AO17</f>
        <v>0</v>
      </c>
      <c r="BI17" s="26">
        <f>F17*AP17</f>
        <v>0</v>
      </c>
      <c r="BJ17" s="26">
        <f>F17*G17</f>
        <v>0</v>
      </c>
      <c r="BK17" s="26" t="s">
        <v>831</v>
      </c>
      <c r="BL17" s="46">
        <v>11</v>
      </c>
    </row>
    <row r="18" spans="1:14" ht="12.75">
      <c r="A18" s="5"/>
      <c r="B18" s="15" t="s">
        <v>174</v>
      </c>
      <c r="C18" s="80" t="s">
        <v>347</v>
      </c>
      <c r="D18" s="81"/>
      <c r="E18" s="81"/>
      <c r="F18" s="81"/>
      <c r="G18" s="81"/>
      <c r="H18" s="81"/>
      <c r="I18" s="81"/>
      <c r="J18" s="81"/>
      <c r="K18" s="81"/>
      <c r="L18" s="81"/>
      <c r="M18" s="82"/>
      <c r="N18" s="5"/>
    </row>
    <row r="19" spans="1:14" ht="12.75">
      <c r="A19" s="5"/>
      <c r="B19" s="16" t="s">
        <v>171</v>
      </c>
      <c r="C19" s="88" t="s">
        <v>344</v>
      </c>
      <c r="D19" s="89"/>
      <c r="E19" s="89"/>
      <c r="F19" s="89"/>
      <c r="G19" s="89"/>
      <c r="H19" s="89"/>
      <c r="I19" s="89"/>
      <c r="J19" s="89"/>
      <c r="K19" s="89"/>
      <c r="L19" s="89"/>
      <c r="M19" s="90"/>
      <c r="N19" s="5"/>
    </row>
    <row r="20" spans="1:14" ht="12.75">
      <c r="A20" s="5"/>
      <c r="B20" s="17" t="s">
        <v>175</v>
      </c>
      <c r="C20" s="85" t="s">
        <v>345</v>
      </c>
      <c r="D20" s="86"/>
      <c r="E20" s="86"/>
      <c r="F20" s="86"/>
      <c r="G20" s="86"/>
      <c r="H20" s="86"/>
      <c r="I20" s="86"/>
      <c r="J20" s="86"/>
      <c r="K20" s="86"/>
      <c r="L20" s="86"/>
      <c r="M20" s="87"/>
      <c r="N20" s="5"/>
    </row>
    <row r="21" spans="1:64" ht="12.75">
      <c r="A21" s="4" t="s">
        <v>9</v>
      </c>
      <c r="B21" s="14" t="s">
        <v>177</v>
      </c>
      <c r="C21" s="72" t="s">
        <v>348</v>
      </c>
      <c r="D21" s="73"/>
      <c r="E21" s="14" t="s">
        <v>712</v>
      </c>
      <c r="F21" s="26">
        <v>1640.78</v>
      </c>
      <c r="G21" s="144">
        <v>0</v>
      </c>
      <c r="H21" s="26">
        <f>F21*AO21</f>
        <v>0</v>
      </c>
      <c r="I21" s="26">
        <f>F21*AP21</f>
        <v>0</v>
      </c>
      <c r="J21" s="26">
        <f>F21*G21</f>
        <v>0</v>
      </c>
      <c r="K21" s="26">
        <v>0.11</v>
      </c>
      <c r="L21" s="26">
        <f>F21*K21</f>
        <v>180.4858</v>
      </c>
      <c r="M21" s="40" t="s">
        <v>791</v>
      </c>
      <c r="N21" s="5"/>
      <c r="Z21" s="46">
        <f>IF(AQ21="5",BJ21,0)</f>
        <v>0</v>
      </c>
      <c r="AB21" s="46">
        <f>IF(AQ21="1",BH21,0)</f>
        <v>0</v>
      </c>
      <c r="AC21" s="46">
        <f>IF(AQ21="1",BI21,0)</f>
        <v>0</v>
      </c>
      <c r="AD21" s="46">
        <f>IF(AQ21="7",BH21,0)</f>
        <v>0</v>
      </c>
      <c r="AE21" s="46">
        <f>IF(AQ21="7",BI21,0)</f>
        <v>0</v>
      </c>
      <c r="AF21" s="46">
        <f>IF(AQ21="2",BH21,0)</f>
        <v>0</v>
      </c>
      <c r="AG21" s="46">
        <f>IF(AQ21="2",BI21,0)</f>
        <v>0</v>
      </c>
      <c r="AH21" s="46">
        <f>IF(AQ21="0",BJ21,0)</f>
        <v>0</v>
      </c>
      <c r="AI21" s="36"/>
      <c r="AJ21" s="26">
        <f>IF(AN21=0,J21,0)</f>
        <v>0</v>
      </c>
      <c r="AK21" s="26">
        <f>IF(AN21=15,J21,0)</f>
        <v>0</v>
      </c>
      <c r="AL21" s="26">
        <f>IF(AN21=21,J21,0)</f>
        <v>0</v>
      </c>
      <c r="AN21" s="46">
        <v>21</v>
      </c>
      <c r="AO21" s="46">
        <f>G21*0</f>
        <v>0</v>
      </c>
      <c r="AP21" s="46">
        <f>G21*(1-0)</f>
        <v>0</v>
      </c>
      <c r="AQ21" s="47" t="s">
        <v>7</v>
      </c>
      <c r="AV21" s="46">
        <f>AW21+AX21</f>
        <v>0</v>
      </c>
      <c r="AW21" s="46">
        <f>F21*AO21</f>
        <v>0</v>
      </c>
      <c r="AX21" s="46">
        <f>F21*AP21</f>
        <v>0</v>
      </c>
      <c r="AY21" s="49" t="s">
        <v>801</v>
      </c>
      <c r="AZ21" s="49" t="s">
        <v>820</v>
      </c>
      <c r="BA21" s="36" t="s">
        <v>826</v>
      </c>
      <c r="BC21" s="46">
        <f>AW21+AX21</f>
        <v>0</v>
      </c>
      <c r="BD21" s="46">
        <f>G21/(100-BE21)*100</f>
        <v>0</v>
      </c>
      <c r="BE21" s="46">
        <v>0</v>
      </c>
      <c r="BF21" s="46">
        <f>L21</f>
        <v>180.4858</v>
      </c>
      <c r="BH21" s="26">
        <f>F21*AO21</f>
        <v>0</v>
      </c>
      <c r="BI21" s="26">
        <f>F21*AP21</f>
        <v>0</v>
      </c>
      <c r="BJ21" s="26">
        <f>F21*G21</f>
        <v>0</v>
      </c>
      <c r="BK21" s="26" t="s">
        <v>831</v>
      </c>
      <c r="BL21" s="46">
        <v>11</v>
      </c>
    </row>
    <row r="22" spans="1:14" ht="12.75">
      <c r="A22" s="5"/>
      <c r="C22" s="21" t="s">
        <v>349</v>
      </c>
      <c r="D22" s="22" t="s">
        <v>663</v>
      </c>
      <c r="F22" s="27">
        <v>1586</v>
      </c>
      <c r="M22" s="41"/>
      <c r="N22" s="5"/>
    </row>
    <row r="23" spans="1:14" ht="12.75">
      <c r="A23" s="5"/>
      <c r="C23" s="21" t="s">
        <v>350</v>
      </c>
      <c r="D23" s="22" t="s">
        <v>664</v>
      </c>
      <c r="F23" s="27">
        <v>33</v>
      </c>
      <c r="M23" s="41"/>
      <c r="N23" s="5"/>
    </row>
    <row r="24" spans="1:14" ht="12.75">
      <c r="A24" s="5"/>
      <c r="C24" s="21" t="s">
        <v>351</v>
      </c>
      <c r="D24" s="22" t="s">
        <v>665</v>
      </c>
      <c r="F24" s="27" t="s">
        <v>718</v>
      </c>
      <c r="M24" s="41"/>
      <c r="N24" s="5"/>
    </row>
    <row r="25" spans="1:14" ht="12.75">
      <c r="A25" s="5"/>
      <c r="C25" s="21" t="s">
        <v>352</v>
      </c>
      <c r="D25" s="22" t="s">
        <v>666</v>
      </c>
      <c r="F25" s="27" t="s">
        <v>719</v>
      </c>
      <c r="M25" s="41"/>
      <c r="N25" s="5"/>
    </row>
    <row r="26" spans="1:14" ht="12.75">
      <c r="A26" s="5"/>
      <c r="B26" s="17" t="s">
        <v>175</v>
      </c>
      <c r="C26" s="85" t="s">
        <v>345</v>
      </c>
      <c r="D26" s="86"/>
      <c r="E26" s="86"/>
      <c r="F26" s="86"/>
      <c r="G26" s="86"/>
      <c r="H26" s="86"/>
      <c r="I26" s="86"/>
      <c r="J26" s="86"/>
      <c r="K26" s="86"/>
      <c r="L26" s="86"/>
      <c r="M26" s="87"/>
      <c r="N26" s="5"/>
    </row>
    <row r="27" spans="1:64" ht="12.75">
      <c r="A27" s="4" t="s">
        <v>10</v>
      </c>
      <c r="B27" s="14" t="s">
        <v>178</v>
      </c>
      <c r="C27" s="72" t="s">
        <v>353</v>
      </c>
      <c r="D27" s="73"/>
      <c r="E27" s="14" t="s">
        <v>712</v>
      </c>
      <c r="F27" s="26">
        <v>820.39</v>
      </c>
      <c r="G27" s="144">
        <v>0</v>
      </c>
      <c r="H27" s="26">
        <f>F27*AO27</f>
        <v>0</v>
      </c>
      <c r="I27" s="26">
        <f>F27*AP27</f>
        <v>0</v>
      </c>
      <c r="J27" s="26">
        <f>F27*G27</f>
        <v>0</v>
      </c>
      <c r="K27" s="26">
        <v>0.38314</v>
      </c>
      <c r="L27" s="26">
        <f>F27*K27</f>
        <v>314.3242246</v>
      </c>
      <c r="M27" s="40" t="s">
        <v>791</v>
      </c>
      <c r="N27" s="5"/>
      <c r="Z27" s="46">
        <f>IF(AQ27="5",BJ27,0)</f>
        <v>0</v>
      </c>
      <c r="AB27" s="46">
        <f>IF(AQ27="1",BH27,0)</f>
        <v>0</v>
      </c>
      <c r="AC27" s="46">
        <f>IF(AQ27="1",BI27,0)</f>
        <v>0</v>
      </c>
      <c r="AD27" s="46">
        <f>IF(AQ27="7",BH27,0)</f>
        <v>0</v>
      </c>
      <c r="AE27" s="46">
        <f>IF(AQ27="7",BI27,0)</f>
        <v>0</v>
      </c>
      <c r="AF27" s="46">
        <f>IF(AQ27="2",BH27,0)</f>
        <v>0</v>
      </c>
      <c r="AG27" s="46">
        <f>IF(AQ27="2",BI27,0)</f>
        <v>0</v>
      </c>
      <c r="AH27" s="46">
        <f>IF(AQ27="0",BJ27,0)</f>
        <v>0</v>
      </c>
      <c r="AI27" s="36"/>
      <c r="AJ27" s="26">
        <f>IF(AN27=0,J27,0)</f>
        <v>0</v>
      </c>
      <c r="AK27" s="26">
        <f>IF(AN27=15,J27,0)</f>
        <v>0</v>
      </c>
      <c r="AL27" s="26">
        <f>IF(AN27=21,J27,0)</f>
        <v>0</v>
      </c>
      <c r="AN27" s="46">
        <v>21</v>
      </c>
      <c r="AO27" s="46">
        <f>G27*0</f>
        <v>0</v>
      </c>
      <c r="AP27" s="46">
        <f>G27*(1-0)</f>
        <v>0</v>
      </c>
      <c r="AQ27" s="47" t="s">
        <v>7</v>
      </c>
      <c r="AV27" s="46">
        <f>AW27+AX27</f>
        <v>0</v>
      </c>
      <c r="AW27" s="46">
        <f>F27*AO27</f>
        <v>0</v>
      </c>
      <c r="AX27" s="46">
        <f>F27*AP27</f>
        <v>0</v>
      </c>
      <c r="AY27" s="49" t="s">
        <v>801</v>
      </c>
      <c r="AZ27" s="49" t="s">
        <v>820</v>
      </c>
      <c r="BA27" s="36" t="s">
        <v>826</v>
      </c>
      <c r="BC27" s="46">
        <f>AW27+AX27</f>
        <v>0</v>
      </c>
      <c r="BD27" s="46">
        <f>G27/(100-BE27)*100</f>
        <v>0</v>
      </c>
      <c r="BE27" s="46">
        <v>0</v>
      </c>
      <c r="BF27" s="46">
        <f>L27</f>
        <v>314.3242246</v>
      </c>
      <c r="BH27" s="26">
        <f>F27*AO27</f>
        <v>0</v>
      </c>
      <c r="BI27" s="26">
        <f>F27*AP27</f>
        <v>0</v>
      </c>
      <c r="BJ27" s="26">
        <f>F27*G27</f>
        <v>0</v>
      </c>
      <c r="BK27" s="26" t="s">
        <v>831</v>
      </c>
      <c r="BL27" s="46">
        <v>11</v>
      </c>
    </row>
    <row r="28" spans="1:14" ht="12.75">
      <c r="A28" s="5"/>
      <c r="C28" s="21" t="s">
        <v>354</v>
      </c>
      <c r="D28" s="22" t="s">
        <v>663</v>
      </c>
      <c r="F28" s="27">
        <v>793</v>
      </c>
      <c r="M28" s="41"/>
      <c r="N28" s="5"/>
    </row>
    <row r="29" spans="1:14" ht="12.75">
      <c r="A29" s="5"/>
      <c r="C29" s="21" t="s">
        <v>355</v>
      </c>
      <c r="D29" s="22" t="s">
        <v>664</v>
      </c>
      <c r="F29" s="27" t="s">
        <v>720</v>
      </c>
      <c r="M29" s="41"/>
      <c r="N29" s="5"/>
    </row>
    <row r="30" spans="1:14" ht="12.75">
      <c r="A30" s="5"/>
      <c r="C30" s="21" t="s">
        <v>356</v>
      </c>
      <c r="D30" s="22" t="s">
        <v>665</v>
      </c>
      <c r="F30" s="27" t="s">
        <v>721</v>
      </c>
      <c r="M30" s="41"/>
      <c r="N30" s="5"/>
    </row>
    <row r="31" spans="1:14" ht="12.75">
      <c r="A31" s="5"/>
      <c r="C31" s="21" t="s">
        <v>357</v>
      </c>
      <c r="D31" s="22" t="s">
        <v>666</v>
      </c>
      <c r="F31" s="27" t="s">
        <v>722</v>
      </c>
      <c r="M31" s="41"/>
      <c r="N31" s="5"/>
    </row>
    <row r="32" spans="1:14" ht="12.75">
      <c r="A32" s="5"/>
      <c r="B32" s="15" t="s">
        <v>174</v>
      </c>
      <c r="C32" s="80" t="s">
        <v>358</v>
      </c>
      <c r="D32" s="81"/>
      <c r="E32" s="81"/>
      <c r="F32" s="81"/>
      <c r="G32" s="81"/>
      <c r="H32" s="81"/>
      <c r="I32" s="81"/>
      <c r="J32" s="81"/>
      <c r="K32" s="81"/>
      <c r="L32" s="81"/>
      <c r="M32" s="82"/>
      <c r="N32" s="5"/>
    </row>
    <row r="33" spans="1:14" ht="12.75">
      <c r="A33" s="5"/>
      <c r="B33" s="17" t="s">
        <v>175</v>
      </c>
      <c r="C33" s="85" t="s">
        <v>345</v>
      </c>
      <c r="D33" s="86"/>
      <c r="E33" s="86"/>
      <c r="F33" s="86"/>
      <c r="G33" s="86"/>
      <c r="H33" s="86"/>
      <c r="I33" s="86"/>
      <c r="J33" s="86"/>
      <c r="K33" s="86"/>
      <c r="L33" s="86"/>
      <c r="M33" s="87"/>
      <c r="N33" s="5"/>
    </row>
    <row r="34" spans="1:64" ht="12.75">
      <c r="A34" s="4" t="s">
        <v>11</v>
      </c>
      <c r="B34" s="14" t="s">
        <v>179</v>
      </c>
      <c r="C34" s="72" t="s">
        <v>359</v>
      </c>
      <c r="D34" s="73"/>
      <c r="E34" s="14" t="s">
        <v>713</v>
      </c>
      <c r="F34" s="26">
        <v>27.5</v>
      </c>
      <c r="G34" s="144">
        <v>0</v>
      </c>
      <c r="H34" s="26">
        <f>F34*AO34</f>
        <v>0</v>
      </c>
      <c r="I34" s="26">
        <f>F34*AP34</f>
        <v>0</v>
      </c>
      <c r="J34" s="26">
        <f>F34*G34</f>
        <v>0</v>
      </c>
      <c r="K34" s="26">
        <v>0.01271</v>
      </c>
      <c r="L34" s="26">
        <f>F34*K34</f>
        <v>0.34952500000000003</v>
      </c>
      <c r="M34" s="40" t="s">
        <v>791</v>
      </c>
      <c r="N34" s="5"/>
      <c r="Z34" s="46">
        <f>IF(AQ34="5",BJ34,0)</f>
        <v>0</v>
      </c>
      <c r="AB34" s="46">
        <f>IF(AQ34="1",BH34,0)</f>
        <v>0</v>
      </c>
      <c r="AC34" s="46">
        <f>IF(AQ34="1",BI34,0)</f>
        <v>0</v>
      </c>
      <c r="AD34" s="46">
        <f>IF(AQ34="7",BH34,0)</f>
        <v>0</v>
      </c>
      <c r="AE34" s="46">
        <f>IF(AQ34="7",BI34,0)</f>
        <v>0</v>
      </c>
      <c r="AF34" s="46">
        <f>IF(AQ34="2",BH34,0)</f>
        <v>0</v>
      </c>
      <c r="AG34" s="46">
        <f>IF(AQ34="2",BI34,0)</f>
        <v>0</v>
      </c>
      <c r="AH34" s="46">
        <f>IF(AQ34="0",BJ34,0)</f>
        <v>0</v>
      </c>
      <c r="AI34" s="36"/>
      <c r="AJ34" s="26">
        <f>IF(AN34=0,J34,0)</f>
        <v>0</v>
      </c>
      <c r="AK34" s="26">
        <f>IF(AN34=15,J34,0)</f>
        <v>0</v>
      </c>
      <c r="AL34" s="26">
        <f>IF(AN34=21,J34,0)</f>
        <v>0</v>
      </c>
      <c r="AN34" s="46">
        <v>21</v>
      </c>
      <c r="AO34" s="46">
        <f>G34*0.319160839160839</f>
        <v>0</v>
      </c>
      <c r="AP34" s="46">
        <f>G34*(1-0.319160839160839)</f>
        <v>0</v>
      </c>
      <c r="AQ34" s="47" t="s">
        <v>7</v>
      </c>
      <c r="AV34" s="46">
        <f>AW34+AX34</f>
        <v>0</v>
      </c>
      <c r="AW34" s="46">
        <f>F34*AO34</f>
        <v>0</v>
      </c>
      <c r="AX34" s="46">
        <f>F34*AP34</f>
        <v>0</v>
      </c>
      <c r="AY34" s="49" t="s">
        <v>801</v>
      </c>
      <c r="AZ34" s="49" t="s">
        <v>820</v>
      </c>
      <c r="BA34" s="36" t="s">
        <v>826</v>
      </c>
      <c r="BC34" s="46">
        <f>AW34+AX34</f>
        <v>0</v>
      </c>
      <c r="BD34" s="46">
        <f>G34/(100-BE34)*100</f>
        <v>0</v>
      </c>
      <c r="BE34" s="46">
        <v>0</v>
      </c>
      <c r="BF34" s="46">
        <f>L34</f>
        <v>0.34952500000000003</v>
      </c>
      <c r="BH34" s="26">
        <f>F34*AO34</f>
        <v>0</v>
      </c>
      <c r="BI34" s="26">
        <f>F34*AP34</f>
        <v>0</v>
      </c>
      <c r="BJ34" s="26">
        <f>F34*G34</f>
        <v>0</v>
      </c>
      <c r="BK34" s="26" t="s">
        <v>831</v>
      </c>
      <c r="BL34" s="46">
        <v>11</v>
      </c>
    </row>
    <row r="35" spans="1:14" ht="12.75">
      <c r="A35" s="5"/>
      <c r="C35" s="21" t="s">
        <v>360</v>
      </c>
      <c r="D35" s="22" t="s">
        <v>667</v>
      </c>
      <c r="F35" s="27" t="s">
        <v>360</v>
      </c>
      <c r="M35" s="41"/>
      <c r="N35" s="5"/>
    </row>
    <row r="36" spans="1:14" ht="12.75">
      <c r="A36" s="5"/>
      <c r="C36" s="21" t="s">
        <v>32</v>
      </c>
      <c r="D36" s="22" t="s">
        <v>668</v>
      </c>
      <c r="F36" s="27">
        <v>26</v>
      </c>
      <c r="M36" s="41"/>
      <c r="N36" s="5"/>
    </row>
    <row r="37" spans="1:14" ht="12.75">
      <c r="A37" s="5"/>
      <c r="B37" s="15" t="s">
        <v>174</v>
      </c>
      <c r="C37" s="80" t="s">
        <v>361</v>
      </c>
      <c r="D37" s="81"/>
      <c r="E37" s="81"/>
      <c r="F37" s="81"/>
      <c r="G37" s="81"/>
      <c r="H37" s="81"/>
      <c r="I37" s="81"/>
      <c r="J37" s="81"/>
      <c r="K37" s="81"/>
      <c r="L37" s="81"/>
      <c r="M37" s="82"/>
      <c r="N37" s="5"/>
    </row>
    <row r="38" spans="1:14" ht="12.75">
      <c r="A38" s="5"/>
      <c r="B38" s="17" t="s">
        <v>175</v>
      </c>
      <c r="C38" s="85" t="s">
        <v>345</v>
      </c>
      <c r="D38" s="86"/>
      <c r="E38" s="86"/>
      <c r="F38" s="86"/>
      <c r="G38" s="86"/>
      <c r="H38" s="86"/>
      <c r="I38" s="86"/>
      <c r="J38" s="86"/>
      <c r="K38" s="86"/>
      <c r="L38" s="86"/>
      <c r="M38" s="87"/>
      <c r="N38" s="5"/>
    </row>
    <row r="39" spans="1:64" ht="12.75">
      <c r="A39" s="4" t="s">
        <v>12</v>
      </c>
      <c r="B39" s="14" t="s">
        <v>180</v>
      </c>
      <c r="C39" s="72" t="s">
        <v>362</v>
      </c>
      <c r="D39" s="73"/>
      <c r="E39" s="14" t="s">
        <v>713</v>
      </c>
      <c r="F39" s="26">
        <v>4</v>
      </c>
      <c r="G39" s="144">
        <v>0</v>
      </c>
      <c r="H39" s="26">
        <f>F39*AO39</f>
        <v>0</v>
      </c>
      <c r="I39" s="26">
        <f>F39*AP39</f>
        <v>0</v>
      </c>
      <c r="J39" s="26">
        <f>F39*G39</f>
        <v>0</v>
      </c>
      <c r="K39" s="26">
        <v>0.27</v>
      </c>
      <c r="L39" s="26">
        <f>F39*K39</f>
        <v>1.08</v>
      </c>
      <c r="M39" s="40" t="s">
        <v>791</v>
      </c>
      <c r="N39" s="5"/>
      <c r="Z39" s="46">
        <f>IF(AQ39="5",BJ39,0)</f>
        <v>0</v>
      </c>
      <c r="AB39" s="46">
        <f>IF(AQ39="1",BH39,0)</f>
        <v>0</v>
      </c>
      <c r="AC39" s="46">
        <f>IF(AQ39="1",BI39,0)</f>
        <v>0</v>
      </c>
      <c r="AD39" s="46">
        <f>IF(AQ39="7",BH39,0)</f>
        <v>0</v>
      </c>
      <c r="AE39" s="46">
        <f>IF(AQ39="7",BI39,0)</f>
        <v>0</v>
      </c>
      <c r="AF39" s="46">
        <f>IF(AQ39="2",BH39,0)</f>
        <v>0</v>
      </c>
      <c r="AG39" s="46">
        <f>IF(AQ39="2",BI39,0)</f>
        <v>0</v>
      </c>
      <c r="AH39" s="46">
        <f>IF(AQ39="0",BJ39,0)</f>
        <v>0</v>
      </c>
      <c r="AI39" s="36"/>
      <c r="AJ39" s="26">
        <f>IF(AN39=0,J39,0)</f>
        <v>0</v>
      </c>
      <c r="AK39" s="26">
        <f>IF(AN39=15,J39,0)</f>
        <v>0</v>
      </c>
      <c r="AL39" s="26">
        <f>IF(AN39=21,J39,0)</f>
        <v>0</v>
      </c>
      <c r="AN39" s="46">
        <v>21</v>
      </c>
      <c r="AO39" s="46">
        <f>G39*0</f>
        <v>0</v>
      </c>
      <c r="AP39" s="46">
        <f>G39*(1-0)</f>
        <v>0</v>
      </c>
      <c r="AQ39" s="47" t="s">
        <v>7</v>
      </c>
      <c r="AV39" s="46">
        <f>AW39+AX39</f>
        <v>0</v>
      </c>
      <c r="AW39" s="46">
        <f>F39*AO39</f>
        <v>0</v>
      </c>
      <c r="AX39" s="46">
        <f>F39*AP39</f>
        <v>0</v>
      </c>
      <c r="AY39" s="49" t="s">
        <v>801</v>
      </c>
      <c r="AZ39" s="49" t="s">
        <v>820</v>
      </c>
      <c r="BA39" s="36" t="s">
        <v>826</v>
      </c>
      <c r="BC39" s="46">
        <f>AW39+AX39</f>
        <v>0</v>
      </c>
      <c r="BD39" s="46">
        <f>G39/(100-BE39)*100</f>
        <v>0</v>
      </c>
      <c r="BE39" s="46">
        <v>0</v>
      </c>
      <c r="BF39" s="46">
        <f>L39</f>
        <v>1.08</v>
      </c>
      <c r="BH39" s="26">
        <f>F39*AO39</f>
        <v>0</v>
      </c>
      <c r="BI39" s="26">
        <f>F39*AP39</f>
        <v>0</v>
      </c>
      <c r="BJ39" s="26">
        <f>F39*G39</f>
        <v>0</v>
      </c>
      <c r="BK39" s="26" t="s">
        <v>831</v>
      </c>
      <c r="BL39" s="46">
        <v>11</v>
      </c>
    </row>
    <row r="40" spans="1:14" ht="12.75">
      <c r="A40" s="5"/>
      <c r="C40" s="21" t="s">
        <v>363</v>
      </c>
      <c r="D40" s="22"/>
      <c r="F40" s="27">
        <v>4</v>
      </c>
      <c r="M40" s="41"/>
      <c r="N40" s="5"/>
    </row>
    <row r="41" spans="1:14" ht="12.75">
      <c r="A41" s="5"/>
      <c r="B41" s="17" t="s">
        <v>175</v>
      </c>
      <c r="C41" s="85" t="s">
        <v>345</v>
      </c>
      <c r="D41" s="86"/>
      <c r="E41" s="86"/>
      <c r="F41" s="86"/>
      <c r="G41" s="86"/>
      <c r="H41" s="86"/>
      <c r="I41" s="86"/>
      <c r="J41" s="86"/>
      <c r="K41" s="86"/>
      <c r="L41" s="86"/>
      <c r="M41" s="87"/>
      <c r="N41" s="5"/>
    </row>
    <row r="42" spans="1:64" ht="12.75">
      <c r="A42" s="4" t="s">
        <v>13</v>
      </c>
      <c r="B42" s="14" t="s">
        <v>181</v>
      </c>
      <c r="C42" s="72" t="s">
        <v>364</v>
      </c>
      <c r="D42" s="73"/>
      <c r="E42" s="14" t="s">
        <v>713</v>
      </c>
      <c r="F42" s="26">
        <v>4</v>
      </c>
      <c r="G42" s="144">
        <v>0</v>
      </c>
      <c r="H42" s="26">
        <f>F42*AO42</f>
        <v>0</v>
      </c>
      <c r="I42" s="26">
        <f>F42*AP42</f>
        <v>0</v>
      </c>
      <c r="J42" s="26">
        <f>F42*G42</f>
        <v>0</v>
      </c>
      <c r="K42" s="26">
        <v>0</v>
      </c>
      <c r="L42" s="26">
        <f>F42*K42</f>
        <v>0</v>
      </c>
      <c r="M42" s="40" t="s">
        <v>791</v>
      </c>
      <c r="N42" s="5"/>
      <c r="Z42" s="46">
        <f>IF(AQ42="5",BJ42,0)</f>
        <v>0</v>
      </c>
      <c r="AB42" s="46">
        <f>IF(AQ42="1",BH42,0)</f>
        <v>0</v>
      </c>
      <c r="AC42" s="46">
        <f>IF(AQ42="1",BI42,0)</f>
        <v>0</v>
      </c>
      <c r="AD42" s="46">
        <f>IF(AQ42="7",BH42,0)</f>
        <v>0</v>
      </c>
      <c r="AE42" s="46">
        <f>IF(AQ42="7",BI42,0)</f>
        <v>0</v>
      </c>
      <c r="AF42" s="46">
        <f>IF(AQ42="2",BH42,0)</f>
        <v>0</v>
      </c>
      <c r="AG42" s="46">
        <f>IF(AQ42="2",BI42,0)</f>
        <v>0</v>
      </c>
      <c r="AH42" s="46">
        <f>IF(AQ42="0",BJ42,0)</f>
        <v>0</v>
      </c>
      <c r="AI42" s="36"/>
      <c r="AJ42" s="26">
        <f>IF(AN42=0,J42,0)</f>
        <v>0</v>
      </c>
      <c r="AK42" s="26">
        <f>IF(AN42=15,J42,0)</f>
        <v>0</v>
      </c>
      <c r="AL42" s="26">
        <f>IF(AN42=21,J42,0)</f>
        <v>0</v>
      </c>
      <c r="AN42" s="46">
        <v>21</v>
      </c>
      <c r="AO42" s="46">
        <f>G42*0</f>
        <v>0</v>
      </c>
      <c r="AP42" s="46">
        <f>G42*(1-0)</f>
        <v>0</v>
      </c>
      <c r="AQ42" s="47" t="s">
        <v>7</v>
      </c>
      <c r="AV42" s="46">
        <f>AW42+AX42</f>
        <v>0</v>
      </c>
      <c r="AW42" s="46">
        <f>F42*AO42</f>
        <v>0</v>
      </c>
      <c r="AX42" s="46">
        <f>F42*AP42</f>
        <v>0</v>
      </c>
      <c r="AY42" s="49" t="s">
        <v>801</v>
      </c>
      <c r="AZ42" s="49" t="s">
        <v>820</v>
      </c>
      <c r="BA42" s="36" t="s">
        <v>826</v>
      </c>
      <c r="BC42" s="46">
        <f>AW42+AX42</f>
        <v>0</v>
      </c>
      <c r="BD42" s="46">
        <f>G42/(100-BE42)*100</f>
        <v>0</v>
      </c>
      <c r="BE42" s="46">
        <v>0</v>
      </c>
      <c r="BF42" s="46">
        <f>L42</f>
        <v>0</v>
      </c>
      <c r="BH42" s="26">
        <f>F42*AO42</f>
        <v>0</v>
      </c>
      <c r="BI42" s="26">
        <f>F42*AP42</f>
        <v>0</v>
      </c>
      <c r="BJ42" s="26">
        <f>F42*G42</f>
        <v>0</v>
      </c>
      <c r="BK42" s="26" t="s">
        <v>831</v>
      </c>
      <c r="BL42" s="46">
        <v>11</v>
      </c>
    </row>
    <row r="43" spans="1:14" ht="12.75">
      <c r="A43" s="5"/>
      <c r="C43" s="21" t="s">
        <v>363</v>
      </c>
      <c r="D43" s="22"/>
      <c r="F43" s="27">
        <v>4</v>
      </c>
      <c r="M43" s="41"/>
      <c r="N43" s="5"/>
    </row>
    <row r="44" spans="1:14" ht="12.75">
      <c r="A44" s="5"/>
      <c r="B44" s="17" t="s">
        <v>175</v>
      </c>
      <c r="C44" s="85" t="s">
        <v>345</v>
      </c>
      <c r="D44" s="86"/>
      <c r="E44" s="86"/>
      <c r="F44" s="86"/>
      <c r="G44" s="86"/>
      <c r="H44" s="86"/>
      <c r="I44" s="86"/>
      <c r="J44" s="86"/>
      <c r="K44" s="86"/>
      <c r="L44" s="86"/>
      <c r="M44" s="87"/>
      <c r="N44" s="5"/>
    </row>
    <row r="45" spans="1:47" ht="12.75">
      <c r="A45" s="6"/>
      <c r="B45" s="18" t="s">
        <v>18</v>
      </c>
      <c r="C45" s="83" t="s">
        <v>365</v>
      </c>
      <c r="D45" s="84"/>
      <c r="E45" s="24" t="s">
        <v>6</v>
      </c>
      <c r="F45" s="24" t="s">
        <v>6</v>
      </c>
      <c r="G45" s="24" t="s">
        <v>6</v>
      </c>
      <c r="H45" s="52">
        <f>SUM(H46:H46)</f>
        <v>0</v>
      </c>
      <c r="I45" s="52">
        <f>SUM(I46:I46)</f>
        <v>0</v>
      </c>
      <c r="J45" s="52">
        <f>SUM(J46:J46)</f>
        <v>0</v>
      </c>
      <c r="K45" s="36"/>
      <c r="L45" s="52">
        <f>SUM(L46:L46)</f>
        <v>0</v>
      </c>
      <c r="M45" s="42"/>
      <c r="N45" s="5"/>
      <c r="AI45" s="36"/>
      <c r="AS45" s="52">
        <f>SUM(AJ46:AJ46)</f>
        <v>0</v>
      </c>
      <c r="AT45" s="52">
        <f>SUM(AK46:AK46)</f>
        <v>0</v>
      </c>
      <c r="AU45" s="52">
        <f>SUM(AL46:AL46)</f>
        <v>0</v>
      </c>
    </row>
    <row r="46" spans="1:64" ht="12.75">
      <c r="A46" s="4" t="s">
        <v>14</v>
      </c>
      <c r="B46" s="14" t="s">
        <v>182</v>
      </c>
      <c r="C46" s="72" t="s">
        <v>366</v>
      </c>
      <c r="D46" s="73"/>
      <c r="E46" s="14" t="s">
        <v>714</v>
      </c>
      <c r="F46" s="26">
        <v>2.32</v>
      </c>
      <c r="G46" s="144">
        <v>0</v>
      </c>
      <c r="H46" s="26">
        <f>F46*AO46</f>
        <v>0</v>
      </c>
      <c r="I46" s="26">
        <f>F46*AP46</f>
        <v>0</v>
      </c>
      <c r="J46" s="26">
        <f>F46*G46</f>
        <v>0</v>
      </c>
      <c r="K46" s="26">
        <v>0</v>
      </c>
      <c r="L46" s="26">
        <f>F46*K46</f>
        <v>0</v>
      </c>
      <c r="M46" s="40" t="s">
        <v>791</v>
      </c>
      <c r="N46" s="5"/>
      <c r="Z46" s="46">
        <f>IF(AQ46="5",BJ46,0)</f>
        <v>0</v>
      </c>
      <c r="AB46" s="46">
        <f>IF(AQ46="1",BH46,0)</f>
        <v>0</v>
      </c>
      <c r="AC46" s="46">
        <f>IF(AQ46="1",BI46,0)</f>
        <v>0</v>
      </c>
      <c r="AD46" s="46">
        <f>IF(AQ46="7",BH46,0)</f>
        <v>0</v>
      </c>
      <c r="AE46" s="46">
        <f>IF(AQ46="7",BI46,0)</f>
        <v>0</v>
      </c>
      <c r="AF46" s="46">
        <f>IF(AQ46="2",BH46,0)</f>
        <v>0</v>
      </c>
      <c r="AG46" s="46">
        <f>IF(AQ46="2",BI46,0)</f>
        <v>0</v>
      </c>
      <c r="AH46" s="46">
        <f>IF(AQ46="0",BJ46,0)</f>
        <v>0</v>
      </c>
      <c r="AI46" s="36"/>
      <c r="AJ46" s="26">
        <f>IF(AN46=0,J46,0)</f>
        <v>0</v>
      </c>
      <c r="AK46" s="26">
        <f>IF(AN46=15,J46,0)</f>
        <v>0</v>
      </c>
      <c r="AL46" s="26">
        <f>IF(AN46=21,J46,0)</f>
        <v>0</v>
      </c>
      <c r="AN46" s="46">
        <v>21</v>
      </c>
      <c r="AO46" s="46">
        <f>G46*0</f>
        <v>0</v>
      </c>
      <c r="AP46" s="46">
        <f>G46*(1-0)</f>
        <v>0</v>
      </c>
      <c r="AQ46" s="47" t="s">
        <v>7</v>
      </c>
      <c r="AV46" s="46">
        <f>AW46+AX46</f>
        <v>0</v>
      </c>
      <c r="AW46" s="46">
        <f>F46*AO46</f>
        <v>0</v>
      </c>
      <c r="AX46" s="46">
        <f>F46*AP46</f>
        <v>0</v>
      </c>
      <c r="AY46" s="49" t="s">
        <v>802</v>
      </c>
      <c r="AZ46" s="49" t="s">
        <v>820</v>
      </c>
      <c r="BA46" s="36" t="s">
        <v>826</v>
      </c>
      <c r="BC46" s="46">
        <f>AW46+AX46</f>
        <v>0</v>
      </c>
      <c r="BD46" s="46">
        <f>G46/(100-BE46)*100</f>
        <v>0</v>
      </c>
      <c r="BE46" s="46">
        <v>0</v>
      </c>
      <c r="BF46" s="46">
        <f>L46</f>
        <v>0</v>
      </c>
      <c r="BH46" s="26">
        <f>F46*AO46</f>
        <v>0</v>
      </c>
      <c r="BI46" s="26">
        <f>F46*AP46</f>
        <v>0</v>
      </c>
      <c r="BJ46" s="26">
        <f>F46*G46</f>
        <v>0</v>
      </c>
      <c r="BK46" s="26" t="s">
        <v>831</v>
      </c>
      <c r="BL46" s="46">
        <v>12</v>
      </c>
    </row>
    <row r="47" spans="1:14" ht="12.75">
      <c r="A47" s="5"/>
      <c r="C47" s="21" t="s">
        <v>367</v>
      </c>
      <c r="D47" s="22" t="s">
        <v>664</v>
      </c>
      <c r="F47" s="27" t="s">
        <v>723</v>
      </c>
      <c r="M47" s="41"/>
      <c r="N47" s="5"/>
    </row>
    <row r="48" spans="1:14" ht="12.75">
      <c r="A48" s="5"/>
      <c r="C48" s="21" t="s">
        <v>368</v>
      </c>
      <c r="D48" s="22" t="s">
        <v>669</v>
      </c>
      <c r="F48" s="27">
        <v>1</v>
      </c>
      <c r="M48" s="41"/>
      <c r="N48" s="5"/>
    </row>
    <row r="49" spans="1:14" ht="12.75">
      <c r="A49" s="5"/>
      <c r="B49" s="16" t="s">
        <v>171</v>
      </c>
      <c r="C49" s="88" t="s">
        <v>369</v>
      </c>
      <c r="D49" s="89"/>
      <c r="E49" s="89"/>
      <c r="F49" s="89"/>
      <c r="G49" s="89"/>
      <c r="H49" s="89"/>
      <c r="I49" s="89"/>
      <c r="J49" s="89"/>
      <c r="K49" s="89"/>
      <c r="L49" s="89"/>
      <c r="M49" s="90"/>
      <c r="N49" s="5"/>
    </row>
    <row r="50" spans="1:14" ht="12.75">
      <c r="A50" s="5"/>
      <c r="B50" s="17" t="s">
        <v>175</v>
      </c>
      <c r="C50" s="85" t="s">
        <v>345</v>
      </c>
      <c r="D50" s="86"/>
      <c r="E50" s="86"/>
      <c r="F50" s="86"/>
      <c r="G50" s="86"/>
      <c r="H50" s="86"/>
      <c r="I50" s="86"/>
      <c r="J50" s="86"/>
      <c r="K50" s="86"/>
      <c r="L50" s="86"/>
      <c r="M50" s="87"/>
      <c r="N50" s="5"/>
    </row>
    <row r="51" spans="1:47" ht="12.75">
      <c r="A51" s="6"/>
      <c r="B51" s="18" t="s">
        <v>19</v>
      </c>
      <c r="C51" s="83" t="s">
        <v>370</v>
      </c>
      <c r="D51" s="84"/>
      <c r="E51" s="24" t="s">
        <v>6</v>
      </c>
      <c r="F51" s="24" t="s">
        <v>6</v>
      </c>
      <c r="G51" s="24" t="s">
        <v>6</v>
      </c>
      <c r="H51" s="52">
        <f>SUM(H52:H84)</f>
        <v>0</v>
      </c>
      <c r="I51" s="52">
        <f>SUM(I52:I84)</f>
        <v>0</v>
      </c>
      <c r="J51" s="52">
        <f>SUM(J52:J84)</f>
        <v>0</v>
      </c>
      <c r="K51" s="36"/>
      <c r="L51" s="52">
        <f>SUM(L52:L84)</f>
        <v>0</v>
      </c>
      <c r="M51" s="42"/>
      <c r="N51" s="5"/>
      <c r="AI51" s="36"/>
      <c r="AS51" s="52">
        <f>SUM(AJ52:AJ84)</f>
        <v>0</v>
      </c>
      <c r="AT51" s="52">
        <f>SUM(AK52:AK84)</f>
        <v>0</v>
      </c>
      <c r="AU51" s="52">
        <f>SUM(AL52:AL84)</f>
        <v>0</v>
      </c>
    </row>
    <row r="52" spans="1:64" ht="12.75">
      <c r="A52" s="4" t="s">
        <v>15</v>
      </c>
      <c r="B52" s="14" t="s">
        <v>183</v>
      </c>
      <c r="C52" s="72" t="s">
        <v>371</v>
      </c>
      <c r="D52" s="73"/>
      <c r="E52" s="14" t="s">
        <v>714</v>
      </c>
      <c r="F52" s="26">
        <v>1068.12</v>
      </c>
      <c r="G52" s="144">
        <v>0</v>
      </c>
      <c r="H52" s="26">
        <f>F52*AO52</f>
        <v>0</v>
      </c>
      <c r="I52" s="26">
        <f>F52*AP52</f>
        <v>0</v>
      </c>
      <c r="J52" s="26">
        <f>F52*G52</f>
        <v>0</v>
      </c>
      <c r="K52" s="26">
        <v>0</v>
      </c>
      <c r="L52" s="26">
        <f>F52*K52</f>
        <v>0</v>
      </c>
      <c r="M52" s="40" t="s">
        <v>791</v>
      </c>
      <c r="N52" s="5"/>
      <c r="Z52" s="46">
        <f>IF(AQ52="5",BJ52,0)</f>
        <v>0</v>
      </c>
      <c r="AB52" s="46">
        <f>IF(AQ52="1",BH52,0)</f>
        <v>0</v>
      </c>
      <c r="AC52" s="46">
        <f>IF(AQ52="1",BI52,0)</f>
        <v>0</v>
      </c>
      <c r="AD52" s="46">
        <f>IF(AQ52="7",BH52,0)</f>
        <v>0</v>
      </c>
      <c r="AE52" s="46">
        <f>IF(AQ52="7",BI52,0)</f>
        <v>0</v>
      </c>
      <c r="AF52" s="46">
        <f>IF(AQ52="2",BH52,0)</f>
        <v>0</v>
      </c>
      <c r="AG52" s="46">
        <f>IF(AQ52="2",BI52,0)</f>
        <v>0</v>
      </c>
      <c r="AH52" s="46">
        <f>IF(AQ52="0",BJ52,0)</f>
        <v>0</v>
      </c>
      <c r="AI52" s="36"/>
      <c r="AJ52" s="26">
        <f>IF(AN52=0,J52,0)</f>
        <v>0</v>
      </c>
      <c r="AK52" s="26">
        <f>IF(AN52=15,J52,0)</f>
        <v>0</v>
      </c>
      <c r="AL52" s="26">
        <f>IF(AN52=21,J52,0)</f>
        <v>0</v>
      </c>
      <c r="AN52" s="46">
        <v>21</v>
      </c>
      <c r="AO52" s="46">
        <f>G52*0</f>
        <v>0</v>
      </c>
      <c r="AP52" s="46">
        <f>G52*(1-0)</f>
        <v>0</v>
      </c>
      <c r="AQ52" s="47" t="s">
        <v>7</v>
      </c>
      <c r="AV52" s="46">
        <f>AW52+AX52</f>
        <v>0</v>
      </c>
      <c r="AW52" s="46">
        <f>F52*AO52</f>
        <v>0</v>
      </c>
      <c r="AX52" s="46">
        <f>F52*AP52</f>
        <v>0</v>
      </c>
      <c r="AY52" s="49" t="s">
        <v>803</v>
      </c>
      <c r="AZ52" s="49" t="s">
        <v>820</v>
      </c>
      <c r="BA52" s="36" t="s">
        <v>826</v>
      </c>
      <c r="BC52" s="46">
        <f>AW52+AX52</f>
        <v>0</v>
      </c>
      <c r="BD52" s="46">
        <f>G52/(100-BE52)*100</f>
        <v>0</v>
      </c>
      <c r="BE52" s="46">
        <v>0</v>
      </c>
      <c r="BF52" s="46">
        <f>L52</f>
        <v>0</v>
      </c>
      <c r="BH52" s="26">
        <f>F52*AO52</f>
        <v>0</v>
      </c>
      <c r="BI52" s="26">
        <f>F52*AP52</f>
        <v>0</v>
      </c>
      <c r="BJ52" s="26">
        <f>F52*G52</f>
        <v>0</v>
      </c>
      <c r="BK52" s="26" t="s">
        <v>831</v>
      </c>
      <c r="BL52" s="46">
        <v>13</v>
      </c>
    </row>
    <row r="53" spans="1:14" ht="12.75">
      <c r="A53" s="5"/>
      <c r="C53" s="21" t="s">
        <v>372</v>
      </c>
      <c r="D53" s="22" t="s">
        <v>663</v>
      </c>
      <c r="F53" s="27" t="s">
        <v>724</v>
      </c>
      <c r="M53" s="41"/>
      <c r="N53" s="5"/>
    </row>
    <row r="54" spans="1:14" ht="25.5" customHeight="1">
      <c r="A54" s="5"/>
      <c r="B54" s="15" t="s">
        <v>174</v>
      </c>
      <c r="C54" s="80" t="s">
        <v>373</v>
      </c>
      <c r="D54" s="81"/>
      <c r="E54" s="81"/>
      <c r="F54" s="81"/>
      <c r="G54" s="81"/>
      <c r="H54" s="81"/>
      <c r="I54" s="81"/>
      <c r="J54" s="81"/>
      <c r="K54" s="81"/>
      <c r="L54" s="81"/>
      <c r="M54" s="82"/>
      <c r="N54" s="5"/>
    </row>
    <row r="55" spans="1:14" ht="12.75">
      <c r="A55" s="5"/>
      <c r="B55" s="16" t="s">
        <v>171</v>
      </c>
      <c r="C55" s="88" t="s">
        <v>374</v>
      </c>
      <c r="D55" s="89"/>
      <c r="E55" s="89"/>
      <c r="F55" s="89"/>
      <c r="G55" s="89"/>
      <c r="H55" s="89"/>
      <c r="I55" s="89"/>
      <c r="J55" s="89"/>
      <c r="K55" s="89"/>
      <c r="L55" s="89"/>
      <c r="M55" s="90"/>
      <c r="N55" s="5"/>
    </row>
    <row r="56" spans="1:14" ht="12.75">
      <c r="A56" s="5"/>
      <c r="B56" s="17" t="s">
        <v>175</v>
      </c>
      <c r="C56" s="85" t="s">
        <v>345</v>
      </c>
      <c r="D56" s="86"/>
      <c r="E56" s="86"/>
      <c r="F56" s="86"/>
      <c r="G56" s="86"/>
      <c r="H56" s="86"/>
      <c r="I56" s="86"/>
      <c r="J56" s="86"/>
      <c r="K56" s="86"/>
      <c r="L56" s="86"/>
      <c r="M56" s="87"/>
      <c r="N56" s="5"/>
    </row>
    <row r="57" spans="1:64" ht="12.75">
      <c r="A57" s="4" t="s">
        <v>16</v>
      </c>
      <c r="B57" s="14" t="s">
        <v>184</v>
      </c>
      <c r="C57" s="72" t="s">
        <v>375</v>
      </c>
      <c r="D57" s="73"/>
      <c r="E57" s="14" t="s">
        <v>714</v>
      </c>
      <c r="F57" s="26">
        <v>2492.28</v>
      </c>
      <c r="G57" s="144">
        <v>0</v>
      </c>
      <c r="H57" s="26">
        <f>F57*AO57</f>
        <v>0</v>
      </c>
      <c r="I57" s="26">
        <f>F57*AP57</f>
        <v>0</v>
      </c>
      <c r="J57" s="26">
        <f>F57*G57</f>
        <v>0</v>
      </c>
      <c r="K57" s="26">
        <v>0</v>
      </c>
      <c r="L57" s="26">
        <f>F57*K57</f>
        <v>0</v>
      </c>
      <c r="M57" s="40" t="s">
        <v>791</v>
      </c>
      <c r="N57" s="5"/>
      <c r="Z57" s="46">
        <f>IF(AQ57="5",BJ57,0)</f>
        <v>0</v>
      </c>
      <c r="AB57" s="46">
        <f>IF(AQ57="1",BH57,0)</f>
        <v>0</v>
      </c>
      <c r="AC57" s="46">
        <f>IF(AQ57="1",BI57,0)</f>
        <v>0</v>
      </c>
      <c r="AD57" s="46">
        <f>IF(AQ57="7",BH57,0)</f>
        <v>0</v>
      </c>
      <c r="AE57" s="46">
        <f>IF(AQ57="7",BI57,0)</f>
        <v>0</v>
      </c>
      <c r="AF57" s="46">
        <f>IF(AQ57="2",BH57,0)</f>
        <v>0</v>
      </c>
      <c r="AG57" s="46">
        <f>IF(AQ57="2",BI57,0)</f>
        <v>0</v>
      </c>
      <c r="AH57" s="46">
        <f>IF(AQ57="0",BJ57,0)</f>
        <v>0</v>
      </c>
      <c r="AI57" s="36"/>
      <c r="AJ57" s="26">
        <f>IF(AN57=0,J57,0)</f>
        <v>0</v>
      </c>
      <c r="AK57" s="26">
        <f>IF(AN57=15,J57,0)</f>
        <v>0</v>
      </c>
      <c r="AL57" s="26">
        <f>IF(AN57=21,J57,0)</f>
        <v>0</v>
      </c>
      <c r="AN57" s="46">
        <v>21</v>
      </c>
      <c r="AO57" s="46">
        <f>G57*0</f>
        <v>0</v>
      </c>
      <c r="AP57" s="46">
        <f>G57*(1-0)</f>
        <v>0</v>
      </c>
      <c r="AQ57" s="47" t="s">
        <v>7</v>
      </c>
      <c r="AV57" s="46">
        <f>AW57+AX57</f>
        <v>0</v>
      </c>
      <c r="AW57" s="46">
        <f>F57*AO57</f>
        <v>0</v>
      </c>
      <c r="AX57" s="46">
        <f>F57*AP57</f>
        <v>0</v>
      </c>
      <c r="AY57" s="49" t="s">
        <v>803</v>
      </c>
      <c r="AZ57" s="49" t="s">
        <v>820</v>
      </c>
      <c r="BA57" s="36" t="s">
        <v>826</v>
      </c>
      <c r="BC57" s="46">
        <f>AW57+AX57</f>
        <v>0</v>
      </c>
      <c r="BD57" s="46">
        <f>G57/(100-BE57)*100</f>
        <v>0</v>
      </c>
      <c r="BE57" s="46">
        <v>0</v>
      </c>
      <c r="BF57" s="46">
        <f>L57</f>
        <v>0</v>
      </c>
      <c r="BH57" s="26">
        <f>F57*AO57</f>
        <v>0</v>
      </c>
      <c r="BI57" s="26">
        <f>F57*AP57</f>
        <v>0</v>
      </c>
      <c r="BJ57" s="26">
        <f>F57*G57</f>
        <v>0</v>
      </c>
      <c r="BK57" s="26" t="s">
        <v>831</v>
      </c>
      <c r="BL57" s="46">
        <v>13</v>
      </c>
    </row>
    <row r="58" spans="1:14" ht="12.75">
      <c r="A58" s="5"/>
      <c r="C58" s="21" t="s">
        <v>376</v>
      </c>
      <c r="D58" s="22" t="s">
        <v>663</v>
      </c>
      <c r="F58" s="27" t="s">
        <v>379</v>
      </c>
      <c r="M58" s="41"/>
      <c r="N58" s="5"/>
    </row>
    <row r="59" spans="1:14" ht="25.5" customHeight="1">
      <c r="A59" s="5"/>
      <c r="B59" s="15" t="s">
        <v>174</v>
      </c>
      <c r="C59" s="80" t="s">
        <v>373</v>
      </c>
      <c r="D59" s="81"/>
      <c r="E59" s="81"/>
      <c r="F59" s="81"/>
      <c r="G59" s="81"/>
      <c r="H59" s="81"/>
      <c r="I59" s="81"/>
      <c r="J59" s="81"/>
      <c r="K59" s="81"/>
      <c r="L59" s="81"/>
      <c r="M59" s="82"/>
      <c r="N59" s="5"/>
    </row>
    <row r="60" spans="1:14" ht="12.75">
      <c r="A60" s="5"/>
      <c r="B60" s="16" t="s">
        <v>171</v>
      </c>
      <c r="C60" s="88" t="s">
        <v>377</v>
      </c>
      <c r="D60" s="89"/>
      <c r="E60" s="89"/>
      <c r="F60" s="89"/>
      <c r="G60" s="89"/>
      <c r="H60" s="89"/>
      <c r="I60" s="89"/>
      <c r="J60" s="89"/>
      <c r="K60" s="89"/>
      <c r="L60" s="89"/>
      <c r="M60" s="90"/>
      <c r="N60" s="5"/>
    </row>
    <row r="61" spans="1:14" ht="12.75">
      <c r="A61" s="5"/>
      <c r="B61" s="17" t="s">
        <v>175</v>
      </c>
      <c r="C61" s="85" t="s">
        <v>345</v>
      </c>
      <c r="D61" s="86"/>
      <c r="E61" s="86"/>
      <c r="F61" s="86"/>
      <c r="G61" s="86"/>
      <c r="H61" s="86"/>
      <c r="I61" s="86"/>
      <c r="J61" s="86"/>
      <c r="K61" s="86"/>
      <c r="L61" s="86"/>
      <c r="M61" s="87"/>
      <c r="N61" s="5"/>
    </row>
    <row r="62" spans="1:64" ht="12.75">
      <c r="A62" s="4" t="s">
        <v>17</v>
      </c>
      <c r="B62" s="14" t="s">
        <v>185</v>
      </c>
      <c r="C62" s="72" t="s">
        <v>378</v>
      </c>
      <c r="D62" s="73"/>
      <c r="E62" s="14" t="s">
        <v>714</v>
      </c>
      <c r="F62" s="26">
        <v>2492.28</v>
      </c>
      <c r="G62" s="144">
        <v>0</v>
      </c>
      <c r="H62" s="26">
        <f>F62*AO62</f>
        <v>0</v>
      </c>
      <c r="I62" s="26">
        <f>F62*AP62</f>
        <v>0</v>
      </c>
      <c r="J62" s="26">
        <f>F62*G62</f>
        <v>0</v>
      </c>
      <c r="K62" s="26">
        <v>0</v>
      </c>
      <c r="L62" s="26">
        <f>F62*K62</f>
        <v>0</v>
      </c>
      <c r="M62" s="40" t="s">
        <v>791</v>
      </c>
      <c r="N62" s="5"/>
      <c r="Z62" s="46">
        <f>IF(AQ62="5",BJ62,0)</f>
        <v>0</v>
      </c>
      <c r="AB62" s="46">
        <f>IF(AQ62="1",BH62,0)</f>
        <v>0</v>
      </c>
      <c r="AC62" s="46">
        <f>IF(AQ62="1",BI62,0)</f>
        <v>0</v>
      </c>
      <c r="AD62" s="46">
        <f>IF(AQ62="7",BH62,0)</f>
        <v>0</v>
      </c>
      <c r="AE62" s="46">
        <f>IF(AQ62="7",BI62,0)</f>
        <v>0</v>
      </c>
      <c r="AF62" s="46">
        <f>IF(AQ62="2",BH62,0)</f>
        <v>0</v>
      </c>
      <c r="AG62" s="46">
        <f>IF(AQ62="2",BI62,0)</f>
        <v>0</v>
      </c>
      <c r="AH62" s="46">
        <f>IF(AQ62="0",BJ62,0)</f>
        <v>0</v>
      </c>
      <c r="AI62" s="36"/>
      <c r="AJ62" s="26">
        <f>IF(AN62=0,J62,0)</f>
        <v>0</v>
      </c>
      <c r="AK62" s="26">
        <f>IF(AN62=15,J62,0)</f>
        <v>0</v>
      </c>
      <c r="AL62" s="26">
        <f>IF(AN62=21,J62,0)</f>
        <v>0</v>
      </c>
      <c r="AN62" s="46">
        <v>21</v>
      </c>
      <c r="AO62" s="46">
        <f>G62*0</f>
        <v>0</v>
      </c>
      <c r="AP62" s="46">
        <f>G62*(1-0)</f>
        <v>0</v>
      </c>
      <c r="AQ62" s="47" t="s">
        <v>7</v>
      </c>
      <c r="AV62" s="46">
        <f>AW62+AX62</f>
        <v>0</v>
      </c>
      <c r="AW62" s="46">
        <f>F62*AO62</f>
        <v>0</v>
      </c>
      <c r="AX62" s="46">
        <f>F62*AP62</f>
        <v>0</v>
      </c>
      <c r="AY62" s="49" t="s">
        <v>803</v>
      </c>
      <c r="AZ62" s="49" t="s">
        <v>820</v>
      </c>
      <c r="BA62" s="36" t="s">
        <v>826</v>
      </c>
      <c r="BC62" s="46">
        <f>AW62+AX62</f>
        <v>0</v>
      </c>
      <c r="BD62" s="46">
        <f>G62/(100-BE62)*100</f>
        <v>0</v>
      </c>
      <c r="BE62" s="46">
        <v>0</v>
      </c>
      <c r="BF62" s="46">
        <f>L62</f>
        <v>0</v>
      </c>
      <c r="BH62" s="26">
        <f>F62*AO62</f>
        <v>0</v>
      </c>
      <c r="BI62" s="26">
        <f>F62*AP62</f>
        <v>0</v>
      </c>
      <c r="BJ62" s="26">
        <f>F62*G62</f>
        <v>0</v>
      </c>
      <c r="BK62" s="26" t="s">
        <v>831</v>
      </c>
      <c r="BL62" s="46">
        <v>13</v>
      </c>
    </row>
    <row r="63" spans="1:14" ht="12.75">
      <c r="A63" s="5"/>
      <c r="C63" s="21" t="s">
        <v>379</v>
      </c>
      <c r="D63" s="22"/>
      <c r="F63" s="27" t="s">
        <v>379</v>
      </c>
      <c r="M63" s="41"/>
      <c r="N63" s="5"/>
    </row>
    <row r="64" spans="1:14" ht="12.75">
      <c r="A64" s="5"/>
      <c r="B64" s="15" t="s">
        <v>174</v>
      </c>
      <c r="C64" s="80" t="s">
        <v>380</v>
      </c>
      <c r="D64" s="81"/>
      <c r="E64" s="81"/>
      <c r="F64" s="81"/>
      <c r="G64" s="81"/>
      <c r="H64" s="81"/>
      <c r="I64" s="81"/>
      <c r="J64" s="81"/>
      <c r="K64" s="81"/>
      <c r="L64" s="81"/>
      <c r="M64" s="82"/>
      <c r="N64" s="5"/>
    </row>
    <row r="65" spans="1:14" ht="12.75">
      <c r="A65" s="5"/>
      <c r="B65" s="17" t="s">
        <v>175</v>
      </c>
      <c r="C65" s="85" t="s">
        <v>345</v>
      </c>
      <c r="D65" s="86"/>
      <c r="E65" s="86"/>
      <c r="F65" s="86"/>
      <c r="G65" s="86"/>
      <c r="H65" s="86"/>
      <c r="I65" s="86"/>
      <c r="J65" s="86"/>
      <c r="K65" s="86"/>
      <c r="L65" s="86"/>
      <c r="M65" s="87"/>
      <c r="N65" s="5"/>
    </row>
    <row r="66" spans="1:64" ht="12.75">
      <c r="A66" s="4" t="s">
        <v>18</v>
      </c>
      <c r="B66" s="14" t="s">
        <v>186</v>
      </c>
      <c r="C66" s="72" t="s">
        <v>381</v>
      </c>
      <c r="D66" s="73"/>
      <c r="E66" s="14" t="s">
        <v>714</v>
      </c>
      <c r="F66" s="26">
        <v>28.1844</v>
      </c>
      <c r="G66" s="144">
        <v>0</v>
      </c>
      <c r="H66" s="26">
        <f>F66*AO66</f>
        <v>0</v>
      </c>
      <c r="I66" s="26">
        <f>F66*AP66</f>
        <v>0</v>
      </c>
      <c r="J66" s="26">
        <f>F66*G66</f>
        <v>0</v>
      </c>
      <c r="K66" s="26">
        <v>0</v>
      </c>
      <c r="L66" s="26">
        <f>F66*K66</f>
        <v>0</v>
      </c>
      <c r="M66" s="40" t="s">
        <v>791</v>
      </c>
      <c r="N66" s="5"/>
      <c r="Z66" s="46">
        <f>IF(AQ66="5",BJ66,0)</f>
        <v>0</v>
      </c>
      <c r="AB66" s="46">
        <f>IF(AQ66="1",BH66,0)</f>
        <v>0</v>
      </c>
      <c r="AC66" s="46">
        <f>IF(AQ66="1",BI66,0)</f>
        <v>0</v>
      </c>
      <c r="AD66" s="46">
        <f>IF(AQ66="7",BH66,0)</f>
        <v>0</v>
      </c>
      <c r="AE66" s="46">
        <f>IF(AQ66="7",BI66,0)</f>
        <v>0</v>
      </c>
      <c r="AF66" s="46">
        <f>IF(AQ66="2",BH66,0)</f>
        <v>0</v>
      </c>
      <c r="AG66" s="46">
        <f>IF(AQ66="2",BI66,0)</f>
        <v>0</v>
      </c>
      <c r="AH66" s="46">
        <f>IF(AQ66="0",BJ66,0)</f>
        <v>0</v>
      </c>
      <c r="AI66" s="36"/>
      <c r="AJ66" s="26">
        <f>IF(AN66=0,J66,0)</f>
        <v>0</v>
      </c>
      <c r="AK66" s="26">
        <f>IF(AN66=15,J66,0)</f>
        <v>0</v>
      </c>
      <c r="AL66" s="26">
        <f>IF(AN66=21,J66,0)</f>
        <v>0</v>
      </c>
      <c r="AN66" s="46">
        <v>21</v>
      </c>
      <c r="AO66" s="46">
        <f>G66*0</f>
        <v>0</v>
      </c>
      <c r="AP66" s="46">
        <f>G66*(1-0)</f>
        <v>0</v>
      </c>
      <c r="AQ66" s="47" t="s">
        <v>7</v>
      </c>
      <c r="AV66" s="46">
        <f>AW66+AX66</f>
        <v>0</v>
      </c>
      <c r="AW66" s="46">
        <f>F66*AO66</f>
        <v>0</v>
      </c>
      <c r="AX66" s="46">
        <f>F66*AP66</f>
        <v>0</v>
      </c>
      <c r="AY66" s="49" t="s">
        <v>803</v>
      </c>
      <c r="AZ66" s="49" t="s">
        <v>820</v>
      </c>
      <c r="BA66" s="36" t="s">
        <v>826</v>
      </c>
      <c r="BC66" s="46">
        <f>AW66+AX66</f>
        <v>0</v>
      </c>
      <c r="BD66" s="46">
        <f>G66/(100-BE66)*100</f>
        <v>0</v>
      </c>
      <c r="BE66" s="46">
        <v>0</v>
      </c>
      <c r="BF66" s="46">
        <f>L66</f>
        <v>0</v>
      </c>
      <c r="BH66" s="26">
        <f>F66*AO66</f>
        <v>0</v>
      </c>
      <c r="BI66" s="26">
        <f>F66*AP66</f>
        <v>0</v>
      </c>
      <c r="BJ66" s="26">
        <f>F66*G66</f>
        <v>0</v>
      </c>
      <c r="BK66" s="26" t="s">
        <v>831</v>
      </c>
      <c r="BL66" s="46">
        <v>13</v>
      </c>
    </row>
    <row r="67" spans="1:14" ht="12.75">
      <c r="A67" s="5"/>
      <c r="C67" s="21" t="s">
        <v>382</v>
      </c>
      <c r="D67" s="22" t="s">
        <v>664</v>
      </c>
      <c r="F67" s="27" t="s">
        <v>725</v>
      </c>
      <c r="M67" s="41"/>
      <c r="N67" s="5"/>
    </row>
    <row r="68" spans="1:14" ht="12.75">
      <c r="A68" s="5"/>
      <c r="C68" s="21" t="s">
        <v>383</v>
      </c>
      <c r="D68" s="22" t="s">
        <v>665</v>
      </c>
      <c r="F68" s="27" t="s">
        <v>726</v>
      </c>
      <c r="M68" s="41"/>
      <c r="N68" s="5"/>
    </row>
    <row r="69" spans="1:14" ht="12.75">
      <c r="A69" s="5"/>
      <c r="C69" s="21" t="s">
        <v>384</v>
      </c>
      <c r="D69" s="22" t="s">
        <v>666</v>
      </c>
      <c r="F69" s="27" t="s">
        <v>727</v>
      </c>
      <c r="M69" s="41"/>
      <c r="N69" s="5"/>
    </row>
    <row r="70" spans="1:14" ht="25.5" customHeight="1">
      <c r="A70" s="5"/>
      <c r="B70" s="15" t="s">
        <v>174</v>
      </c>
      <c r="C70" s="80" t="s">
        <v>385</v>
      </c>
      <c r="D70" s="81"/>
      <c r="E70" s="81"/>
      <c r="F70" s="81"/>
      <c r="G70" s="81"/>
      <c r="H70" s="81"/>
      <c r="I70" s="81"/>
      <c r="J70" s="81"/>
      <c r="K70" s="81"/>
      <c r="L70" s="81"/>
      <c r="M70" s="82"/>
      <c r="N70" s="5"/>
    </row>
    <row r="71" spans="1:14" ht="12.75">
      <c r="A71" s="5"/>
      <c r="B71" s="16" t="s">
        <v>171</v>
      </c>
      <c r="C71" s="88" t="s">
        <v>374</v>
      </c>
      <c r="D71" s="89"/>
      <c r="E71" s="89"/>
      <c r="F71" s="89"/>
      <c r="G71" s="89"/>
      <c r="H71" s="89"/>
      <c r="I71" s="89"/>
      <c r="J71" s="89"/>
      <c r="K71" s="89"/>
      <c r="L71" s="89"/>
      <c r="M71" s="90"/>
      <c r="N71" s="5"/>
    </row>
    <row r="72" spans="1:14" ht="12.75">
      <c r="A72" s="5"/>
      <c r="B72" s="17" t="s">
        <v>175</v>
      </c>
      <c r="C72" s="85" t="s">
        <v>345</v>
      </c>
      <c r="D72" s="86"/>
      <c r="E72" s="86"/>
      <c r="F72" s="86"/>
      <c r="G72" s="86"/>
      <c r="H72" s="86"/>
      <c r="I72" s="86"/>
      <c r="J72" s="86"/>
      <c r="K72" s="86"/>
      <c r="L72" s="86"/>
      <c r="M72" s="87"/>
      <c r="N72" s="5"/>
    </row>
    <row r="73" spans="1:64" ht="12.75">
      <c r="A73" s="4" t="s">
        <v>19</v>
      </c>
      <c r="B73" s="14" t="s">
        <v>187</v>
      </c>
      <c r="C73" s="72" t="s">
        <v>386</v>
      </c>
      <c r="D73" s="73"/>
      <c r="E73" s="14" t="s">
        <v>714</v>
      </c>
      <c r="F73" s="26">
        <v>65.7636</v>
      </c>
      <c r="G73" s="144">
        <v>0</v>
      </c>
      <c r="H73" s="26">
        <f>F73*AO73</f>
        <v>0</v>
      </c>
      <c r="I73" s="26">
        <f>F73*AP73</f>
        <v>0</v>
      </c>
      <c r="J73" s="26">
        <f>F73*G73</f>
        <v>0</v>
      </c>
      <c r="K73" s="26">
        <v>0</v>
      </c>
      <c r="L73" s="26">
        <f>F73*K73</f>
        <v>0</v>
      </c>
      <c r="M73" s="40" t="s">
        <v>791</v>
      </c>
      <c r="N73" s="5"/>
      <c r="Z73" s="46">
        <f>IF(AQ73="5",BJ73,0)</f>
        <v>0</v>
      </c>
      <c r="AB73" s="46">
        <f>IF(AQ73="1",BH73,0)</f>
        <v>0</v>
      </c>
      <c r="AC73" s="46">
        <f>IF(AQ73="1",BI73,0)</f>
        <v>0</v>
      </c>
      <c r="AD73" s="46">
        <f>IF(AQ73="7",BH73,0)</f>
        <v>0</v>
      </c>
      <c r="AE73" s="46">
        <f>IF(AQ73="7",BI73,0)</f>
        <v>0</v>
      </c>
      <c r="AF73" s="46">
        <f>IF(AQ73="2",BH73,0)</f>
        <v>0</v>
      </c>
      <c r="AG73" s="46">
        <f>IF(AQ73="2",BI73,0)</f>
        <v>0</v>
      </c>
      <c r="AH73" s="46">
        <f>IF(AQ73="0",BJ73,0)</f>
        <v>0</v>
      </c>
      <c r="AI73" s="36"/>
      <c r="AJ73" s="26">
        <f>IF(AN73=0,J73,0)</f>
        <v>0</v>
      </c>
      <c r="AK73" s="26">
        <f>IF(AN73=15,J73,0)</f>
        <v>0</v>
      </c>
      <c r="AL73" s="26">
        <f>IF(AN73=21,J73,0)</f>
        <v>0</v>
      </c>
      <c r="AN73" s="46">
        <v>21</v>
      </c>
      <c r="AO73" s="46">
        <f>G73*0</f>
        <v>0</v>
      </c>
      <c r="AP73" s="46">
        <f>G73*(1-0)</f>
        <v>0</v>
      </c>
      <c r="AQ73" s="47" t="s">
        <v>7</v>
      </c>
      <c r="AV73" s="46">
        <f>AW73+AX73</f>
        <v>0</v>
      </c>
      <c r="AW73" s="46">
        <f>F73*AO73</f>
        <v>0</v>
      </c>
      <c r="AX73" s="46">
        <f>F73*AP73</f>
        <v>0</v>
      </c>
      <c r="AY73" s="49" t="s">
        <v>803</v>
      </c>
      <c r="AZ73" s="49" t="s">
        <v>820</v>
      </c>
      <c r="BA73" s="36" t="s">
        <v>826</v>
      </c>
      <c r="BC73" s="46">
        <f>AW73+AX73</f>
        <v>0</v>
      </c>
      <c r="BD73" s="46">
        <f>G73/(100-BE73)*100</f>
        <v>0</v>
      </c>
      <c r="BE73" s="46">
        <v>0</v>
      </c>
      <c r="BF73" s="46">
        <f>L73</f>
        <v>0</v>
      </c>
      <c r="BH73" s="26">
        <f>F73*AO73</f>
        <v>0</v>
      </c>
      <c r="BI73" s="26">
        <f>F73*AP73</f>
        <v>0</v>
      </c>
      <c r="BJ73" s="26">
        <f>F73*G73</f>
        <v>0</v>
      </c>
      <c r="BK73" s="26" t="s">
        <v>831</v>
      </c>
      <c r="BL73" s="46">
        <v>13</v>
      </c>
    </row>
    <row r="74" spans="1:14" ht="12.75">
      <c r="A74" s="5"/>
      <c r="C74" s="21" t="s">
        <v>387</v>
      </c>
      <c r="D74" s="22" t="s">
        <v>664</v>
      </c>
      <c r="F74" s="27" t="s">
        <v>728</v>
      </c>
      <c r="M74" s="41"/>
      <c r="N74" s="5"/>
    </row>
    <row r="75" spans="1:14" ht="12.75">
      <c r="A75" s="5"/>
      <c r="C75" s="21" t="s">
        <v>388</v>
      </c>
      <c r="D75" s="22" t="s">
        <v>665</v>
      </c>
      <c r="F75" s="27" t="s">
        <v>729</v>
      </c>
      <c r="M75" s="41"/>
      <c r="N75" s="5"/>
    </row>
    <row r="76" spans="1:14" ht="12.75">
      <c r="A76" s="5"/>
      <c r="C76" s="21" t="s">
        <v>389</v>
      </c>
      <c r="D76" s="22" t="s">
        <v>666</v>
      </c>
      <c r="F76" s="27" t="s">
        <v>730</v>
      </c>
      <c r="M76" s="41"/>
      <c r="N76" s="5"/>
    </row>
    <row r="77" spans="1:14" ht="25.5" customHeight="1">
      <c r="A77" s="5"/>
      <c r="B77" s="15" t="s">
        <v>174</v>
      </c>
      <c r="C77" s="80" t="s">
        <v>385</v>
      </c>
      <c r="D77" s="81"/>
      <c r="E77" s="81"/>
      <c r="F77" s="81"/>
      <c r="G77" s="81"/>
      <c r="H77" s="81"/>
      <c r="I77" s="81"/>
      <c r="J77" s="81"/>
      <c r="K77" s="81"/>
      <c r="L77" s="81"/>
      <c r="M77" s="82"/>
      <c r="N77" s="5"/>
    </row>
    <row r="78" spans="1:14" ht="12.75">
      <c r="A78" s="5"/>
      <c r="B78" s="16" t="s">
        <v>171</v>
      </c>
      <c r="C78" s="88" t="s">
        <v>377</v>
      </c>
      <c r="D78" s="89"/>
      <c r="E78" s="89"/>
      <c r="F78" s="89"/>
      <c r="G78" s="89"/>
      <c r="H78" s="89"/>
      <c r="I78" s="89"/>
      <c r="J78" s="89"/>
      <c r="K78" s="89"/>
      <c r="L78" s="89"/>
      <c r="M78" s="90"/>
      <c r="N78" s="5"/>
    </row>
    <row r="79" spans="1:14" ht="12.75">
      <c r="A79" s="5"/>
      <c r="B79" s="17" t="s">
        <v>175</v>
      </c>
      <c r="C79" s="85" t="s">
        <v>345</v>
      </c>
      <c r="D79" s="86"/>
      <c r="E79" s="86"/>
      <c r="F79" s="86"/>
      <c r="G79" s="86"/>
      <c r="H79" s="86"/>
      <c r="I79" s="86"/>
      <c r="J79" s="86"/>
      <c r="K79" s="86"/>
      <c r="L79" s="86"/>
      <c r="M79" s="87"/>
      <c r="N79" s="5"/>
    </row>
    <row r="80" spans="1:64" ht="12.75">
      <c r="A80" s="4" t="s">
        <v>20</v>
      </c>
      <c r="B80" s="14" t="s">
        <v>188</v>
      </c>
      <c r="C80" s="72" t="s">
        <v>390</v>
      </c>
      <c r="D80" s="73"/>
      <c r="E80" s="14" t="s">
        <v>714</v>
      </c>
      <c r="F80" s="26">
        <v>65.7636</v>
      </c>
      <c r="G80" s="144">
        <v>0</v>
      </c>
      <c r="H80" s="26">
        <f>F80*AO80</f>
        <v>0</v>
      </c>
      <c r="I80" s="26">
        <f>F80*AP80</f>
        <v>0</v>
      </c>
      <c r="J80" s="26">
        <f>F80*G80</f>
        <v>0</v>
      </c>
      <c r="K80" s="26">
        <v>0</v>
      </c>
      <c r="L80" s="26">
        <f>F80*K80</f>
        <v>0</v>
      </c>
      <c r="M80" s="40" t="s">
        <v>791</v>
      </c>
      <c r="N80" s="5"/>
      <c r="Z80" s="46">
        <f>IF(AQ80="5",BJ80,0)</f>
        <v>0</v>
      </c>
      <c r="AB80" s="46">
        <f>IF(AQ80="1",BH80,0)</f>
        <v>0</v>
      </c>
      <c r="AC80" s="46">
        <f>IF(AQ80="1",BI80,0)</f>
        <v>0</v>
      </c>
      <c r="AD80" s="46">
        <f>IF(AQ80="7",BH80,0)</f>
        <v>0</v>
      </c>
      <c r="AE80" s="46">
        <f>IF(AQ80="7",BI80,0)</f>
        <v>0</v>
      </c>
      <c r="AF80" s="46">
        <f>IF(AQ80="2",BH80,0)</f>
        <v>0</v>
      </c>
      <c r="AG80" s="46">
        <f>IF(AQ80="2",BI80,0)</f>
        <v>0</v>
      </c>
      <c r="AH80" s="46">
        <f>IF(AQ80="0",BJ80,0)</f>
        <v>0</v>
      </c>
      <c r="AI80" s="36"/>
      <c r="AJ80" s="26">
        <f>IF(AN80=0,J80,0)</f>
        <v>0</v>
      </c>
      <c r="AK80" s="26">
        <f>IF(AN80=15,J80,0)</f>
        <v>0</v>
      </c>
      <c r="AL80" s="26">
        <f>IF(AN80=21,J80,0)</f>
        <v>0</v>
      </c>
      <c r="AN80" s="46">
        <v>21</v>
      </c>
      <c r="AO80" s="46">
        <f>G80*0</f>
        <v>0</v>
      </c>
      <c r="AP80" s="46">
        <f>G80*(1-0)</f>
        <v>0</v>
      </c>
      <c r="AQ80" s="47" t="s">
        <v>7</v>
      </c>
      <c r="AV80" s="46">
        <f>AW80+AX80</f>
        <v>0</v>
      </c>
      <c r="AW80" s="46">
        <f>F80*AO80</f>
        <v>0</v>
      </c>
      <c r="AX80" s="46">
        <f>F80*AP80</f>
        <v>0</v>
      </c>
      <c r="AY80" s="49" t="s">
        <v>803</v>
      </c>
      <c r="AZ80" s="49" t="s">
        <v>820</v>
      </c>
      <c r="BA80" s="36" t="s">
        <v>826</v>
      </c>
      <c r="BC80" s="46">
        <f>AW80+AX80</f>
        <v>0</v>
      </c>
      <c r="BD80" s="46">
        <f>G80/(100-BE80)*100</f>
        <v>0</v>
      </c>
      <c r="BE80" s="46">
        <v>0</v>
      </c>
      <c r="BF80" s="46">
        <f>L80</f>
        <v>0</v>
      </c>
      <c r="BH80" s="26">
        <f>F80*AO80</f>
        <v>0</v>
      </c>
      <c r="BI80" s="26">
        <f>F80*AP80</f>
        <v>0</v>
      </c>
      <c r="BJ80" s="26">
        <f>F80*G80</f>
        <v>0</v>
      </c>
      <c r="BK80" s="26" t="s">
        <v>831</v>
      </c>
      <c r="BL80" s="46">
        <v>13</v>
      </c>
    </row>
    <row r="81" spans="1:14" ht="12.75">
      <c r="A81" s="5"/>
      <c r="C81" s="21" t="s">
        <v>391</v>
      </c>
      <c r="D81" s="22"/>
      <c r="F81" s="27" t="s">
        <v>731</v>
      </c>
      <c r="M81" s="41"/>
      <c r="N81" s="5"/>
    </row>
    <row r="82" spans="1:14" ht="12.75">
      <c r="A82" s="5"/>
      <c r="B82" s="15" t="s">
        <v>174</v>
      </c>
      <c r="C82" s="80" t="s">
        <v>380</v>
      </c>
      <c r="D82" s="81"/>
      <c r="E82" s="81"/>
      <c r="F82" s="81"/>
      <c r="G82" s="81"/>
      <c r="H82" s="81"/>
      <c r="I82" s="81"/>
      <c r="J82" s="81"/>
      <c r="K82" s="81"/>
      <c r="L82" s="81"/>
      <c r="M82" s="82"/>
      <c r="N82" s="5"/>
    </row>
    <row r="83" spans="1:14" ht="12.75">
      <c r="A83" s="5"/>
      <c r="B83" s="17" t="s">
        <v>175</v>
      </c>
      <c r="C83" s="85" t="s">
        <v>345</v>
      </c>
      <c r="D83" s="86"/>
      <c r="E83" s="86"/>
      <c r="F83" s="86"/>
      <c r="G83" s="86"/>
      <c r="H83" s="86"/>
      <c r="I83" s="86"/>
      <c r="J83" s="86"/>
      <c r="K83" s="86"/>
      <c r="L83" s="86"/>
      <c r="M83" s="87"/>
      <c r="N83" s="5"/>
    </row>
    <row r="84" spans="1:64" ht="12.75">
      <c r="A84" s="4" t="s">
        <v>21</v>
      </c>
      <c r="B84" s="14" t="s">
        <v>189</v>
      </c>
      <c r="C84" s="72" t="s">
        <v>392</v>
      </c>
      <c r="D84" s="73"/>
      <c r="E84" s="14" t="s">
        <v>714</v>
      </c>
      <c r="F84" s="26">
        <v>6</v>
      </c>
      <c r="G84" s="144">
        <v>0</v>
      </c>
      <c r="H84" s="26">
        <f>F84*AO84</f>
        <v>0</v>
      </c>
      <c r="I84" s="26">
        <f>F84*AP84</f>
        <v>0</v>
      </c>
      <c r="J84" s="26">
        <f>F84*G84</f>
        <v>0</v>
      </c>
      <c r="K84" s="26">
        <v>0</v>
      </c>
      <c r="L84" s="26">
        <f>F84*K84</f>
        <v>0</v>
      </c>
      <c r="M84" s="40" t="s">
        <v>791</v>
      </c>
      <c r="N84" s="5"/>
      <c r="Z84" s="46">
        <f>IF(AQ84="5",BJ84,0)</f>
        <v>0</v>
      </c>
      <c r="AB84" s="46">
        <f>IF(AQ84="1",BH84,0)</f>
        <v>0</v>
      </c>
      <c r="AC84" s="46">
        <f>IF(AQ84="1",BI84,0)</f>
        <v>0</v>
      </c>
      <c r="AD84" s="46">
        <f>IF(AQ84="7",BH84,0)</f>
        <v>0</v>
      </c>
      <c r="AE84" s="46">
        <f>IF(AQ84="7",BI84,0)</f>
        <v>0</v>
      </c>
      <c r="AF84" s="46">
        <f>IF(AQ84="2",BH84,0)</f>
        <v>0</v>
      </c>
      <c r="AG84" s="46">
        <f>IF(AQ84="2",BI84,0)</f>
        <v>0</v>
      </c>
      <c r="AH84" s="46">
        <f>IF(AQ84="0",BJ84,0)</f>
        <v>0</v>
      </c>
      <c r="AI84" s="36"/>
      <c r="AJ84" s="26">
        <f>IF(AN84=0,J84,0)</f>
        <v>0</v>
      </c>
      <c r="AK84" s="26">
        <f>IF(AN84=15,J84,0)</f>
        <v>0</v>
      </c>
      <c r="AL84" s="26">
        <f>IF(AN84=21,J84,0)</f>
        <v>0</v>
      </c>
      <c r="AN84" s="46">
        <v>21</v>
      </c>
      <c r="AO84" s="46">
        <f>G84*0</f>
        <v>0</v>
      </c>
      <c r="AP84" s="46">
        <f>G84*(1-0)</f>
        <v>0</v>
      </c>
      <c r="AQ84" s="47" t="s">
        <v>7</v>
      </c>
      <c r="AV84" s="46">
        <f>AW84+AX84</f>
        <v>0</v>
      </c>
      <c r="AW84" s="46">
        <f>F84*AO84</f>
        <v>0</v>
      </c>
      <c r="AX84" s="46">
        <f>F84*AP84</f>
        <v>0</v>
      </c>
      <c r="AY84" s="49" t="s">
        <v>803</v>
      </c>
      <c r="AZ84" s="49" t="s">
        <v>820</v>
      </c>
      <c r="BA84" s="36" t="s">
        <v>826</v>
      </c>
      <c r="BC84" s="46">
        <f>AW84+AX84</f>
        <v>0</v>
      </c>
      <c r="BD84" s="46">
        <f>G84/(100-BE84)*100</f>
        <v>0</v>
      </c>
      <c r="BE84" s="46">
        <v>0</v>
      </c>
      <c r="BF84" s="46">
        <f>L84</f>
        <v>0</v>
      </c>
      <c r="BH84" s="26">
        <f>F84*AO84</f>
        <v>0</v>
      </c>
      <c r="BI84" s="26">
        <f>F84*AP84</f>
        <v>0</v>
      </c>
      <c r="BJ84" s="26">
        <f>F84*G84</f>
        <v>0</v>
      </c>
      <c r="BK84" s="26" t="s">
        <v>831</v>
      </c>
      <c r="BL84" s="46">
        <v>13</v>
      </c>
    </row>
    <row r="85" spans="1:14" ht="12.75">
      <c r="A85" s="5"/>
      <c r="C85" s="21" t="s">
        <v>393</v>
      </c>
      <c r="D85" s="22" t="s">
        <v>670</v>
      </c>
      <c r="F85" s="27">
        <v>6</v>
      </c>
      <c r="M85" s="41"/>
      <c r="N85" s="5"/>
    </row>
    <row r="86" spans="1:14" ht="12.75">
      <c r="A86" s="5"/>
      <c r="B86" s="15" t="s">
        <v>174</v>
      </c>
      <c r="C86" s="80" t="s">
        <v>394</v>
      </c>
      <c r="D86" s="81"/>
      <c r="E86" s="81"/>
      <c r="F86" s="81"/>
      <c r="G86" s="81"/>
      <c r="H86" s="81"/>
      <c r="I86" s="81"/>
      <c r="J86" s="81"/>
      <c r="K86" s="81"/>
      <c r="L86" s="81"/>
      <c r="M86" s="82"/>
      <c r="N86" s="5"/>
    </row>
    <row r="87" spans="1:47" ht="12.75">
      <c r="A87" s="6"/>
      <c r="B87" s="18" t="s">
        <v>147</v>
      </c>
      <c r="C87" s="83" t="s">
        <v>395</v>
      </c>
      <c r="D87" s="84"/>
      <c r="E87" s="24" t="s">
        <v>6</v>
      </c>
      <c r="F87" s="24" t="s">
        <v>6</v>
      </c>
      <c r="G87" s="24" t="s">
        <v>6</v>
      </c>
      <c r="H87" s="52">
        <f>SUM(H88:H88)</f>
        <v>0</v>
      </c>
      <c r="I87" s="52">
        <f>SUM(I88:I88)</f>
        <v>0</v>
      </c>
      <c r="J87" s="52">
        <f>SUM(J88:J88)</f>
        <v>0</v>
      </c>
      <c r="K87" s="36"/>
      <c r="L87" s="52">
        <f>SUM(L88:L88)</f>
        <v>0</v>
      </c>
      <c r="M87" s="42"/>
      <c r="N87" s="5"/>
      <c r="AI87" s="36"/>
      <c r="AS87" s="52">
        <f>SUM(AJ88:AJ88)</f>
        <v>0</v>
      </c>
      <c r="AT87" s="52">
        <f>SUM(AK88:AK88)</f>
        <v>0</v>
      </c>
      <c r="AU87" s="52">
        <f>SUM(AL88:AL88)</f>
        <v>0</v>
      </c>
    </row>
    <row r="88" spans="1:64" ht="12.75">
      <c r="A88" s="4" t="s">
        <v>22</v>
      </c>
      <c r="B88" s="14" t="s">
        <v>190</v>
      </c>
      <c r="C88" s="72" t="s">
        <v>396</v>
      </c>
      <c r="D88" s="73"/>
      <c r="E88" s="14" t="s">
        <v>713</v>
      </c>
      <c r="F88" s="26">
        <v>52</v>
      </c>
      <c r="G88" s="144">
        <v>0</v>
      </c>
      <c r="H88" s="26">
        <f>F88*AO88</f>
        <v>0</v>
      </c>
      <c r="I88" s="26">
        <f>F88*AP88</f>
        <v>0</v>
      </c>
      <c r="J88" s="26">
        <f>F88*G88</f>
        <v>0</v>
      </c>
      <c r="K88" s="26">
        <v>0</v>
      </c>
      <c r="L88" s="26">
        <f>F88*K88</f>
        <v>0</v>
      </c>
      <c r="M88" s="40" t="s">
        <v>791</v>
      </c>
      <c r="N88" s="5"/>
      <c r="Z88" s="46">
        <f>IF(AQ88="5",BJ88,0)</f>
        <v>0</v>
      </c>
      <c r="AB88" s="46">
        <f>IF(AQ88="1",BH88,0)</f>
        <v>0</v>
      </c>
      <c r="AC88" s="46">
        <f>IF(AQ88="1",BI88,0)</f>
        <v>0</v>
      </c>
      <c r="AD88" s="46">
        <f>IF(AQ88="7",BH88,0)</f>
        <v>0</v>
      </c>
      <c r="AE88" s="46">
        <f>IF(AQ88="7",BI88,0)</f>
        <v>0</v>
      </c>
      <c r="AF88" s="46">
        <f>IF(AQ88="2",BH88,0)</f>
        <v>0</v>
      </c>
      <c r="AG88" s="46">
        <f>IF(AQ88="2",BI88,0)</f>
        <v>0</v>
      </c>
      <c r="AH88" s="46">
        <f>IF(AQ88="0",BJ88,0)</f>
        <v>0</v>
      </c>
      <c r="AI88" s="36"/>
      <c r="AJ88" s="26">
        <f>IF(AN88=0,J88,0)</f>
        <v>0</v>
      </c>
      <c r="AK88" s="26">
        <f>IF(AN88=15,J88,0)</f>
        <v>0</v>
      </c>
      <c r="AL88" s="26">
        <f>IF(AN88=21,J88,0)</f>
        <v>0</v>
      </c>
      <c r="AN88" s="46">
        <v>21</v>
      </c>
      <c r="AO88" s="46">
        <f>G88*0.00696880733944954</f>
        <v>0</v>
      </c>
      <c r="AP88" s="46">
        <f>G88*(1-0.00696880733944954)</f>
        <v>0</v>
      </c>
      <c r="AQ88" s="47" t="s">
        <v>7</v>
      </c>
      <c r="AV88" s="46">
        <f>AW88+AX88</f>
        <v>0</v>
      </c>
      <c r="AW88" s="46">
        <f>F88*AO88</f>
        <v>0</v>
      </c>
      <c r="AX88" s="46">
        <f>F88*AP88</f>
        <v>0</v>
      </c>
      <c r="AY88" s="49" t="s">
        <v>804</v>
      </c>
      <c r="AZ88" s="49" t="s">
        <v>820</v>
      </c>
      <c r="BA88" s="36" t="s">
        <v>826</v>
      </c>
      <c r="BC88" s="46">
        <f>AW88+AX88</f>
        <v>0</v>
      </c>
      <c r="BD88" s="46">
        <f>G88/(100-BE88)*100</f>
        <v>0</v>
      </c>
      <c r="BE88" s="46">
        <v>0</v>
      </c>
      <c r="BF88" s="46">
        <f>L88</f>
        <v>0</v>
      </c>
      <c r="BH88" s="26">
        <f>F88*AO88</f>
        <v>0</v>
      </c>
      <c r="BI88" s="26">
        <f>F88*AP88</f>
        <v>0</v>
      </c>
      <c r="BJ88" s="26">
        <f>F88*G88</f>
        <v>0</v>
      </c>
      <c r="BK88" s="26" t="s">
        <v>831</v>
      </c>
      <c r="BL88" s="46">
        <v>141</v>
      </c>
    </row>
    <row r="89" spans="1:14" ht="12.75">
      <c r="A89" s="5"/>
      <c r="B89" s="17" t="s">
        <v>175</v>
      </c>
      <c r="C89" s="85" t="s">
        <v>345</v>
      </c>
      <c r="D89" s="86"/>
      <c r="E89" s="86"/>
      <c r="F89" s="86"/>
      <c r="G89" s="86"/>
      <c r="H89" s="86"/>
      <c r="I89" s="86"/>
      <c r="J89" s="86"/>
      <c r="K89" s="86"/>
      <c r="L89" s="86"/>
      <c r="M89" s="87"/>
      <c r="N89" s="5"/>
    </row>
    <row r="90" spans="1:47" ht="12.75">
      <c r="A90" s="6"/>
      <c r="B90" s="18" t="s">
        <v>21</v>
      </c>
      <c r="C90" s="83" t="s">
        <v>397</v>
      </c>
      <c r="D90" s="84"/>
      <c r="E90" s="24" t="s">
        <v>6</v>
      </c>
      <c r="F90" s="24" t="s">
        <v>6</v>
      </c>
      <c r="G90" s="24" t="s">
        <v>6</v>
      </c>
      <c r="H90" s="52">
        <f>SUM(H91:H97)</f>
        <v>0</v>
      </c>
      <c r="I90" s="52">
        <f>SUM(I91:I97)</f>
        <v>0</v>
      </c>
      <c r="J90" s="52">
        <f>SUM(J91:J97)</f>
        <v>0</v>
      </c>
      <c r="K90" s="36"/>
      <c r="L90" s="52">
        <f>SUM(L91:L97)</f>
        <v>0.127968</v>
      </c>
      <c r="M90" s="42"/>
      <c r="N90" s="5"/>
      <c r="AI90" s="36"/>
      <c r="AS90" s="52">
        <f>SUM(AJ91:AJ97)</f>
        <v>0</v>
      </c>
      <c r="AT90" s="52">
        <f>SUM(AK91:AK97)</f>
        <v>0</v>
      </c>
      <c r="AU90" s="52">
        <f>SUM(AL91:AL97)</f>
        <v>0</v>
      </c>
    </row>
    <row r="91" spans="1:64" ht="12.75">
      <c r="A91" s="4" t="s">
        <v>23</v>
      </c>
      <c r="B91" s="14" t="s">
        <v>191</v>
      </c>
      <c r="C91" s="72" t="s">
        <v>398</v>
      </c>
      <c r="D91" s="73"/>
      <c r="E91" s="14" t="s">
        <v>712</v>
      </c>
      <c r="F91" s="26">
        <v>148.8</v>
      </c>
      <c r="G91" s="144">
        <v>0</v>
      </c>
      <c r="H91" s="26">
        <f>F91*AO91</f>
        <v>0</v>
      </c>
      <c r="I91" s="26">
        <f>F91*AP91</f>
        <v>0</v>
      </c>
      <c r="J91" s="26">
        <f>F91*G91</f>
        <v>0</v>
      </c>
      <c r="K91" s="26">
        <v>0.00086</v>
      </c>
      <c r="L91" s="26">
        <f>F91*K91</f>
        <v>0.127968</v>
      </c>
      <c r="M91" s="40" t="s">
        <v>791</v>
      </c>
      <c r="N91" s="5"/>
      <c r="Z91" s="46">
        <f>IF(AQ91="5",BJ91,0)</f>
        <v>0</v>
      </c>
      <c r="AB91" s="46">
        <f>IF(AQ91="1",BH91,0)</f>
        <v>0</v>
      </c>
      <c r="AC91" s="46">
        <f>IF(AQ91="1",BI91,0)</f>
        <v>0</v>
      </c>
      <c r="AD91" s="46">
        <f>IF(AQ91="7",BH91,0)</f>
        <v>0</v>
      </c>
      <c r="AE91" s="46">
        <f>IF(AQ91="7",BI91,0)</f>
        <v>0</v>
      </c>
      <c r="AF91" s="46">
        <f>IF(AQ91="2",BH91,0)</f>
        <v>0</v>
      </c>
      <c r="AG91" s="46">
        <f>IF(AQ91="2",BI91,0)</f>
        <v>0</v>
      </c>
      <c r="AH91" s="46">
        <f>IF(AQ91="0",BJ91,0)</f>
        <v>0</v>
      </c>
      <c r="AI91" s="36"/>
      <c r="AJ91" s="26">
        <f>IF(AN91=0,J91,0)</f>
        <v>0</v>
      </c>
      <c r="AK91" s="26">
        <f>IF(AN91=15,J91,0)</f>
        <v>0</v>
      </c>
      <c r="AL91" s="26">
        <f>IF(AN91=21,J91,0)</f>
        <v>0</v>
      </c>
      <c r="AN91" s="46">
        <v>21</v>
      </c>
      <c r="AO91" s="46">
        <f>G91*0.105504412339396</f>
        <v>0</v>
      </c>
      <c r="AP91" s="46">
        <f>G91*(1-0.105504412339396)</f>
        <v>0</v>
      </c>
      <c r="AQ91" s="47" t="s">
        <v>7</v>
      </c>
      <c r="AV91" s="46">
        <f>AW91+AX91</f>
        <v>0</v>
      </c>
      <c r="AW91" s="46">
        <f>F91*AO91</f>
        <v>0</v>
      </c>
      <c r="AX91" s="46">
        <f>F91*AP91</f>
        <v>0</v>
      </c>
      <c r="AY91" s="49" t="s">
        <v>805</v>
      </c>
      <c r="AZ91" s="49" t="s">
        <v>820</v>
      </c>
      <c r="BA91" s="36" t="s">
        <v>826</v>
      </c>
      <c r="BC91" s="46">
        <f>AW91+AX91</f>
        <v>0</v>
      </c>
      <c r="BD91" s="46">
        <f>G91/(100-BE91)*100</f>
        <v>0</v>
      </c>
      <c r="BE91" s="46">
        <v>0</v>
      </c>
      <c r="BF91" s="46">
        <f>L91</f>
        <v>0.127968</v>
      </c>
      <c r="BH91" s="26">
        <f>F91*AO91</f>
        <v>0</v>
      </c>
      <c r="BI91" s="26">
        <f>F91*AP91</f>
        <v>0</v>
      </c>
      <c r="BJ91" s="26">
        <f>F91*G91</f>
        <v>0</v>
      </c>
      <c r="BK91" s="26" t="s">
        <v>831</v>
      </c>
      <c r="BL91" s="46">
        <v>15</v>
      </c>
    </row>
    <row r="92" spans="1:14" ht="12.75">
      <c r="A92" s="5"/>
      <c r="C92" s="21" t="s">
        <v>399</v>
      </c>
      <c r="D92" s="22" t="s">
        <v>664</v>
      </c>
      <c r="F92" s="27">
        <v>126</v>
      </c>
      <c r="M92" s="41"/>
      <c r="N92" s="5"/>
    </row>
    <row r="93" spans="1:14" ht="12.75">
      <c r="A93" s="5"/>
      <c r="C93" s="21" t="s">
        <v>400</v>
      </c>
      <c r="D93" s="22" t="s">
        <v>665</v>
      </c>
      <c r="F93" s="27" t="s">
        <v>732</v>
      </c>
      <c r="M93" s="41"/>
      <c r="N93" s="5"/>
    </row>
    <row r="94" spans="1:14" ht="12.75">
      <c r="A94" s="5"/>
      <c r="B94" s="15" t="s">
        <v>174</v>
      </c>
      <c r="C94" s="80" t="s">
        <v>401</v>
      </c>
      <c r="D94" s="81"/>
      <c r="E94" s="81"/>
      <c r="F94" s="81"/>
      <c r="G94" s="81"/>
      <c r="H94" s="81"/>
      <c r="I94" s="81"/>
      <c r="J94" s="81"/>
      <c r="K94" s="81"/>
      <c r="L94" s="81"/>
      <c r="M94" s="82"/>
      <c r="N94" s="5"/>
    </row>
    <row r="95" spans="1:14" ht="12.75">
      <c r="A95" s="5"/>
      <c r="B95" s="17" t="s">
        <v>175</v>
      </c>
      <c r="C95" s="85" t="s">
        <v>345</v>
      </c>
      <c r="D95" s="86"/>
      <c r="E95" s="86"/>
      <c r="F95" s="86"/>
      <c r="G95" s="86"/>
      <c r="H95" s="86"/>
      <c r="I95" s="86"/>
      <c r="J95" s="86"/>
      <c r="K95" s="86"/>
      <c r="L95" s="86"/>
      <c r="M95" s="87"/>
      <c r="N95" s="5"/>
    </row>
    <row r="96" spans="1:64" ht="12.75">
      <c r="A96" s="4" t="s">
        <v>24</v>
      </c>
      <c r="B96" s="14" t="s">
        <v>192</v>
      </c>
      <c r="C96" s="72" t="s">
        <v>402</v>
      </c>
      <c r="D96" s="73"/>
      <c r="E96" s="14" t="s">
        <v>712</v>
      </c>
      <c r="F96" s="26">
        <v>148.8</v>
      </c>
      <c r="G96" s="144">
        <v>0</v>
      </c>
      <c r="H96" s="26">
        <f>F96*AO96</f>
        <v>0</v>
      </c>
      <c r="I96" s="26">
        <f>F96*AP96</f>
        <v>0</v>
      </c>
      <c r="J96" s="26">
        <f>F96*G96</f>
        <v>0</v>
      </c>
      <c r="K96" s="26">
        <v>0</v>
      </c>
      <c r="L96" s="26">
        <f>F96*K96</f>
        <v>0</v>
      </c>
      <c r="M96" s="40" t="s">
        <v>791</v>
      </c>
      <c r="N96" s="5"/>
      <c r="Z96" s="46">
        <f>IF(AQ96="5",BJ96,0)</f>
        <v>0</v>
      </c>
      <c r="AB96" s="46">
        <f>IF(AQ96="1",BH96,0)</f>
        <v>0</v>
      </c>
      <c r="AC96" s="46">
        <f>IF(AQ96="1",BI96,0)</f>
        <v>0</v>
      </c>
      <c r="AD96" s="46">
        <f>IF(AQ96="7",BH96,0)</f>
        <v>0</v>
      </c>
      <c r="AE96" s="46">
        <f>IF(AQ96="7",BI96,0)</f>
        <v>0</v>
      </c>
      <c r="AF96" s="46">
        <f>IF(AQ96="2",BH96,0)</f>
        <v>0</v>
      </c>
      <c r="AG96" s="46">
        <f>IF(AQ96="2",BI96,0)</f>
        <v>0</v>
      </c>
      <c r="AH96" s="46">
        <f>IF(AQ96="0",BJ96,0)</f>
        <v>0</v>
      </c>
      <c r="AI96" s="36"/>
      <c r="AJ96" s="26">
        <f>IF(AN96=0,J96,0)</f>
        <v>0</v>
      </c>
      <c r="AK96" s="26">
        <f>IF(AN96=15,J96,0)</f>
        <v>0</v>
      </c>
      <c r="AL96" s="26">
        <f>IF(AN96=21,J96,0)</f>
        <v>0</v>
      </c>
      <c r="AN96" s="46">
        <v>21</v>
      </c>
      <c r="AO96" s="46">
        <f>G96*0</f>
        <v>0</v>
      </c>
      <c r="AP96" s="46">
        <f>G96*(1-0)</f>
        <v>0</v>
      </c>
      <c r="AQ96" s="47" t="s">
        <v>7</v>
      </c>
      <c r="AV96" s="46">
        <f>AW96+AX96</f>
        <v>0</v>
      </c>
      <c r="AW96" s="46">
        <f>F96*AO96</f>
        <v>0</v>
      </c>
      <c r="AX96" s="46">
        <f>F96*AP96</f>
        <v>0</v>
      </c>
      <c r="AY96" s="49" t="s">
        <v>805</v>
      </c>
      <c r="AZ96" s="49" t="s">
        <v>820</v>
      </c>
      <c r="BA96" s="36" t="s">
        <v>826</v>
      </c>
      <c r="BC96" s="46">
        <f>AW96+AX96</f>
        <v>0</v>
      </c>
      <c r="BD96" s="46">
        <f>G96/(100-BE96)*100</f>
        <v>0</v>
      </c>
      <c r="BE96" s="46">
        <v>0</v>
      </c>
      <c r="BF96" s="46">
        <f>L96</f>
        <v>0</v>
      </c>
      <c r="BH96" s="26">
        <f>F96*AO96</f>
        <v>0</v>
      </c>
      <c r="BI96" s="26">
        <f>F96*AP96</f>
        <v>0</v>
      </c>
      <c r="BJ96" s="26">
        <f>F96*G96</f>
        <v>0</v>
      </c>
      <c r="BK96" s="26" t="s">
        <v>831</v>
      </c>
      <c r="BL96" s="46">
        <v>15</v>
      </c>
    </row>
    <row r="97" spans="1:64" ht="12.75">
      <c r="A97" s="4" t="s">
        <v>25</v>
      </c>
      <c r="B97" s="14" t="s">
        <v>193</v>
      </c>
      <c r="C97" s="72" t="s">
        <v>403</v>
      </c>
      <c r="D97" s="73"/>
      <c r="E97" s="14" t="s">
        <v>715</v>
      </c>
      <c r="F97" s="26">
        <v>0.12797</v>
      </c>
      <c r="G97" s="144">
        <v>0</v>
      </c>
      <c r="H97" s="26">
        <f>F97*AO97</f>
        <v>0</v>
      </c>
      <c r="I97" s="26">
        <f>F97*AP97</f>
        <v>0</v>
      </c>
      <c r="J97" s="26">
        <f>F97*G97</f>
        <v>0</v>
      </c>
      <c r="K97" s="26">
        <v>0</v>
      </c>
      <c r="L97" s="26">
        <f>F97*K97</f>
        <v>0</v>
      </c>
      <c r="M97" s="40" t="s">
        <v>791</v>
      </c>
      <c r="N97" s="5"/>
      <c r="Z97" s="46">
        <f>IF(AQ97="5",BJ97,0)</f>
        <v>0</v>
      </c>
      <c r="AB97" s="46">
        <f>IF(AQ97="1",BH97,0)</f>
        <v>0</v>
      </c>
      <c r="AC97" s="46">
        <f>IF(AQ97="1",BI97,0)</f>
        <v>0</v>
      </c>
      <c r="AD97" s="46">
        <f>IF(AQ97="7",BH97,0)</f>
        <v>0</v>
      </c>
      <c r="AE97" s="46">
        <f>IF(AQ97="7",BI97,0)</f>
        <v>0</v>
      </c>
      <c r="AF97" s="46">
        <f>IF(AQ97="2",BH97,0)</f>
        <v>0</v>
      </c>
      <c r="AG97" s="46">
        <f>IF(AQ97="2",BI97,0)</f>
        <v>0</v>
      </c>
      <c r="AH97" s="46">
        <f>IF(AQ97="0",BJ97,0)</f>
        <v>0</v>
      </c>
      <c r="AI97" s="36"/>
      <c r="AJ97" s="26">
        <f>IF(AN97=0,J97,0)</f>
        <v>0</v>
      </c>
      <c r="AK97" s="26">
        <f>IF(AN97=15,J97,0)</f>
        <v>0</v>
      </c>
      <c r="AL97" s="26">
        <f>IF(AN97=21,J97,0)</f>
        <v>0</v>
      </c>
      <c r="AN97" s="46">
        <v>21</v>
      </c>
      <c r="AO97" s="46">
        <f>G97*0</f>
        <v>0</v>
      </c>
      <c r="AP97" s="46">
        <f>G97*(1-0)</f>
        <v>0</v>
      </c>
      <c r="AQ97" s="47" t="s">
        <v>11</v>
      </c>
      <c r="AV97" s="46">
        <f>AW97+AX97</f>
        <v>0</v>
      </c>
      <c r="AW97" s="46">
        <f>F97*AO97</f>
        <v>0</v>
      </c>
      <c r="AX97" s="46">
        <f>F97*AP97</f>
        <v>0</v>
      </c>
      <c r="AY97" s="49" t="s">
        <v>805</v>
      </c>
      <c r="AZ97" s="49" t="s">
        <v>820</v>
      </c>
      <c r="BA97" s="36" t="s">
        <v>826</v>
      </c>
      <c r="BC97" s="46">
        <f>AW97+AX97</f>
        <v>0</v>
      </c>
      <c r="BD97" s="46">
        <f>G97/(100-BE97)*100</f>
        <v>0</v>
      </c>
      <c r="BE97" s="46">
        <v>0</v>
      </c>
      <c r="BF97" s="46">
        <f>L97</f>
        <v>0</v>
      </c>
      <c r="BH97" s="26">
        <f>F97*AO97</f>
        <v>0</v>
      </c>
      <c r="BI97" s="26">
        <f>F97*AP97</f>
        <v>0</v>
      </c>
      <c r="BJ97" s="26">
        <f>F97*G97</f>
        <v>0</v>
      </c>
      <c r="BK97" s="26" t="s">
        <v>831</v>
      </c>
      <c r="BL97" s="46">
        <v>15</v>
      </c>
    </row>
    <row r="98" spans="1:14" ht="25.5" customHeight="1">
      <c r="A98" s="5"/>
      <c r="B98" s="15" t="s">
        <v>174</v>
      </c>
      <c r="C98" s="80" t="s">
        <v>404</v>
      </c>
      <c r="D98" s="81"/>
      <c r="E98" s="81"/>
      <c r="F98" s="81"/>
      <c r="G98" s="81"/>
      <c r="H98" s="81"/>
      <c r="I98" s="81"/>
      <c r="J98" s="81"/>
      <c r="K98" s="81"/>
      <c r="L98" s="81"/>
      <c r="M98" s="82"/>
      <c r="N98" s="5"/>
    </row>
    <row r="99" spans="1:47" ht="12.75">
      <c r="A99" s="6"/>
      <c r="B99" s="18" t="s">
        <v>22</v>
      </c>
      <c r="C99" s="83" t="s">
        <v>405</v>
      </c>
      <c r="D99" s="84"/>
      <c r="E99" s="24" t="s">
        <v>6</v>
      </c>
      <c r="F99" s="24" t="s">
        <v>6</v>
      </c>
      <c r="G99" s="24" t="s">
        <v>6</v>
      </c>
      <c r="H99" s="52">
        <f>SUM(H100:H126)</f>
        <v>0</v>
      </c>
      <c r="I99" s="52">
        <f>SUM(I100:I126)</f>
        <v>0</v>
      </c>
      <c r="J99" s="52">
        <f>SUM(J100:J126)</f>
        <v>0</v>
      </c>
      <c r="K99" s="36"/>
      <c r="L99" s="52">
        <f>SUM(L100:L126)</f>
        <v>0</v>
      </c>
      <c r="M99" s="42"/>
      <c r="N99" s="5"/>
      <c r="AI99" s="36"/>
      <c r="AS99" s="52">
        <f>SUM(AJ100:AJ126)</f>
        <v>0</v>
      </c>
      <c r="AT99" s="52">
        <f>SUM(AK100:AK126)</f>
        <v>0</v>
      </c>
      <c r="AU99" s="52">
        <f>SUM(AL100:AL126)</f>
        <v>0</v>
      </c>
    </row>
    <row r="100" spans="1:64" ht="12.75">
      <c r="A100" s="4" t="s">
        <v>26</v>
      </c>
      <c r="B100" s="14" t="s">
        <v>194</v>
      </c>
      <c r="C100" s="72" t="s">
        <v>406</v>
      </c>
      <c r="D100" s="73"/>
      <c r="E100" s="14" t="s">
        <v>714</v>
      </c>
      <c r="F100" s="26">
        <v>122.9448</v>
      </c>
      <c r="G100" s="144">
        <v>0</v>
      </c>
      <c r="H100" s="26">
        <f>F100*AO100</f>
        <v>0</v>
      </c>
      <c r="I100" s="26">
        <f>F100*AP100</f>
        <v>0</v>
      </c>
      <c r="J100" s="26">
        <f>F100*G100</f>
        <v>0</v>
      </c>
      <c r="K100" s="26">
        <v>0</v>
      </c>
      <c r="L100" s="26">
        <f>F100*K100</f>
        <v>0</v>
      </c>
      <c r="M100" s="40" t="s">
        <v>791</v>
      </c>
      <c r="N100" s="5"/>
      <c r="Z100" s="46">
        <f>IF(AQ100="5",BJ100,0)</f>
        <v>0</v>
      </c>
      <c r="AB100" s="46">
        <f>IF(AQ100="1",BH100,0)</f>
        <v>0</v>
      </c>
      <c r="AC100" s="46">
        <f>IF(AQ100="1",BI100,0)</f>
        <v>0</v>
      </c>
      <c r="AD100" s="46">
        <f>IF(AQ100="7",BH100,0)</f>
        <v>0</v>
      </c>
      <c r="AE100" s="46">
        <f>IF(AQ100="7",BI100,0)</f>
        <v>0</v>
      </c>
      <c r="AF100" s="46">
        <f>IF(AQ100="2",BH100,0)</f>
        <v>0</v>
      </c>
      <c r="AG100" s="46">
        <f>IF(AQ100="2",BI100,0)</f>
        <v>0</v>
      </c>
      <c r="AH100" s="46">
        <f>IF(AQ100="0",BJ100,0)</f>
        <v>0</v>
      </c>
      <c r="AI100" s="36"/>
      <c r="AJ100" s="26">
        <f>IF(AN100=0,J100,0)</f>
        <v>0</v>
      </c>
      <c r="AK100" s="26">
        <f>IF(AN100=15,J100,0)</f>
        <v>0</v>
      </c>
      <c r="AL100" s="26">
        <f>IF(AN100=21,J100,0)</f>
        <v>0</v>
      </c>
      <c r="AN100" s="46">
        <v>21</v>
      </c>
      <c r="AO100" s="46">
        <f>G100*0</f>
        <v>0</v>
      </c>
      <c r="AP100" s="46">
        <f>G100*(1-0)</f>
        <v>0</v>
      </c>
      <c r="AQ100" s="47" t="s">
        <v>7</v>
      </c>
      <c r="AV100" s="46">
        <f>AW100+AX100</f>
        <v>0</v>
      </c>
      <c r="AW100" s="46">
        <f>F100*AO100</f>
        <v>0</v>
      </c>
      <c r="AX100" s="46">
        <f>F100*AP100</f>
        <v>0</v>
      </c>
      <c r="AY100" s="49" t="s">
        <v>806</v>
      </c>
      <c r="AZ100" s="49" t="s">
        <v>820</v>
      </c>
      <c r="BA100" s="36" t="s">
        <v>826</v>
      </c>
      <c r="BC100" s="46">
        <f>AW100+AX100</f>
        <v>0</v>
      </c>
      <c r="BD100" s="46">
        <f>G100/(100-BE100)*100</f>
        <v>0</v>
      </c>
      <c r="BE100" s="46">
        <v>0</v>
      </c>
      <c r="BF100" s="46">
        <f>L100</f>
        <v>0</v>
      </c>
      <c r="BH100" s="26">
        <f>F100*AO100</f>
        <v>0</v>
      </c>
      <c r="BI100" s="26">
        <f>F100*AP100</f>
        <v>0</v>
      </c>
      <c r="BJ100" s="26">
        <f>F100*G100</f>
        <v>0</v>
      </c>
      <c r="BK100" s="26" t="s">
        <v>831</v>
      </c>
      <c r="BL100" s="46">
        <v>16</v>
      </c>
    </row>
    <row r="101" spans="1:14" ht="12.75">
      <c r="A101" s="5"/>
      <c r="C101" s="21" t="s">
        <v>407</v>
      </c>
      <c r="D101" s="22" t="s">
        <v>671</v>
      </c>
      <c r="F101" s="27" t="s">
        <v>733</v>
      </c>
      <c r="M101" s="41"/>
      <c r="N101" s="5"/>
    </row>
    <row r="102" spans="1:14" ht="12.75">
      <c r="A102" s="5"/>
      <c r="C102" s="21" t="s">
        <v>408</v>
      </c>
      <c r="D102" s="22" t="s">
        <v>664</v>
      </c>
      <c r="F102" s="27" t="s">
        <v>734</v>
      </c>
      <c r="M102" s="41"/>
      <c r="N102" s="5"/>
    </row>
    <row r="103" spans="1:14" ht="12.75">
      <c r="A103" s="5"/>
      <c r="C103" s="21" t="s">
        <v>409</v>
      </c>
      <c r="D103" s="22" t="s">
        <v>665</v>
      </c>
      <c r="F103" s="27" t="s">
        <v>735</v>
      </c>
      <c r="M103" s="41"/>
      <c r="N103" s="5"/>
    </row>
    <row r="104" spans="1:14" ht="38.25" customHeight="1">
      <c r="A104" s="5"/>
      <c r="B104" s="15" t="s">
        <v>174</v>
      </c>
      <c r="C104" s="80" t="s">
        <v>410</v>
      </c>
      <c r="D104" s="81"/>
      <c r="E104" s="81"/>
      <c r="F104" s="81"/>
      <c r="G104" s="81"/>
      <c r="H104" s="81"/>
      <c r="I104" s="81"/>
      <c r="J104" s="81"/>
      <c r="K104" s="81"/>
      <c r="L104" s="81"/>
      <c r="M104" s="82"/>
      <c r="N104" s="5"/>
    </row>
    <row r="105" spans="1:14" ht="12.75">
      <c r="A105" s="5"/>
      <c r="B105" s="17" t="s">
        <v>175</v>
      </c>
      <c r="C105" s="85" t="s">
        <v>345</v>
      </c>
      <c r="D105" s="86"/>
      <c r="E105" s="86"/>
      <c r="F105" s="86"/>
      <c r="G105" s="86"/>
      <c r="H105" s="86"/>
      <c r="I105" s="86"/>
      <c r="J105" s="86"/>
      <c r="K105" s="86"/>
      <c r="L105" s="86"/>
      <c r="M105" s="87"/>
      <c r="N105" s="5"/>
    </row>
    <row r="106" spans="1:64" ht="12.75">
      <c r="A106" s="4" t="s">
        <v>27</v>
      </c>
      <c r="B106" s="14" t="s">
        <v>195</v>
      </c>
      <c r="C106" s="72" t="s">
        <v>411</v>
      </c>
      <c r="D106" s="73"/>
      <c r="E106" s="14" t="s">
        <v>714</v>
      </c>
      <c r="F106" s="26">
        <v>164.0256</v>
      </c>
      <c r="G106" s="144">
        <v>0</v>
      </c>
      <c r="H106" s="26">
        <f>F106*AO106</f>
        <v>0</v>
      </c>
      <c r="I106" s="26">
        <f>F106*AP106</f>
        <v>0</v>
      </c>
      <c r="J106" s="26">
        <f>F106*G106</f>
        <v>0</v>
      </c>
      <c r="K106" s="26">
        <v>0</v>
      </c>
      <c r="L106" s="26">
        <f>F106*K106</f>
        <v>0</v>
      </c>
      <c r="M106" s="40" t="s">
        <v>791</v>
      </c>
      <c r="N106" s="5"/>
      <c r="Z106" s="46">
        <f>IF(AQ106="5",BJ106,0)</f>
        <v>0</v>
      </c>
      <c r="AB106" s="46">
        <f>IF(AQ106="1",BH106,0)</f>
        <v>0</v>
      </c>
      <c r="AC106" s="46">
        <f>IF(AQ106="1",BI106,0)</f>
        <v>0</v>
      </c>
      <c r="AD106" s="46">
        <f>IF(AQ106="7",BH106,0)</f>
        <v>0</v>
      </c>
      <c r="AE106" s="46">
        <f>IF(AQ106="7",BI106,0)</f>
        <v>0</v>
      </c>
      <c r="AF106" s="46">
        <f>IF(AQ106="2",BH106,0)</f>
        <v>0</v>
      </c>
      <c r="AG106" s="46">
        <f>IF(AQ106="2",BI106,0)</f>
        <v>0</v>
      </c>
      <c r="AH106" s="46">
        <f>IF(AQ106="0",BJ106,0)</f>
        <v>0</v>
      </c>
      <c r="AI106" s="36"/>
      <c r="AJ106" s="26">
        <f>IF(AN106=0,J106,0)</f>
        <v>0</v>
      </c>
      <c r="AK106" s="26">
        <f>IF(AN106=15,J106,0)</f>
        <v>0</v>
      </c>
      <c r="AL106" s="26">
        <f>IF(AN106=21,J106,0)</f>
        <v>0</v>
      </c>
      <c r="AN106" s="46">
        <v>21</v>
      </c>
      <c r="AO106" s="46">
        <f>G106*0</f>
        <v>0</v>
      </c>
      <c r="AP106" s="46">
        <f>G106*(1-0)</f>
        <v>0</v>
      </c>
      <c r="AQ106" s="47" t="s">
        <v>7</v>
      </c>
      <c r="AV106" s="46">
        <f>AW106+AX106</f>
        <v>0</v>
      </c>
      <c r="AW106" s="46">
        <f>F106*AO106</f>
        <v>0</v>
      </c>
      <c r="AX106" s="46">
        <f>F106*AP106</f>
        <v>0</v>
      </c>
      <c r="AY106" s="49" t="s">
        <v>806</v>
      </c>
      <c r="AZ106" s="49" t="s">
        <v>820</v>
      </c>
      <c r="BA106" s="36" t="s">
        <v>826</v>
      </c>
      <c r="BC106" s="46">
        <f>AW106+AX106</f>
        <v>0</v>
      </c>
      <c r="BD106" s="46">
        <f>G106/(100-BE106)*100</f>
        <v>0</v>
      </c>
      <c r="BE106" s="46">
        <v>0</v>
      </c>
      <c r="BF106" s="46">
        <f>L106</f>
        <v>0</v>
      </c>
      <c r="BH106" s="26">
        <f>F106*AO106</f>
        <v>0</v>
      </c>
      <c r="BI106" s="26">
        <f>F106*AP106</f>
        <v>0</v>
      </c>
      <c r="BJ106" s="26">
        <f>F106*G106</f>
        <v>0</v>
      </c>
      <c r="BK106" s="26" t="s">
        <v>831</v>
      </c>
      <c r="BL106" s="46">
        <v>16</v>
      </c>
    </row>
    <row r="107" spans="1:14" ht="12.75">
      <c r="A107" s="5"/>
      <c r="C107" s="21" t="s">
        <v>412</v>
      </c>
      <c r="D107" s="22" t="s">
        <v>671</v>
      </c>
      <c r="F107" s="27" t="s">
        <v>736</v>
      </c>
      <c r="M107" s="41"/>
      <c r="N107" s="5"/>
    </row>
    <row r="108" spans="1:14" ht="12.75">
      <c r="A108" s="5"/>
      <c r="C108" s="21" t="s">
        <v>413</v>
      </c>
      <c r="D108" s="22" t="s">
        <v>664</v>
      </c>
      <c r="F108" s="27" t="s">
        <v>737</v>
      </c>
      <c r="M108" s="41"/>
      <c r="N108" s="5"/>
    </row>
    <row r="109" spans="1:14" ht="12.75">
      <c r="A109" s="5"/>
      <c r="C109" s="21" t="s">
        <v>414</v>
      </c>
      <c r="D109" s="22" t="s">
        <v>665</v>
      </c>
      <c r="F109" s="27" t="s">
        <v>738</v>
      </c>
      <c r="M109" s="41"/>
      <c r="N109" s="5"/>
    </row>
    <row r="110" spans="1:14" ht="25.5" customHeight="1">
      <c r="A110" s="5"/>
      <c r="B110" s="15" t="s">
        <v>174</v>
      </c>
      <c r="C110" s="80" t="s">
        <v>415</v>
      </c>
      <c r="D110" s="81"/>
      <c r="E110" s="81"/>
      <c r="F110" s="81"/>
      <c r="G110" s="81"/>
      <c r="H110" s="81"/>
      <c r="I110" s="81"/>
      <c r="J110" s="81"/>
      <c r="K110" s="81"/>
      <c r="L110" s="81"/>
      <c r="M110" s="82"/>
      <c r="N110" s="5"/>
    </row>
    <row r="111" spans="1:14" ht="12.75">
      <c r="A111" s="5"/>
      <c r="B111" s="17" t="s">
        <v>175</v>
      </c>
      <c r="C111" s="85" t="s">
        <v>345</v>
      </c>
      <c r="D111" s="86"/>
      <c r="E111" s="86"/>
      <c r="F111" s="86"/>
      <c r="G111" s="86"/>
      <c r="H111" s="86"/>
      <c r="I111" s="86"/>
      <c r="J111" s="86"/>
      <c r="K111" s="86"/>
      <c r="L111" s="86"/>
      <c r="M111" s="87"/>
      <c r="N111" s="5"/>
    </row>
    <row r="112" spans="1:64" ht="12.75">
      <c r="A112" s="4" t="s">
        <v>28</v>
      </c>
      <c r="B112" s="14" t="s">
        <v>196</v>
      </c>
      <c r="C112" s="72" t="s">
        <v>416</v>
      </c>
      <c r="D112" s="73"/>
      <c r="E112" s="14" t="s">
        <v>714</v>
      </c>
      <c r="F112" s="26">
        <v>242.964</v>
      </c>
      <c r="G112" s="144">
        <v>0</v>
      </c>
      <c r="H112" s="26">
        <f>F112*AO112</f>
        <v>0</v>
      </c>
      <c r="I112" s="26">
        <f>F112*AP112</f>
        <v>0</v>
      </c>
      <c r="J112" s="26">
        <f>F112*G112</f>
        <v>0</v>
      </c>
      <c r="K112" s="26">
        <v>0</v>
      </c>
      <c r="L112" s="26">
        <f>F112*K112</f>
        <v>0</v>
      </c>
      <c r="M112" s="40" t="s">
        <v>791</v>
      </c>
      <c r="N112" s="5"/>
      <c r="Z112" s="46">
        <f>IF(AQ112="5",BJ112,0)</f>
        <v>0</v>
      </c>
      <c r="AB112" s="46">
        <f>IF(AQ112="1",BH112,0)</f>
        <v>0</v>
      </c>
      <c r="AC112" s="46">
        <f>IF(AQ112="1",BI112,0)</f>
        <v>0</v>
      </c>
      <c r="AD112" s="46">
        <f>IF(AQ112="7",BH112,0)</f>
        <v>0</v>
      </c>
      <c r="AE112" s="46">
        <f>IF(AQ112="7",BI112,0)</f>
        <v>0</v>
      </c>
      <c r="AF112" s="46">
        <f>IF(AQ112="2",BH112,0)</f>
        <v>0</v>
      </c>
      <c r="AG112" s="46">
        <f>IF(AQ112="2",BI112,0)</f>
        <v>0</v>
      </c>
      <c r="AH112" s="46">
        <f>IF(AQ112="0",BJ112,0)</f>
        <v>0</v>
      </c>
      <c r="AI112" s="36"/>
      <c r="AJ112" s="26">
        <f>IF(AN112=0,J112,0)</f>
        <v>0</v>
      </c>
      <c r="AK112" s="26">
        <f>IF(AN112=15,J112,0)</f>
        <v>0</v>
      </c>
      <c r="AL112" s="26">
        <f>IF(AN112=21,J112,0)</f>
        <v>0</v>
      </c>
      <c r="AN112" s="46">
        <v>21</v>
      </c>
      <c r="AO112" s="46">
        <f>G112*0</f>
        <v>0</v>
      </c>
      <c r="AP112" s="46">
        <f>G112*(1-0)</f>
        <v>0</v>
      </c>
      <c r="AQ112" s="47" t="s">
        <v>7</v>
      </c>
      <c r="AV112" s="46">
        <f>AW112+AX112</f>
        <v>0</v>
      </c>
      <c r="AW112" s="46">
        <f>F112*AO112</f>
        <v>0</v>
      </c>
      <c r="AX112" s="46">
        <f>F112*AP112</f>
        <v>0</v>
      </c>
      <c r="AY112" s="49" t="s">
        <v>806</v>
      </c>
      <c r="AZ112" s="49" t="s">
        <v>820</v>
      </c>
      <c r="BA112" s="36" t="s">
        <v>826</v>
      </c>
      <c r="BC112" s="46">
        <f>AW112+AX112</f>
        <v>0</v>
      </c>
      <c r="BD112" s="46">
        <f>G112/(100-BE112)*100</f>
        <v>0</v>
      </c>
      <c r="BE112" s="46">
        <v>0</v>
      </c>
      <c r="BF112" s="46">
        <f>L112</f>
        <v>0</v>
      </c>
      <c r="BH112" s="26">
        <f>F112*AO112</f>
        <v>0</v>
      </c>
      <c r="BI112" s="26">
        <f>F112*AP112</f>
        <v>0</v>
      </c>
      <c r="BJ112" s="26">
        <f>F112*G112</f>
        <v>0</v>
      </c>
      <c r="BK112" s="26" t="s">
        <v>831</v>
      </c>
      <c r="BL112" s="46">
        <v>16</v>
      </c>
    </row>
    <row r="113" spans="1:14" ht="12.75">
      <c r="A113" s="5"/>
      <c r="C113" s="21" t="s">
        <v>417</v>
      </c>
      <c r="D113" s="22" t="s">
        <v>671</v>
      </c>
      <c r="F113" s="27" t="s">
        <v>739</v>
      </c>
      <c r="M113" s="41"/>
      <c r="N113" s="5"/>
    </row>
    <row r="114" spans="1:14" ht="25.5" customHeight="1">
      <c r="A114" s="5"/>
      <c r="B114" s="15" t="s">
        <v>174</v>
      </c>
      <c r="C114" s="80" t="s">
        <v>418</v>
      </c>
      <c r="D114" s="81"/>
      <c r="E114" s="81"/>
      <c r="F114" s="81"/>
      <c r="G114" s="81"/>
      <c r="H114" s="81"/>
      <c r="I114" s="81"/>
      <c r="J114" s="81"/>
      <c r="K114" s="81"/>
      <c r="L114" s="81"/>
      <c r="M114" s="82"/>
      <c r="N114" s="5"/>
    </row>
    <row r="115" spans="1:14" ht="12.75">
      <c r="A115" s="5"/>
      <c r="B115" s="17" t="s">
        <v>175</v>
      </c>
      <c r="C115" s="85" t="s">
        <v>345</v>
      </c>
      <c r="D115" s="86"/>
      <c r="E115" s="86"/>
      <c r="F115" s="86"/>
      <c r="G115" s="86"/>
      <c r="H115" s="86"/>
      <c r="I115" s="86"/>
      <c r="J115" s="86"/>
      <c r="K115" s="86"/>
      <c r="L115" s="86"/>
      <c r="M115" s="87"/>
      <c r="N115" s="5"/>
    </row>
    <row r="116" spans="1:64" ht="12.75">
      <c r="A116" s="4" t="s">
        <v>29</v>
      </c>
      <c r="B116" s="14" t="s">
        <v>197</v>
      </c>
      <c r="C116" s="72" t="s">
        <v>419</v>
      </c>
      <c r="D116" s="73"/>
      <c r="E116" s="14" t="s">
        <v>714</v>
      </c>
      <c r="F116" s="26">
        <v>6537.41775</v>
      </c>
      <c r="G116" s="144">
        <v>0</v>
      </c>
      <c r="H116" s="26">
        <f>F116*AO116</f>
        <v>0</v>
      </c>
      <c r="I116" s="26">
        <f>F116*AP116</f>
        <v>0</v>
      </c>
      <c r="J116" s="26">
        <f>F116*G116</f>
        <v>0</v>
      </c>
      <c r="K116" s="26">
        <v>0</v>
      </c>
      <c r="L116" s="26">
        <f>F116*K116</f>
        <v>0</v>
      </c>
      <c r="M116" s="40" t="s">
        <v>791</v>
      </c>
      <c r="N116" s="5"/>
      <c r="Z116" s="46">
        <f>IF(AQ116="5",BJ116,0)</f>
        <v>0</v>
      </c>
      <c r="AB116" s="46">
        <f>IF(AQ116="1",BH116,0)</f>
        <v>0</v>
      </c>
      <c r="AC116" s="46">
        <f>IF(AQ116="1",BI116,0)</f>
        <v>0</v>
      </c>
      <c r="AD116" s="46">
        <f>IF(AQ116="7",BH116,0)</f>
        <v>0</v>
      </c>
      <c r="AE116" s="46">
        <f>IF(AQ116="7",BI116,0)</f>
        <v>0</v>
      </c>
      <c r="AF116" s="46">
        <f>IF(AQ116="2",BH116,0)</f>
        <v>0</v>
      </c>
      <c r="AG116" s="46">
        <f>IF(AQ116="2",BI116,0)</f>
        <v>0</v>
      </c>
      <c r="AH116" s="46">
        <f>IF(AQ116="0",BJ116,0)</f>
        <v>0</v>
      </c>
      <c r="AI116" s="36"/>
      <c r="AJ116" s="26">
        <f>IF(AN116=0,J116,0)</f>
        <v>0</v>
      </c>
      <c r="AK116" s="26">
        <f>IF(AN116=15,J116,0)</f>
        <v>0</v>
      </c>
      <c r="AL116" s="26">
        <f>IF(AN116=21,J116,0)</f>
        <v>0</v>
      </c>
      <c r="AN116" s="46">
        <v>21</v>
      </c>
      <c r="AO116" s="46">
        <f>G116*0</f>
        <v>0</v>
      </c>
      <c r="AP116" s="46">
        <f>G116*(1-0)</f>
        <v>0</v>
      </c>
      <c r="AQ116" s="47" t="s">
        <v>7</v>
      </c>
      <c r="AV116" s="46">
        <f>AW116+AX116</f>
        <v>0</v>
      </c>
      <c r="AW116" s="46">
        <f>F116*AO116</f>
        <v>0</v>
      </c>
      <c r="AX116" s="46">
        <f>F116*AP116</f>
        <v>0</v>
      </c>
      <c r="AY116" s="49" t="s">
        <v>806</v>
      </c>
      <c r="AZ116" s="49" t="s">
        <v>820</v>
      </c>
      <c r="BA116" s="36" t="s">
        <v>826</v>
      </c>
      <c r="BC116" s="46">
        <f>AW116+AX116</f>
        <v>0</v>
      </c>
      <c r="BD116" s="46">
        <f>G116/(100-BE116)*100</f>
        <v>0</v>
      </c>
      <c r="BE116" s="46">
        <v>0</v>
      </c>
      <c r="BF116" s="46">
        <f>L116</f>
        <v>0</v>
      </c>
      <c r="BH116" s="26">
        <f>F116*AO116</f>
        <v>0</v>
      </c>
      <c r="BI116" s="26">
        <f>F116*AP116</f>
        <v>0</v>
      </c>
      <c r="BJ116" s="26">
        <f>F116*G116</f>
        <v>0</v>
      </c>
      <c r="BK116" s="26" t="s">
        <v>831</v>
      </c>
      <c r="BL116" s="46">
        <v>16</v>
      </c>
    </row>
    <row r="117" spans="1:14" ht="12.75">
      <c r="A117" s="5"/>
      <c r="C117" s="21" t="s">
        <v>420</v>
      </c>
      <c r="D117" s="22" t="s">
        <v>672</v>
      </c>
      <c r="F117" s="27" t="s">
        <v>740</v>
      </c>
      <c r="M117" s="41"/>
      <c r="N117" s="5"/>
    </row>
    <row r="118" spans="1:14" ht="12.75">
      <c r="A118" s="5"/>
      <c r="B118" s="17" t="s">
        <v>175</v>
      </c>
      <c r="C118" s="85" t="s">
        <v>345</v>
      </c>
      <c r="D118" s="86"/>
      <c r="E118" s="86"/>
      <c r="F118" s="86"/>
      <c r="G118" s="86"/>
      <c r="H118" s="86"/>
      <c r="I118" s="86"/>
      <c r="J118" s="86"/>
      <c r="K118" s="86"/>
      <c r="L118" s="86"/>
      <c r="M118" s="87"/>
      <c r="N118" s="5"/>
    </row>
    <row r="119" spans="1:64" ht="12.75">
      <c r="A119" s="4" t="s">
        <v>30</v>
      </c>
      <c r="B119" s="14" t="s">
        <v>198</v>
      </c>
      <c r="C119" s="72" t="s">
        <v>421</v>
      </c>
      <c r="D119" s="73"/>
      <c r="E119" s="14" t="s">
        <v>714</v>
      </c>
      <c r="F119" s="26">
        <v>3268.70887</v>
      </c>
      <c r="G119" s="144">
        <v>0</v>
      </c>
      <c r="H119" s="26">
        <f>F119*AO119</f>
        <v>0</v>
      </c>
      <c r="I119" s="26">
        <f>F119*AP119</f>
        <v>0</v>
      </c>
      <c r="J119" s="26">
        <f>F119*G119</f>
        <v>0</v>
      </c>
      <c r="K119" s="26">
        <v>0</v>
      </c>
      <c r="L119" s="26">
        <f>F119*K119</f>
        <v>0</v>
      </c>
      <c r="M119" s="40" t="s">
        <v>791</v>
      </c>
      <c r="N119" s="5"/>
      <c r="Z119" s="46">
        <f>IF(AQ119="5",BJ119,0)</f>
        <v>0</v>
      </c>
      <c r="AB119" s="46">
        <f>IF(AQ119="1",BH119,0)</f>
        <v>0</v>
      </c>
      <c r="AC119" s="46">
        <f>IF(AQ119="1",BI119,0)</f>
        <v>0</v>
      </c>
      <c r="AD119" s="46">
        <f>IF(AQ119="7",BH119,0)</f>
        <v>0</v>
      </c>
      <c r="AE119" s="46">
        <f>IF(AQ119="7",BI119,0)</f>
        <v>0</v>
      </c>
      <c r="AF119" s="46">
        <f>IF(AQ119="2",BH119,0)</f>
        <v>0</v>
      </c>
      <c r="AG119" s="46">
        <f>IF(AQ119="2",BI119,0)</f>
        <v>0</v>
      </c>
      <c r="AH119" s="46">
        <f>IF(AQ119="0",BJ119,0)</f>
        <v>0</v>
      </c>
      <c r="AI119" s="36"/>
      <c r="AJ119" s="26">
        <f>IF(AN119=0,J119,0)</f>
        <v>0</v>
      </c>
      <c r="AK119" s="26">
        <f>IF(AN119=15,J119,0)</f>
        <v>0</v>
      </c>
      <c r="AL119" s="26">
        <f>IF(AN119=21,J119,0)</f>
        <v>0</v>
      </c>
      <c r="AN119" s="46">
        <v>21</v>
      </c>
      <c r="AO119" s="46">
        <f>G119*0</f>
        <v>0</v>
      </c>
      <c r="AP119" s="46">
        <f>G119*(1-0)</f>
        <v>0</v>
      </c>
      <c r="AQ119" s="47" t="s">
        <v>7</v>
      </c>
      <c r="AV119" s="46">
        <f>AW119+AX119</f>
        <v>0</v>
      </c>
      <c r="AW119" s="46">
        <f>F119*AO119</f>
        <v>0</v>
      </c>
      <c r="AX119" s="46">
        <f>F119*AP119</f>
        <v>0</v>
      </c>
      <c r="AY119" s="49" t="s">
        <v>806</v>
      </c>
      <c r="AZ119" s="49" t="s">
        <v>820</v>
      </c>
      <c r="BA119" s="36" t="s">
        <v>826</v>
      </c>
      <c r="BC119" s="46">
        <f>AW119+AX119</f>
        <v>0</v>
      </c>
      <c r="BD119" s="46">
        <f>G119/(100-BE119)*100</f>
        <v>0</v>
      </c>
      <c r="BE119" s="46">
        <v>0</v>
      </c>
      <c r="BF119" s="46">
        <f>L119</f>
        <v>0</v>
      </c>
      <c r="BH119" s="26">
        <f>F119*AO119</f>
        <v>0</v>
      </c>
      <c r="BI119" s="26">
        <f>F119*AP119</f>
        <v>0</v>
      </c>
      <c r="BJ119" s="26">
        <f>F119*G119</f>
        <v>0</v>
      </c>
      <c r="BK119" s="26" t="s">
        <v>831</v>
      </c>
      <c r="BL119" s="46">
        <v>16</v>
      </c>
    </row>
    <row r="120" spans="1:14" ht="12.75">
      <c r="A120" s="5"/>
      <c r="C120" s="21" t="s">
        <v>422</v>
      </c>
      <c r="D120" s="22" t="s">
        <v>673</v>
      </c>
      <c r="F120" s="27" t="s">
        <v>741</v>
      </c>
      <c r="M120" s="41"/>
      <c r="N120" s="5"/>
    </row>
    <row r="121" spans="1:14" ht="12.75">
      <c r="A121" s="5"/>
      <c r="B121" s="17" t="s">
        <v>175</v>
      </c>
      <c r="C121" s="85" t="s">
        <v>345</v>
      </c>
      <c r="D121" s="86"/>
      <c r="E121" s="86"/>
      <c r="F121" s="86"/>
      <c r="G121" s="86"/>
      <c r="H121" s="86"/>
      <c r="I121" s="86"/>
      <c r="J121" s="86"/>
      <c r="K121" s="86"/>
      <c r="L121" s="86"/>
      <c r="M121" s="87"/>
      <c r="N121" s="5"/>
    </row>
    <row r="122" spans="1:64" ht="12.75">
      <c r="A122" s="4" t="s">
        <v>31</v>
      </c>
      <c r="B122" s="14" t="s">
        <v>199</v>
      </c>
      <c r="C122" s="72" t="s">
        <v>423</v>
      </c>
      <c r="D122" s="73"/>
      <c r="E122" s="14" t="s">
        <v>714</v>
      </c>
      <c r="F122" s="26">
        <v>2212.81313</v>
      </c>
      <c r="G122" s="144">
        <v>0</v>
      </c>
      <c r="H122" s="26">
        <f>F122*AO122</f>
        <v>0</v>
      </c>
      <c r="I122" s="26">
        <f>F122*AP122</f>
        <v>0</v>
      </c>
      <c r="J122" s="26">
        <f>F122*G122</f>
        <v>0</v>
      </c>
      <c r="K122" s="26">
        <v>0</v>
      </c>
      <c r="L122" s="26">
        <f>F122*K122</f>
        <v>0</v>
      </c>
      <c r="M122" s="40" t="s">
        <v>791</v>
      </c>
      <c r="N122" s="5"/>
      <c r="Z122" s="46">
        <f>IF(AQ122="5",BJ122,0)</f>
        <v>0</v>
      </c>
      <c r="AB122" s="46">
        <f>IF(AQ122="1",BH122,0)</f>
        <v>0</v>
      </c>
      <c r="AC122" s="46">
        <f>IF(AQ122="1",BI122,0)</f>
        <v>0</v>
      </c>
      <c r="AD122" s="46">
        <f>IF(AQ122="7",BH122,0)</f>
        <v>0</v>
      </c>
      <c r="AE122" s="46">
        <f>IF(AQ122="7",BI122,0)</f>
        <v>0</v>
      </c>
      <c r="AF122" s="46">
        <f>IF(AQ122="2",BH122,0)</f>
        <v>0</v>
      </c>
      <c r="AG122" s="46">
        <f>IF(AQ122="2",BI122,0)</f>
        <v>0</v>
      </c>
      <c r="AH122" s="46">
        <f>IF(AQ122="0",BJ122,0)</f>
        <v>0</v>
      </c>
      <c r="AI122" s="36"/>
      <c r="AJ122" s="26">
        <f>IF(AN122=0,J122,0)</f>
        <v>0</v>
      </c>
      <c r="AK122" s="26">
        <f>IF(AN122=15,J122,0)</f>
        <v>0</v>
      </c>
      <c r="AL122" s="26">
        <f>IF(AN122=21,J122,0)</f>
        <v>0</v>
      </c>
      <c r="AN122" s="46">
        <v>21</v>
      </c>
      <c r="AO122" s="46">
        <f>G122*0</f>
        <v>0</v>
      </c>
      <c r="AP122" s="46">
        <f>G122*(1-0)</f>
        <v>0</v>
      </c>
      <c r="AQ122" s="47" t="s">
        <v>7</v>
      </c>
      <c r="AV122" s="46">
        <f>AW122+AX122</f>
        <v>0</v>
      </c>
      <c r="AW122" s="46">
        <f>F122*AO122</f>
        <v>0</v>
      </c>
      <c r="AX122" s="46">
        <f>F122*AP122</f>
        <v>0</v>
      </c>
      <c r="AY122" s="49" t="s">
        <v>806</v>
      </c>
      <c r="AZ122" s="49" t="s">
        <v>820</v>
      </c>
      <c r="BA122" s="36" t="s">
        <v>826</v>
      </c>
      <c r="BC122" s="46">
        <f>AW122+AX122</f>
        <v>0</v>
      </c>
      <c r="BD122" s="46">
        <f>G122/(100-BE122)*100</f>
        <v>0</v>
      </c>
      <c r="BE122" s="46">
        <v>0</v>
      </c>
      <c r="BF122" s="46">
        <f>L122</f>
        <v>0</v>
      </c>
      <c r="BH122" s="26">
        <f>F122*AO122</f>
        <v>0</v>
      </c>
      <c r="BI122" s="26">
        <f>F122*AP122</f>
        <v>0</v>
      </c>
      <c r="BJ122" s="26">
        <f>F122*G122</f>
        <v>0</v>
      </c>
      <c r="BK122" s="26" t="s">
        <v>831</v>
      </c>
      <c r="BL122" s="46">
        <v>16</v>
      </c>
    </row>
    <row r="123" spans="1:14" ht="12.75">
      <c r="A123" s="5"/>
      <c r="C123" s="21" t="s">
        <v>424</v>
      </c>
      <c r="D123" s="22" t="s">
        <v>674</v>
      </c>
      <c r="F123" s="27" t="s">
        <v>742</v>
      </c>
      <c r="M123" s="41"/>
      <c r="N123" s="5"/>
    </row>
    <row r="124" spans="1:14" ht="12.75">
      <c r="A124" s="5"/>
      <c r="B124" s="16" t="s">
        <v>171</v>
      </c>
      <c r="C124" s="88" t="s">
        <v>425</v>
      </c>
      <c r="D124" s="89"/>
      <c r="E124" s="89"/>
      <c r="F124" s="89"/>
      <c r="G124" s="89"/>
      <c r="H124" s="89"/>
      <c r="I124" s="89"/>
      <c r="J124" s="89"/>
      <c r="K124" s="89"/>
      <c r="L124" s="89"/>
      <c r="M124" s="90"/>
      <c r="N124" s="5"/>
    </row>
    <row r="125" spans="1:14" ht="12.75">
      <c r="A125" s="5"/>
      <c r="B125" s="17" t="s">
        <v>175</v>
      </c>
      <c r="C125" s="85" t="s">
        <v>345</v>
      </c>
      <c r="D125" s="86"/>
      <c r="E125" s="86"/>
      <c r="F125" s="86"/>
      <c r="G125" s="86"/>
      <c r="H125" s="86"/>
      <c r="I125" s="86"/>
      <c r="J125" s="86"/>
      <c r="K125" s="86"/>
      <c r="L125" s="86"/>
      <c r="M125" s="87"/>
      <c r="N125" s="5"/>
    </row>
    <row r="126" spans="1:64" ht="12.75">
      <c r="A126" s="4" t="s">
        <v>32</v>
      </c>
      <c r="B126" s="14" t="s">
        <v>200</v>
      </c>
      <c r="C126" s="72" t="s">
        <v>426</v>
      </c>
      <c r="D126" s="73"/>
      <c r="E126" s="14" t="s">
        <v>715</v>
      </c>
      <c r="F126" s="26">
        <v>2655.37576</v>
      </c>
      <c r="G126" s="144">
        <v>0</v>
      </c>
      <c r="H126" s="26">
        <f>F126*AO126</f>
        <v>0</v>
      </c>
      <c r="I126" s="26">
        <f>F126*AP126</f>
        <v>0</v>
      </c>
      <c r="J126" s="26">
        <f>F126*G126</f>
        <v>0</v>
      </c>
      <c r="K126" s="26">
        <v>0</v>
      </c>
      <c r="L126" s="26">
        <f>F126*K126</f>
        <v>0</v>
      </c>
      <c r="M126" s="40" t="s">
        <v>791</v>
      </c>
      <c r="N126" s="5"/>
      <c r="Z126" s="46">
        <f>IF(AQ126="5",BJ126,0)</f>
        <v>0</v>
      </c>
      <c r="AB126" s="46">
        <f>IF(AQ126="1",BH126,0)</f>
        <v>0</v>
      </c>
      <c r="AC126" s="46">
        <f>IF(AQ126="1",BI126,0)</f>
        <v>0</v>
      </c>
      <c r="AD126" s="46">
        <f>IF(AQ126="7",BH126,0)</f>
        <v>0</v>
      </c>
      <c r="AE126" s="46">
        <f>IF(AQ126="7",BI126,0)</f>
        <v>0</v>
      </c>
      <c r="AF126" s="46">
        <f>IF(AQ126="2",BH126,0)</f>
        <v>0</v>
      </c>
      <c r="AG126" s="46">
        <f>IF(AQ126="2",BI126,0)</f>
        <v>0</v>
      </c>
      <c r="AH126" s="46">
        <f>IF(AQ126="0",BJ126,0)</f>
        <v>0</v>
      </c>
      <c r="AI126" s="36"/>
      <c r="AJ126" s="26">
        <f>IF(AN126=0,J126,0)</f>
        <v>0</v>
      </c>
      <c r="AK126" s="26">
        <f>IF(AN126=15,J126,0)</f>
        <v>0</v>
      </c>
      <c r="AL126" s="26">
        <f>IF(AN126=21,J126,0)</f>
        <v>0</v>
      </c>
      <c r="AN126" s="46">
        <v>21</v>
      </c>
      <c r="AO126" s="46">
        <f>G126*0</f>
        <v>0</v>
      </c>
      <c r="AP126" s="46">
        <f>G126*(1-0)</f>
        <v>0</v>
      </c>
      <c r="AQ126" s="47" t="s">
        <v>7</v>
      </c>
      <c r="AV126" s="46">
        <f>AW126+AX126</f>
        <v>0</v>
      </c>
      <c r="AW126" s="46">
        <f>F126*AO126</f>
        <v>0</v>
      </c>
      <c r="AX126" s="46">
        <f>F126*AP126</f>
        <v>0</v>
      </c>
      <c r="AY126" s="49" t="s">
        <v>806</v>
      </c>
      <c r="AZ126" s="49" t="s">
        <v>820</v>
      </c>
      <c r="BA126" s="36" t="s">
        <v>826</v>
      </c>
      <c r="BC126" s="46">
        <f>AW126+AX126</f>
        <v>0</v>
      </c>
      <c r="BD126" s="46">
        <f>G126/(100-BE126)*100</f>
        <v>0</v>
      </c>
      <c r="BE126" s="46">
        <v>0</v>
      </c>
      <c r="BF126" s="46">
        <f>L126</f>
        <v>0</v>
      </c>
      <c r="BH126" s="26">
        <f>F126*AO126</f>
        <v>0</v>
      </c>
      <c r="BI126" s="26">
        <f>F126*AP126</f>
        <v>0</v>
      </c>
      <c r="BJ126" s="26">
        <f>F126*G126</f>
        <v>0</v>
      </c>
      <c r="BK126" s="26" t="s">
        <v>831</v>
      </c>
      <c r="BL126" s="46">
        <v>16</v>
      </c>
    </row>
    <row r="127" spans="1:14" ht="12.75">
      <c r="A127" s="5"/>
      <c r="C127" s="21" t="s">
        <v>427</v>
      </c>
      <c r="D127" s="22" t="s">
        <v>675</v>
      </c>
      <c r="F127" s="27" t="s">
        <v>743</v>
      </c>
      <c r="M127" s="41"/>
      <c r="N127" s="5"/>
    </row>
    <row r="128" spans="1:14" ht="12.75">
      <c r="A128" s="5"/>
      <c r="B128" s="17" t="s">
        <v>175</v>
      </c>
      <c r="C128" s="85" t="s">
        <v>345</v>
      </c>
      <c r="D128" s="86"/>
      <c r="E128" s="86"/>
      <c r="F128" s="86"/>
      <c r="G128" s="86"/>
      <c r="H128" s="86"/>
      <c r="I128" s="86"/>
      <c r="J128" s="86"/>
      <c r="K128" s="86"/>
      <c r="L128" s="86"/>
      <c r="M128" s="87"/>
      <c r="N128" s="5"/>
    </row>
    <row r="129" spans="1:47" ht="12.75">
      <c r="A129" s="6"/>
      <c r="B129" s="18" t="s">
        <v>23</v>
      </c>
      <c r="C129" s="83" t="s">
        <v>428</v>
      </c>
      <c r="D129" s="84"/>
      <c r="E129" s="24" t="s">
        <v>6</v>
      </c>
      <c r="F129" s="24" t="s">
        <v>6</v>
      </c>
      <c r="G129" s="24" t="s">
        <v>6</v>
      </c>
      <c r="H129" s="52">
        <f>SUM(H130:H151)</f>
        <v>0</v>
      </c>
      <c r="I129" s="52">
        <f>SUM(I130:I151)</f>
        <v>0</v>
      </c>
      <c r="J129" s="52">
        <f>SUM(J130:J151)</f>
        <v>0</v>
      </c>
      <c r="K129" s="36"/>
      <c r="L129" s="52">
        <f>SUM(L130:L151)</f>
        <v>61.6624</v>
      </c>
      <c r="M129" s="42"/>
      <c r="N129" s="5"/>
      <c r="AI129" s="36"/>
      <c r="AS129" s="52">
        <f>SUM(AJ130:AJ151)</f>
        <v>0</v>
      </c>
      <c r="AT129" s="52">
        <f>SUM(AK130:AK151)</f>
        <v>0</v>
      </c>
      <c r="AU129" s="52">
        <f>SUM(AL130:AL151)</f>
        <v>0</v>
      </c>
    </row>
    <row r="130" spans="1:64" ht="12.75">
      <c r="A130" s="4" t="s">
        <v>33</v>
      </c>
      <c r="B130" s="14" t="s">
        <v>201</v>
      </c>
      <c r="C130" s="72" t="s">
        <v>429</v>
      </c>
      <c r="D130" s="73"/>
      <c r="E130" s="14" t="s">
        <v>714</v>
      </c>
      <c r="F130" s="26">
        <v>36.272</v>
      </c>
      <c r="G130" s="144">
        <v>0</v>
      </c>
      <c r="H130" s="26">
        <f>F130*AO130</f>
        <v>0</v>
      </c>
      <c r="I130" s="26">
        <f>F130*AP130</f>
        <v>0</v>
      </c>
      <c r="J130" s="26">
        <f>F130*G130</f>
        <v>0</v>
      </c>
      <c r="K130" s="26">
        <v>1.7</v>
      </c>
      <c r="L130" s="26">
        <f>F130*K130</f>
        <v>61.6624</v>
      </c>
      <c r="M130" s="40" t="s">
        <v>791</v>
      </c>
      <c r="N130" s="5"/>
      <c r="Z130" s="46">
        <f>IF(AQ130="5",BJ130,0)</f>
        <v>0</v>
      </c>
      <c r="AB130" s="46">
        <f>IF(AQ130="1",BH130,0)</f>
        <v>0</v>
      </c>
      <c r="AC130" s="46">
        <f>IF(AQ130="1",BI130,0)</f>
        <v>0</v>
      </c>
      <c r="AD130" s="46">
        <f>IF(AQ130="7",BH130,0)</f>
        <v>0</v>
      </c>
      <c r="AE130" s="46">
        <f>IF(AQ130="7",BI130,0)</f>
        <v>0</v>
      </c>
      <c r="AF130" s="46">
        <f>IF(AQ130="2",BH130,0)</f>
        <v>0</v>
      </c>
      <c r="AG130" s="46">
        <f>IF(AQ130="2",BI130,0)</f>
        <v>0</v>
      </c>
      <c r="AH130" s="46">
        <f>IF(AQ130="0",BJ130,0)</f>
        <v>0</v>
      </c>
      <c r="AI130" s="36"/>
      <c r="AJ130" s="26">
        <f>IF(AN130=0,J130,0)</f>
        <v>0</v>
      </c>
      <c r="AK130" s="26">
        <f>IF(AN130=15,J130,0)</f>
        <v>0</v>
      </c>
      <c r="AL130" s="26">
        <f>IF(AN130=21,J130,0)</f>
        <v>0</v>
      </c>
      <c r="AN130" s="46">
        <v>21</v>
      </c>
      <c r="AO130" s="46">
        <f>G130*0.446905572865468</f>
        <v>0</v>
      </c>
      <c r="AP130" s="46">
        <f>G130*(1-0.446905572865468)</f>
        <v>0</v>
      </c>
      <c r="AQ130" s="47" t="s">
        <v>7</v>
      </c>
      <c r="AV130" s="46">
        <f>AW130+AX130</f>
        <v>0</v>
      </c>
      <c r="AW130" s="46">
        <f>F130*AO130</f>
        <v>0</v>
      </c>
      <c r="AX130" s="46">
        <f>F130*AP130</f>
        <v>0</v>
      </c>
      <c r="AY130" s="49" t="s">
        <v>807</v>
      </c>
      <c r="AZ130" s="49" t="s">
        <v>820</v>
      </c>
      <c r="BA130" s="36" t="s">
        <v>826</v>
      </c>
      <c r="BC130" s="46">
        <f>AW130+AX130</f>
        <v>0</v>
      </c>
      <c r="BD130" s="46">
        <f>G130/(100-BE130)*100</f>
        <v>0</v>
      </c>
      <c r="BE130" s="46">
        <v>0</v>
      </c>
      <c r="BF130" s="46">
        <f>L130</f>
        <v>61.6624</v>
      </c>
      <c r="BH130" s="26">
        <f>F130*AO130</f>
        <v>0</v>
      </c>
      <c r="BI130" s="26">
        <f>F130*AP130</f>
        <v>0</v>
      </c>
      <c r="BJ130" s="26">
        <f>F130*G130</f>
        <v>0</v>
      </c>
      <c r="BK130" s="26" t="s">
        <v>831</v>
      </c>
      <c r="BL130" s="46">
        <v>17</v>
      </c>
    </row>
    <row r="131" spans="1:14" ht="12.75">
      <c r="A131" s="5"/>
      <c r="C131" s="21" t="s">
        <v>430</v>
      </c>
      <c r="D131" s="22" t="s">
        <v>676</v>
      </c>
      <c r="F131" s="27" t="s">
        <v>720</v>
      </c>
      <c r="M131" s="41"/>
      <c r="N131" s="5"/>
    </row>
    <row r="132" spans="1:14" ht="12.75">
      <c r="A132" s="5"/>
      <c r="C132" s="21" t="s">
        <v>431</v>
      </c>
      <c r="D132" s="22" t="s">
        <v>677</v>
      </c>
      <c r="F132" s="27" t="s">
        <v>744</v>
      </c>
      <c r="M132" s="41"/>
      <c r="N132" s="5"/>
    </row>
    <row r="133" spans="1:14" ht="12.75">
      <c r="A133" s="5"/>
      <c r="C133" s="21" t="s">
        <v>432</v>
      </c>
      <c r="D133" s="22" t="s">
        <v>678</v>
      </c>
      <c r="F133" s="27" t="s">
        <v>745</v>
      </c>
      <c r="M133" s="41"/>
      <c r="N133" s="5"/>
    </row>
    <row r="134" spans="1:14" ht="12.75">
      <c r="A134" s="5"/>
      <c r="C134" s="21" t="s">
        <v>433</v>
      </c>
      <c r="D134" s="22" t="s">
        <v>679</v>
      </c>
      <c r="F134" s="27" t="s">
        <v>746</v>
      </c>
      <c r="M134" s="41"/>
      <c r="N134" s="5"/>
    </row>
    <row r="135" spans="1:14" ht="12.75">
      <c r="A135" s="5"/>
      <c r="C135" s="21" t="s">
        <v>434</v>
      </c>
      <c r="D135" s="22" t="s">
        <v>680</v>
      </c>
      <c r="F135" s="27" t="s">
        <v>747</v>
      </c>
      <c r="M135" s="41"/>
      <c r="N135" s="5"/>
    </row>
    <row r="136" spans="1:14" ht="12.75">
      <c r="A136" s="5"/>
      <c r="B136" s="15" t="s">
        <v>174</v>
      </c>
      <c r="C136" s="80" t="s">
        <v>435</v>
      </c>
      <c r="D136" s="81"/>
      <c r="E136" s="81"/>
      <c r="F136" s="81"/>
      <c r="G136" s="81"/>
      <c r="H136" s="81"/>
      <c r="I136" s="81"/>
      <c r="J136" s="81"/>
      <c r="K136" s="81"/>
      <c r="L136" s="81"/>
      <c r="M136" s="82"/>
      <c r="N136" s="5"/>
    </row>
    <row r="137" spans="1:14" ht="12.75">
      <c r="A137" s="5"/>
      <c r="B137" s="17" t="s">
        <v>175</v>
      </c>
      <c r="C137" s="85" t="s">
        <v>345</v>
      </c>
      <c r="D137" s="86"/>
      <c r="E137" s="86"/>
      <c r="F137" s="86"/>
      <c r="G137" s="86"/>
      <c r="H137" s="86"/>
      <c r="I137" s="86"/>
      <c r="J137" s="86"/>
      <c r="K137" s="86"/>
      <c r="L137" s="86"/>
      <c r="M137" s="87"/>
      <c r="N137" s="5"/>
    </row>
    <row r="138" spans="1:64" ht="12.75">
      <c r="A138" s="4" t="s">
        <v>34</v>
      </c>
      <c r="B138" s="14" t="s">
        <v>202</v>
      </c>
      <c r="C138" s="72" t="s">
        <v>436</v>
      </c>
      <c r="D138" s="73"/>
      <c r="E138" s="14" t="s">
        <v>714</v>
      </c>
      <c r="F138" s="26">
        <v>2179.13925</v>
      </c>
      <c r="G138" s="144">
        <v>0</v>
      </c>
      <c r="H138" s="26">
        <f>F138*AO138</f>
        <v>0</v>
      </c>
      <c r="I138" s="26">
        <f>F138*AP138</f>
        <v>0</v>
      </c>
      <c r="J138" s="26">
        <f>F138*G138</f>
        <v>0</v>
      </c>
      <c r="K138" s="26">
        <v>0</v>
      </c>
      <c r="L138" s="26">
        <f>F138*K138</f>
        <v>0</v>
      </c>
      <c r="M138" s="40" t="s">
        <v>791</v>
      </c>
      <c r="N138" s="5"/>
      <c r="Z138" s="46">
        <f>IF(AQ138="5",BJ138,0)</f>
        <v>0</v>
      </c>
      <c r="AB138" s="46">
        <f>IF(AQ138="1",BH138,0)</f>
        <v>0</v>
      </c>
      <c r="AC138" s="46">
        <f>IF(AQ138="1",BI138,0)</f>
        <v>0</v>
      </c>
      <c r="AD138" s="46">
        <f>IF(AQ138="7",BH138,0)</f>
        <v>0</v>
      </c>
      <c r="AE138" s="46">
        <f>IF(AQ138="7",BI138,0)</f>
        <v>0</v>
      </c>
      <c r="AF138" s="46">
        <f>IF(AQ138="2",BH138,0)</f>
        <v>0</v>
      </c>
      <c r="AG138" s="46">
        <f>IF(AQ138="2",BI138,0)</f>
        <v>0</v>
      </c>
      <c r="AH138" s="46">
        <f>IF(AQ138="0",BJ138,0)</f>
        <v>0</v>
      </c>
      <c r="AI138" s="36"/>
      <c r="AJ138" s="26">
        <f>IF(AN138=0,J138,0)</f>
        <v>0</v>
      </c>
      <c r="AK138" s="26">
        <f>IF(AN138=15,J138,0)</f>
        <v>0</v>
      </c>
      <c r="AL138" s="26">
        <f>IF(AN138=21,J138,0)</f>
        <v>0</v>
      </c>
      <c r="AN138" s="46">
        <v>21</v>
      </c>
      <c r="AO138" s="46">
        <f>G138*0</f>
        <v>0</v>
      </c>
      <c r="AP138" s="46">
        <f>G138*(1-0)</f>
        <v>0</v>
      </c>
      <c r="AQ138" s="47" t="s">
        <v>7</v>
      </c>
      <c r="AV138" s="46">
        <f>AW138+AX138</f>
        <v>0</v>
      </c>
      <c r="AW138" s="46">
        <f>F138*AO138</f>
        <v>0</v>
      </c>
      <c r="AX138" s="46">
        <f>F138*AP138</f>
        <v>0</v>
      </c>
      <c r="AY138" s="49" t="s">
        <v>807</v>
      </c>
      <c r="AZ138" s="49" t="s">
        <v>820</v>
      </c>
      <c r="BA138" s="36" t="s">
        <v>826</v>
      </c>
      <c r="BC138" s="46">
        <f>AW138+AX138</f>
        <v>0</v>
      </c>
      <c r="BD138" s="46">
        <f>G138/(100-BE138)*100</f>
        <v>0</v>
      </c>
      <c r="BE138" s="46">
        <v>0</v>
      </c>
      <c r="BF138" s="46">
        <f>L138</f>
        <v>0</v>
      </c>
      <c r="BH138" s="26">
        <f>F138*AO138</f>
        <v>0</v>
      </c>
      <c r="BI138" s="26">
        <f>F138*AP138</f>
        <v>0</v>
      </c>
      <c r="BJ138" s="26">
        <f>F138*G138</f>
        <v>0</v>
      </c>
      <c r="BK138" s="26" t="s">
        <v>831</v>
      </c>
      <c r="BL138" s="46">
        <v>17</v>
      </c>
    </row>
    <row r="139" spans="1:14" ht="12.75">
      <c r="A139" s="5"/>
      <c r="C139" s="21" t="s">
        <v>437</v>
      </c>
      <c r="D139" s="22" t="s">
        <v>681</v>
      </c>
      <c r="F139" s="27" t="s">
        <v>437</v>
      </c>
      <c r="M139" s="41"/>
      <c r="N139" s="5"/>
    </row>
    <row r="140" spans="1:14" ht="12.75">
      <c r="A140" s="5"/>
      <c r="C140" s="21" t="s">
        <v>438</v>
      </c>
      <c r="D140" s="22" t="s">
        <v>682</v>
      </c>
      <c r="F140" s="27" t="s">
        <v>438</v>
      </c>
      <c r="M140" s="41"/>
      <c r="N140" s="5"/>
    </row>
    <row r="141" spans="1:14" ht="12.75">
      <c r="A141" s="5"/>
      <c r="C141" s="21" t="s">
        <v>439</v>
      </c>
      <c r="D141" s="22" t="s">
        <v>683</v>
      </c>
      <c r="F141" s="27" t="s">
        <v>748</v>
      </c>
      <c r="M141" s="41"/>
      <c r="N141" s="5"/>
    </row>
    <row r="142" spans="1:14" ht="12.75">
      <c r="A142" s="5"/>
      <c r="C142" s="21" t="s">
        <v>440</v>
      </c>
      <c r="D142" s="22" t="s">
        <v>684</v>
      </c>
      <c r="F142" s="27" t="s">
        <v>440</v>
      </c>
      <c r="M142" s="41"/>
      <c r="N142" s="5"/>
    </row>
    <row r="143" spans="1:14" ht="12.75">
      <c r="A143" s="5"/>
      <c r="C143" s="21" t="s">
        <v>441</v>
      </c>
      <c r="D143" s="22" t="s">
        <v>685</v>
      </c>
      <c r="F143" s="27">
        <v>-228</v>
      </c>
      <c r="M143" s="41"/>
      <c r="N143" s="5"/>
    </row>
    <row r="144" spans="1:14" ht="12.75">
      <c r="A144" s="5"/>
      <c r="C144" s="21" t="s">
        <v>442</v>
      </c>
      <c r="D144" s="22" t="s">
        <v>686</v>
      </c>
      <c r="F144" s="27">
        <v>-456</v>
      </c>
      <c r="M144" s="41"/>
      <c r="N144" s="5"/>
    </row>
    <row r="145" spans="1:14" ht="12.75">
      <c r="A145" s="5"/>
      <c r="C145" s="21" t="s">
        <v>443</v>
      </c>
      <c r="D145" s="22" t="s">
        <v>687</v>
      </c>
      <c r="F145" s="27">
        <v>-27</v>
      </c>
      <c r="M145" s="41"/>
      <c r="N145" s="5"/>
    </row>
    <row r="146" spans="1:14" ht="12.75">
      <c r="A146" s="5"/>
      <c r="C146" s="21" t="s">
        <v>444</v>
      </c>
      <c r="D146" s="22" t="s">
        <v>688</v>
      </c>
      <c r="F146" s="27" t="s">
        <v>444</v>
      </c>
      <c r="M146" s="41"/>
      <c r="N146" s="5"/>
    </row>
    <row r="147" spans="1:14" ht="12.75">
      <c r="A147" s="5"/>
      <c r="C147" s="21" t="s">
        <v>445</v>
      </c>
      <c r="D147" s="22" t="s">
        <v>689</v>
      </c>
      <c r="F147" s="27" t="s">
        <v>749</v>
      </c>
      <c r="M147" s="41"/>
      <c r="N147" s="5"/>
    </row>
    <row r="148" spans="1:14" ht="12.75">
      <c r="A148" s="5"/>
      <c r="C148" s="21" t="s">
        <v>446</v>
      </c>
      <c r="D148" s="22" t="s">
        <v>690</v>
      </c>
      <c r="F148" s="27" t="s">
        <v>750</v>
      </c>
      <c r="M148" s="41"/>
      <c r="N148" s="5"/>
    </row>
    <row r="149" spans="1:14" ht="12.75">
      <c r="A149" s="5"/>
      <c r="B149" s="15" t="s">
        <v>174</v>
      </c>
      <c r="C149" s="80" t="s">
        <v>447</v>
      </c>
      <c r="D149" s="81"/>
      <c r="E149" s="81"/>
      <c r="F149" s="81"/>
      <c r="G149" s="81"/>
      <c r="H149" s="81"/>
      <c r="I149" s="81"/>
      <c r="J149" s="81"/>
      <c r="K149" s="81"/>
      <c r="L149" s="81"/>
      <c r="M149" s="82"/>
      <c r="N149" s="5"/>
    </row>
    <row r="150" spans="1:14" ht="12.75">
      <c r="A150" s="5"/>
      <c r="B150" s="17" t="s">
        <v>175</v>
      </c>
      <c r="C150" s="85" t="s">
        <v>345</v>
      </c>
      <c r="D150" s="86"/>
      <c r="E150" s="86"/>
      <c r="F150" s="86"/>
      <c r="G150" s="86"/>
      <c r="H150" s="86"/>
      <c r="I150" s="86"/>
      <c r="J150" s="86"/>
      <c r="K150" s="86"/>
      <c r="L150" s="86"/>
      <c r="M150" s="87"/>
      <c r="N150" s="5"/>
    </row>
    <row r="151" spans="1:64" ht="12.75">
      <c r="A151" s="4" t="s">
        <v>35</v>
      </c>
      <c r="B151" s="14" t="s">
        <v>193</v>
      </c>
      <c r="C151" s="72" t="s">
        <v>403</v>
      </c>
      <c r="D151" s="73"/>
      <c r="E151" s="14" t="s">
        <v>715</v>
      </c>
      <c r="F151" s="26">
        <v>61.6624</v>
      </c>
      <c r="G151" s="144">
        <v>0</v>
      </c>
      <c r="H151" s="26">
        <f>F151*AO151</f>
        <v>0</v>
      </c>
      <c r="I151" s="26">
        <f>F151*AP151</f>
        <v>0</v>
      </c>
      <c r="J151" s="26">
        <f>F151*G151</f>
        <v>0</v>
      </c>
      <c r="K151" s="26">
        <v>0</v>
      </c>
      <c r="L151" s="26">
        <f>F151*K151</f>
        <v>0</v>
      </c>
      <c r="M151" s="40" t="s">
        <v>791</v>
      </c>
      <c r="N151" s="5"/>
      <c r="Z151" s="46">
        <f>IF(AQ151="5",BJ151,0)</f>
        <v>0</v>
      </c>
      <c r="AB151" s="46">
        <f>IF(AQ151="1",BH151,0)</f>
        <v>0</v>
      </c>
      <c r="AC151" s="46">
        <f>IF(AQ151="1",BI151,0)</f>
        <v>0</v>
      </c>
      <c r="AD151" s="46">
        <f>IF(AQ151="7",BH151,0)</f>
        <v>0</v>
      </c>
      <c r="AE151" s="46">
        <f>IF(AQ151="7",BI151,0)</f>
        <v>0</v>
      </c>
      <c r="AF151" s="46">
        <f>IF(AQ151="2",BH151,0)</f>
        <v>0</v>
      </c>
      <c r="AG151" s="46">
        <f>IF(AQ151="2",BI151,0)</f>
        <v>0</v>
      </c>
      <c r="AH151" s="46">
        <f>IF(AQ151="0",BJ151,0)</f>
        <v>0</v>
      </c>
      <c r="AI151" s="36"/>
      <c r="AJ151" s="26">
        <f>IF(AN151=0,J151,0)</f>
        <v>0</v>
      </c>
      <c r="AK151" s="26">
        <f>IF(AN151=15,J151,0)</f>
        <v>0</v>
      </c>
      <c r="AL151" s="26">
        <f>IF(AN151=21,J151,0)</f>
        <v>0</v>
      </c>
      <c r="AN151" s="46">
        <v>21</v>
      </c>
      <c r="AO151" s="46">
        <f>G151*0</f>
        <v>0</v>
      </c>
      <c r="AP151" s="46">
        <f>G151*(1-0)</f>
        <v>0</v>
      </c>
      <c r="AQ151" s="47" t="s">
        <v>11</v>
      </c>
      <c r="AV151" s="46">
        <f>AW151+AX151</f>
        <v>0</v>
      </c>
      <c r="AW151" s="46">
        <f>F151*AO151</f>
        <v>0</v>
      </c>
      <c r="AX151" s="46">
        <f>F151*AP151</f>
        <v>0</v>
      </c>
      <c r="AY151" s="49" t="s">
        <v>807</v>
      </c>
      <c r="AZ151" s="49" t="s">
        <v>820</v>
      </c>
      <c r="BA151" s="36" t="s">
        <v>826</v>
      </c>
      <c r="BC151" s="46">
        <f>AW151+AX151</f>
        <v>0</v>
      </c>
      <c r="BD151" s="46">
        <f>G151/(100-BE151)*100</f>
        <v>0</v>
      </c>
      <c r="BE151" s="46">
        <v>0</v>
      </c>
      <c r="BF151" s="46">
        <f>L151</f>
        <v>0</v>
      </c>
      <c r="BH151" s="26">
        <f>F151*AO151</f>
        <v>0</v>
      </c>
      <c r="BI151" s="26">
        <f>F151*AP151</f>
        <v>0</v>
      </c>
      <c r="BJ151" s="26">
        <f>F151*G151</f>
        <v>0</v>
      </c>
      <c r="BK151" s="26" t="s">
        <v>831</v>
      </c>
      <c r="BL151" s="46">
        <v>17</v>
      </c>
    </row>
    <row r="152" spans="1:14" ht="25.5" customHeight="1">
      <c r="A152" s="5"/>
      <c r="B152" s="15" t="s">
        <v>174</v>
      </c>
      <c r="C152" s="80" t="s">
        <v>404</v>
      </c>
      <c r="D152" s="81"/>
      <c r="E152" s="81"/>
      <c r="F152" s="81"/>
      <c r="G152" s="81"/>
      <c r="H152" s="81"/>
      <c r="I152" s="81"/>
      <c r="J152" s="81"/>
      <c r="K152" s="81"/>
      <c r="L152" s="81"/>
      <c r="M152" s="82"/>
      <c r="N152" s="5"/>
    </row>
    <row r="153" spans="1:47" ht="12.75">
      <c r="A153" s="6"/>
      <c r="B153" s="18" t="s">
        <v>27</v>
      </c>
      <c r="C153" s="83" t="s">
        <v>448</v>
      </c>
      <c r="D153" s="84"/>
      <c r="E153" s="24" t="s">
        <v>6</v>
      </c>
      <c r="F153" s="24" t="s">
        <v>6</v>
      </c>
      <c r="G153" s="24" t="s">
        <v>6</v>
      </c>
      <c r="H153" s="52">
        <f>SUM(H154:H154)</f>
        <v>0</v>
      </c>
      <c r="I153" s="52">
        <f>SUM(I154:I154)</f>
        <v>0</v>
      </c>
      <c r="J153" s="52">
        <f>SUM(J154:J154)</f>
        <v>0</v>
      </c>
      <c r="K153" s="36"/>
      <c r="L153" s="52">
        <f>SUM(L154:L154)</f>
        <v>0</v>
      </c>
      <c r="M153" s="42"/>
      <c r="N153" s="5"/>
      <c r="AI153" s="36"/>
      <c r="AS153" s="52">
        <f>SUM(AJ154:AJ154)</f>
        <v>0</v>
      </c>
      <c r="AT153" s="52">
        <f>SUM(AK154:AK154)</f>
        <v>0</v>
      </c>
      <c r="AU153" s="52">
        <f>SUM(AL154:AL154)</f>
        <v>0</v>
      </c>
    </row>
    <row r="154" spans="1:64" ht="12.75">
      <c r="A154" s="4" t="s">
        <v>36</v>
      </c>
      <c r="B154" s="14" t="s">
        <v>203</v>
      </c>
      <c r="C154" s="72" t="s">
        <v>449</v>
      </c>
      <c r="D154" s="73"/>
      <c r="E154" s="14" t="s">
        <v>712</v>
      </c>
      <c r="F154" s="26">
        <v>500</v>
      </c>
      <c r="G154" s="144">
        <v>0</v>
      </c>
      <c r="H154" s="26">
        <f>F154*AO154</f>
        <v>0</v>
      </c>
      <c r="I154" s="26">
        <f>F154*AP154</f>
        <v>0</v>
      </c>
      <c r="J154" s="26">
        <f>F154*G154</f>
        <v>0</v>
      </c>
      <c r="K154" s="26">
        <v>0</v>
      </c>
      <c r="L154" s="26">
        <f>F154*K154</f>
        <v>0</v>
      </c>
      <c r="M154" s="40" t="s">
        <v>791</v>
      </c>
      <c r="N154" s="5"/>
      <c r="Z154" s="46">
        <f>IF(AQ154="5",BJ154,0)</f>
        <v>0</v>
      </c>
      <c r="AB154" s="46">
        <f>IF(AQ154="1",BH154,0)</f>
        <v>0</v>
      </c>
      <c r="AC154" s="46">
        <f>IF(AQ154="1",BI154,0)</f>
        <v>0</v>
      </c>
      <c r="AD154" s="46">
        <f>IF(AQ154="7",BH154,0)</f>
        <v>0</v>
      </c>
      <c r="AE154" s="46">
        <f>IF(AQ154="7",BI154,0)</f>
        <v>0</v>
      </c>
      <c r="AF154" s="46">
        <f>IF(AQ154="2",BH154,0)</f>
        <v>0</v>
      </c>
      <c r="AG154" s="46">
        <f>IF(AQ154="2",BI154,0)</f>
        <v>0</v>
      </c>
      <c r="AH154" s="46">
        <f>IF(AQ154="0",BJ154,0)</f>
        <v>0</v>
      </c>
      <c r="AI154" s="36"/>
      <c r="AJ154" s="26">
        <f>IF(AN154=0,J154,0)</f>
        <v>0</v>
      </c>
      <c r="AK154" s="26">
        <f>IF(AN154=15,J154,0)</f>
        <v>0</v>
      </c>
      <c r="AL154" s="26">
        <f>IF(AN154=21,J154,0)</f>
        <v>0</v>
      </c>
      <c r="AN154" s="46">
        <v>21</v>
      </c>
      <c r="AO154" s="46">
        <f>G154*0</f>
        <v>0</v>
      </c>
      <c r="AP154" s="46">
        <f>G154*(1-0)</f>
        <v>0</v>
      </c>
      <c r="AQ154" s="47" t="s">
        <v>7</v>
      </c>
      <c r="AV154" s="46">
        <f>AW154+AX154</f>
        <v>0</v>
      </c>
      <c r="AW154" s="46">
        <f>F154*AO154</f>
        <v>0</v>
      </c>
      <c r="AX154" s="46">
        <f>F154*AP154</f>
        <v>0</v>
      </c>
      <c r="AY154" s="49" t="s">
        <v>808</v>
      </c>
      <c r="AZ154" s="49" t="s">
        <v>821</v>
      </c>
      <c r="BA154" s="36" t="s">
        <v>826</v>
      </c>
      <c r="BC154" s="46">
        <f>AW154+AX154</f>
        <v>0</v>
      </c>
      <c r="BD154" s="46">
        <f>G154/(100-BE154)*100</f>
        <v>0</v>
      </c>
      <c r="BE154" s="46">
        <v>0</v>
      </c>
      <c r="BF154" s="46">
        <f>L154</f>
        <v>0</v>
      </c>
      <c r="BH154" s="26">
        <f>F154*AO154</f>
        <v>0</v>
      </c>
      <c r="BI154" s="26">
        <f>F154*AP154</f>
        <v>0</v>
      </c>
      <c r="BJ154" s="26">
        <f>F154*G154</f>
        <v>0</v>
      </c>
      <c r="BK154" s="26" t="s">
        <v>831</v>
      </c>
      <c r="BL154" s="46">
        <v>21</v>
      </c>
    </row>
    <row r="155" spans="1:14" ht="12.75">
      <c r="A155" s="5"/>
      <c r="C155" s="21" t="s">
        <v>450</v>
      </c>
      <c r="D155" s="22"/>
      <c r="F155" s="27">
        <v>500</v>
      </c>
      <c r="M155" s="41"/>
      <c r="N155" s="5"/>
    </row>
    <row r="156" spans="1:14" ht="12.75">
      <c r="A156" s="5"/>
      <c r="B156" s="15" t="s">
        <v>174</v>
      </c>
      <c r="C156" s="80" t="s">
        <v>451</v>
      </c>
      <c r="D156" s="81"/>
      <c r="E156" s="81"/>
      <c r="F156" s="81"/>
      <c r="G156" s="81"/>
      <c r="H156" s="81"/>
      <c r="I156" s="81"/>
      <c r="J156" s="81"/>
      <c r="K156" s="81"/>
      <c r="L156" s="81"/>
      <c r="M156" s="82"/>
      <c r="N156" s="5"/>
    </row>
    <row r="157" spans="1:14" ht="12.75">
      <c r="A157" s="5"/>
      <c r="B157" s="17" t="s">
        <v>175</v>
      </c>
      <c r="C157" s="85" t="s">
        <v>345</v>
      </c>
      <c r="D157" s="86"/>
      <c r="E157" s="86"/>
      <c r="F157" s="86"/>
      <c r="G157" s="86"/>
      <c r="H157" s="86"/>
      <c r="I157" s="86"/>
      <c r="J157" s="86"/>
      <c r="K157" s="86"/>
      <c r="L157" s="86"/>
      <c r="M157" s="87"/>
      <c r="N157" s="5"/>
    </row>
    <row r="158" spans="1:47" ht="12.75">
      <c r="A158" s="6"/>
      <c r="B158" s="18" t="s">
        <v>33</v>
      </c>
      <c r="C158" s="83" t="s">
        <v>452</v>
      </c>
      <c r="D158" s="84"/>
      <c r="E158" s="24" t="s">
        <v>6</v>
      </c>
      <c r="F158" s="24" t="s">
        <v>6</v>
      </c>
      <c r="G158" s="24" t="s">
        <v>6</v>
      </c>
      <c r="H158" s="52">
        <f>SUM(H159:H175)</f>
        <v>0</v>
      </c>
      <c r="I158" s="52">
        <f>SUM(I159:I175)</f>
        <v>0</v>
      </c>
      <c r="J158" s="52">
        <f>SUM(J159:J175)</f>
        <v>0</v>
      </c>
      <c r="K158" s="36"/>
      <c r="L158" s="52">
        <f>SUM(L159:L175)</f>
        <v>74.7521676077</v>
      </c>
      <c r="M158" s="42"/>
      <c r="N158" s="5"/>
      <c r="AI158" s="36"/>
      <c r="AS158" s="52">
        <f>SUM(AJ159:AJ175)</f>
        <v>0</v>
      </c>
      <c r="AT158" s="52">
        <f>SUM(AK159:AK175)</f>
        <v>0</v>
      </c>
      <c r="AU158" s="52">
        <f>SUM(AL159:AL175)</f>
        <v>0</v>
      </c>
    </row>
    <row r="159" spans="1:64" ht="12.75">
      <c r="A159" s="4" t="s">
        <v>37</v>
      </c>
      <c r="B159" s="14" t="s">
        <v>204</v>
      </c>
      <c r="C159" s="72" t="s">
        <v>453</v>
      </c>
      <c r="D159" s="73"/>
      <c r="E159" s="14" t="s">
        <v>714</v>
      </c>
      <c r="F159" s="26">
        <v>27.87525</v>
      </c>
      <c r="G159" s="144">
        <v>0</v>
      </c>
      <c r="H159" s="26">
        <f>F159*AO159</f>
        <v>0</v>
      </c>
      <c r="I159" s="26">
        <f>F159*AP159</f>
        <v>0</v>
      </c>
      <c r="J159" s="26">
        <f>F159*G159</f>
        <v>0</v>
      </c>
      <c r="K159" s="26">
        <v>2.525</v>
      </c>
      <c r="L159" s="26">
        <f>F159*K159</f>
        <v>70.38500625</v>
      </c>
      <c r="M159" s="40" t="s">
        <v>791</v>
      </c>
      <c r="N159" s="5"/>
      <c r="Z159" s="46">
        <f>IF(AQ159="5",BJ159,0)</f>
        <v>0</v>
      </c>
      <c r="AB159" s="46">
        <f>IF(AQ159="1",BH159,0)</f>
        <v>0</v>
      </c>
      <c r="AC159" s="46">
        <f>IF(AQ159="1",BI159,0)</f>
        <v>0</v>
      </c>
      <c r="AD159" s="46">
        <f>IF(AQ159="7",BH159,0)</f>
        <v>0</v>
      </c>
      <c r="AE159" s="46">
        <f>IF(AQ159="7",BI159,0)</f>
        <v>0</v>
      </c>
      <c r="AF159" s="46">
        <f>IF(AQ159="2",BH159,0)</f>
        <v>0</v>
      </c>
      <c r="AG159" s="46">
        <f>IF(AQ159="2",BI159,0)</f>
        <v>0</v>
      </c>
      <c r="AH159" s="46">
        <f>IF(AQ159="0",BJ159,0)</f>
        <v>0</v>
      </c>
      <c r="AI159" s="36"/>
      <c r="AJ159" s="26">
        <f>IF(AN159=0,J159,0)</f>
        <v>0</v>
      </c>
      <c r="AK159" s="26">
        <f>IF(AN159=15,J159,0)</f>
        <v>0</v>
      </c>
      <c r="AL159" s="26">
        <f>IF(AN159=21,J159,0)</f>
        <v>0</v>
      </c>
      <c r="AN159" s="46">
        <v>21</v>
      </c>
      <c r="AO159" s="46">
        <f>G159*0.900302388648552</f>
        <v>0</v>
      </c>
      <c r="AP159" s="46">
        <f>G159*(1-0.900302388648552)</f>
        <v>0</v>
      </c>
      <c r="AQ159" s="47" t="s">
        <v>7</v>
      </c>
      <c r="AV159" s="46">
        <f>AW159+AX159</f>
        <v>0</v>
      </c>
      <c r="AW159" s="46">
        <f>F159*AO159</f>
        <v>0</v>
      </c>
      <c r="AX159" s="46">
        <f>F159*AP159</f>
        <v>0</v>
      </c>
      <c r="AY159" s="49" t="s">
        <v>809</v>
      </c>
      <c r="AZ159" s="49" t="s">
        <v>821</v>
      </c>
      <c r="BA159" s="36" t="s">
        <v>826</v>
      </c>
      <c r="BC159" s="46">
        <f>AW159+AX159</f>
        <v>0</v>
      </c>
      <c r="BD159" s="46">
        <f>G159/(100-BE159)*100</f>
        <v>0</v>
      </c>
      <c r="BE159" s="46">
        <v>0</v>
      </c>
      <c r="BF159" s="46">
        <f>L159</f>
        <v>70.38500625</v>
      </c>
      <c r="BH159" s="26">
        <f>F159*AO159</f>
        <v>0</v>
      </c>
      <c r="BI159" s="26">
        <f>F159*AP159</f>
        <v>0</v>
      </c>
      <c r="BJ159" s="26">
        <f>F159*G159</f>
        <v>0</v>
      </c>
      <c r="BK159" s="26" t="s">
        <v>831</v>
      </c>
      <c r="BL159" s="46">
        <v>27</v>
      </c>
    </row>
    <row r="160" spans="1:14" ht="12.75">
      <c r="A160" s="5"/>
      <c r="C160" s="21" t="s">
        <v>454</v>
      </c>
      <c r="D160" s="22" t="s">
        <v>691</v>
      </c>
      <c r="F160" s="27" t="s">
        <v>751</v>
      </c>
      <c r="M160" s="41"/>
      <c r="N160" s="5"/>
    </row>
    <row r="161" spans="1:14" ht="12.75">
      <c r="A161" s="5"/>
      <c r="C161" s="21" t="s">
        <v>455</v>
      </c>
      <c r="D161" s="22" t="s">
        <v>692</v>
      </c>
      <c r="F161" s="27" t="s">
        <v>752</v>
      </c>
      <c r="M161" s="41"/>
      <c r="N161" s="5"/>
    </row>
    <row r="162" spans="1:14" ht="12.75">
      <c r="A162" s="5"/>
      <c r="B162" s="15" t="s">
        <v>174</v>
      </c>
      <c r="C162" s="80" t="s">
        <v>456</v>
      </c>
      <c r="D162" s="81"/>
      <c r="E162" s="81"/>
      <c r="F162" s="81"/>
      <c r="G162" s="81"/>
      <c r="H162" s="81"/>
      <c r="I162" s="81"/>
      <c r="J162" s="81"/>
      <c r="K162" s="81"/>
      <c r="L162" s="81"/>
      <c r="M162" s="82"/>
      <c r="N162" s="5"/>
    </row>
    <row r="163" spans="1:14" ht="12.75">
      <c r="A163" s="5"/>
      <c r="B163" s="17" t="s">
        <v>175</v>
      </c>
      <c r="C163" s="85" t="s">
        <v>345</v>
      </c>
      <c r="D163" s="86"/>
      <c r="E163" s="86"/>
      <c r="F163" s="86"/>
      <c r="G163" s="86"/>
      <c r="H163" s="86"/>
      <c r="I163" s="86"/>
      <c r="J163" s="86"/>
      <c r="K163" s="86"/>
      <c r="L163" s="86"/>
      <c r="M163" s="87"/>
      <c r="N163" s="5"/>
    </row>
    <row r="164" spans="1:64" ht="12.75">
      <c r="A164" s="4" t="s">
        <v>38</v>
      </c>
      <c r="B164" s="14" t="s">
        <v>205</v>
      </c>
      <c r="C164" s="72" t="s">
        <v>457</v>
      </c>
      <c r="D164" s="73"/>
      <c r="E164" s="14" t="s">
        <v>712</v>
      </c>
      <c r="F164" s="26">
        <v>16.635</v>
      </c>
      <c r="G164" s="144">
        <v>0</v>
      </c>
      <c r="H164" s="26">
        <f>F164*AO164</f>
        <v>0</v>
      </c>
      <c r="I164" s="26">
        <f>F164*AP164</f>
        <v>0</v>
      </c>
      <c r="J164" s="26">
        <f>F164*G164</f>
        <v>0</v>
      </c>
      <c r="K164" s="26">
        <v>0.0392</v>
      </c>
      <c r="L164" s="26">
        <f>F164*K164</f>
        <v>0.652092</v>
      </c>
      <c r="M164" s="40" t="s">
        <v>791</v>
      </c>
      <c r="N164" s="5"/>
      <c r="Z164" s="46">
        <f>IF(AQ164="5",BJ164,0)</f>
        <v>0</v>
      </c>
      <c r="AB164" s="46">
        <f>IF(AQ164="1",BH164,0)</f>
        <v>0</v>
      </c>
      <c r="AC164" s="46">
        <f>IF(AQ164="1",BI164,0)</f>
        <v>0</v>
      </c>
      <c r="AD164" s="46">
        <f>IF(AQ164="7",BH164,0)</f>
        <v>0</v>
      </c>
      <c r="AE164" s="46">
        <f>IF(AQ164="7",BI164,0)</f>
        <v>0</v>
      </c>
      <c r="AF164" s="46">
        <f>IF(AQ164="2",BH164,0)</f>
        <v>0</v>
      </c>
      <c r="AG164" s="46">
        <f>IF(AQ164="2",BI164,0)</f>
        <v>0</v>
      </c>
      <c r="AH164" s="46">
        <f>IF(AQ164="0",BJ164,0)</f>
        <v>0</v>
      </c>
      <c r="AI164" s="36"/>
      <c r="AJ164" s="26">
        <f>IF(AN164=0,J164,0)</f>
        <v>0</v>
      </c>
      <c r="AK164" s="26">
        <f>IF(AN164=15,J164,0)</f>
        <v>0</v>
      </c>
      <c r="AL164" s="26">
        <f>IF(AN164=21,J164,0)</f>
        <v>0</v>
      </c>
      <c r="AN164" s="46">
        <v>21</v>
      </c>
      <c r="AO164" s="46">
        <f>G164*0.200342313793263</f>
        <v>0</v>
      </c>
      <c r="AP164" s="46">
        <f>G164*(1-0.200342313793263)</f>
        <v>0</v>
      </c>
      <c r="AQ164" s="47" t="s">
        <v>7</v>
      </c>
      <c r="AV164" s="46">
        <f>AW164+AX164</f>
        <v>0</v>
      </c>
      <c r="AW164" s="46">
        <f>F164*AO164</f>
        <v>0</v>
      </c>
      <c r="AX164" s="46">
        <f>F164*AP164</f>
        <v>0</v>
      </c>
      <c r="AY164" s="49" t="s">
        <v>809</v>
      </c>
      <c r="AZ164" s="49" t="s">
        <v>821</v>
      </c>
      <c r="BA164" s="36" t="s">
        <v>826</v>
      </c>
      <c r="BC164" s="46">
        <f>AW164+AX164</f>
        <v>0</v>
      </c>
      <c r="BD164" s="46">
        <f>G164/(100-BE164)*100</f>
        <v>0</v>
      </c>
      <c r="BE164" s="46">
        <v>0</v>
      </c>
      <c r="BF164" s="46">
        <f>L164</f>
        <v>0.652092</v>
      </c>
      <c r="BH164" s="26">
        <f>F164*AO164</f>
        <v>0</v>
      </c>
      <c r="BI164" s="26">
        <f>F164*AP164</f>
        <v>0</v>
      </c>
      <c r="BJ164" s="26">
        <f>F164*G164</f>
        <v>0</v>
      </c>
      <c r="BK164" s="26" t="s">
        <v>831</v>
      </c>
      <c r="BL164" s="46">
        <v>27</v>
      </c>
    </row>
    <row r="165" spans="1:14" ht="12.75">
      <c r="A165" s="5"/>
      <c r="C165" s="21" t="s">
        <v>458</v>
      </c>
      <c r="D165" s="22" t="s">
        <v>691</v>
      </c>
      <c r="F165" s="27" t="s">
        <v>753</v>
      </c>
      <c r="M165" s="41"/>
      <c r="N165" s="5"/>
    </row>
    <row r="166" spans="1:14" ht="12.75">
      <c r="A166" s="5"/>
      <c r="C166" s="21" t="s">
        <v>459</v>
      </c>
      <c r="D166" s="22" t="s">
        <v>692</v>
      </c>
      <c r="F166" s="27" t="s">
        <v>754</v>
      </c>
      <c r="M166" s="41"/>
      <c r="N166" s="5"/>
    </row>
    <row r="167" spans="1:14" ht="12.75">
      <c r="A167" s="5"/>
      <c r="B167" s="17" t="s">
        <v>175</v>
      </c>
      <c r="C167" s="85" t="s">
        <v>345</v>
      </c>
      <c r="D167" s="86"/>
      <c r="E167" s="86"/>
      <c r="F167" s="86"/>
      <c r="G167" s="86"/>
      <c r="H167" s="86"/>
      <c r="I167" s="86"/>
      <c r="J167" s="86"/>
      <c r="K167" s="86"/>
      <c r="L167" s="86"/>
      <c r="M167" s="87"/>
      <c r="N167" s="5"/>
    </row>
    <row r="168" spans="1:64" ht="12.75">
      <c r="A168" s="4" t="s">
        <v>39</v>
      </c>
      <c r="B168" s="14" t="s">
        <v>206</v>
      </c>
      <c r="C168" s="72" t="s">
        <v>460</v>
      </c>
      <c r="D168" s="73"/>
      <c r="E168" s="14" t="s">
        <v>712</v>
      </c>
      <c r="F168" s="26">
        <v>16.635</v>
      </c>
      <c r="G168" s="144">
        <v>0</v>
      </c>
      <c r="H168" s="26">
        <f>F168*AO168</f>
        <v>0</v>
      </c>
      <c r="I168" s="26">
        <f>F168*AP168</f>
        <v>0</v>
      </c>
      <c r="J168" s="26">
        <f>F168*G168</f>
        <v>0</v>
      </c>
      <c r="K168" s="26">
        <v>0</v>
      </c>
      <c r="L168" s="26">
        <f>F168*K168</f>
        <v>0</v>
      </c>
      <c r="M168" s="40" t="s">
        <v>791</v>
      </c>
      <c r="N168" s="5"/>
      <c r="Z168" s="46">
        <f>IF(AQ168="5",BJ168,0)</f>
        <v>0</v>
      </c>
      <c r="AB168" s="46">
        <f>IF(AQ168="1",BH168,0)</f>
        <v>0</v>
      </c>
      <c r="AC168" s="46">
        <f>IF(AQ168="1",BI168,0)</f>
        <v>0</v>
      </c>
      <c r="AD168" s="46">
        <f>IF(AQ168="7",BH168,0)</f>
        <v>0</v>
      </c>
      <c r="AE168" s="46">
        <f>IF(AQ168="7",BI168,0)</f>
        <v>0</v>
      </c>
      <c r="AF168" s="46">
        <f>IF(AQ168="2",BH168,0)</f>
        <v>0</v>
      </c>
      <c r="AG168" s="46">
        <f>IF(AQ168="2",BI168,0)</f>
        <v>0</v>
      </c>
      <c r="AH168" s="46">
        <f>IF(AQ168="0",BJ168,0)</f>
        <v>0</v>
      </c>
      <c r="AI168" s="36"/>
      <c r="AJ168" s="26">
        <f>IF(AN168=0,J168,0)</f>
        <v>0</v>
      </c>
      <c r="AK168" s="26">
        <f>IF(AN168=15,J168,0)</f>
        <v>0</v>
      </c>
      <c r="AL168" s="26">
        <f>IF(AN168=21,J168,0)</f>
        <v>0</v>
      </c>
      <c r="AN168" s="46">
        <v>21</v>
      </c>
      <c r="AO168" s="46">
        <f>G168*0</f>
        <v>0</v>
      </c>
      <c r="AP168" s="46">
        <f>G168*(1-0)</f>
        <v>0</v>
      </c>
      <c r="AQ168" s="47" t="s">
        <v>7</v>
      </c>
      <c r="AV168" s="46">
        <f>AW168+AX168</f>
        <v>0</v>
      </c>
      <c r="AW168" s="46">
        <f>F168*AO168</f>
        <v>0</v>
      </c>
      <c r="AX168" s="46">
        <f>F168*AP168</f>
        <v>0</v>
      </c>
      <c r="AY168" s="49" t="s">
        <v>809</v>
      </c>
      <c r="AZ168" s="49" t="s">
        <v>821</v>
      </c>
      <c r="BA168" s="36" t="s">
        <v>826</v>
      </c>
      <c r="BC168" s="46">
        <f>AW168+AX168</f>
        <v>0</v>
      </c>
      <c r="BD168" s="46">
        <f>G168/(100-BE168)*100</f>
        <v>0</v>
      </c>
      <c r="BE168" s="46">
        <v>0</v>
      </c>
      <c r="BF168" s="46">
        <f>L168</f>
        <v>0</v>
      </c>
      <c r="BH168" s="26">
        <f>F168*AO168</f>
        <v>0</v>
      </c>
      <c r="BI168" s="26">
        <f>F168*AP168</f>
        <v>0</v>
      </c>
      <c r="BJ168" s="26">
        <f>F168*G168</f>
        <v>0</v>
      </c>
      <c r="BK168" s="26" t="s">
        <v>831</v>
      </c>
      <c r="BL168" s="46">
        <v>27</v>
      </c>
    </row>
    <row r="169" spans="1:64" ht="12.75">
      <c r="A169" s="4" t="s">
        <v>40</v>
      </c>
      <c r="B169" s="14" t="s">
        <v>207</v>
      </c>
      <c r="C169" s="72" t="s">
        <v>461</v>
      </c>
      <c r="D169" s="73"/>
      <c r="E169" s="14" t="s">
        <v>715</v>
      </c>
      <c r="F169" s="26">
        <v>3.52343</v>
      </c>
      <c r="G169" s="144">
        <v>0</v>
      </c>
      <c r="H169" s="26">
        <f>F169*AO169</f>
        <v>0</v>
      </c>
      <c r="I169" s="26">
        <f>F169*AP169</f>
        <v>0</v>
      </c>
      <c r="J169" s="26">
        <f>F169*G169</f>
        <v>0</v>
      </c>
      <c r="K169" s="26">
        <v>1.05439</v>
      </c>
      <c r="L169" s="26">
        <f>F169*K169</f>
        <v>3.7150693576999996</v>
      </c>
      <c r="M169" s="40" t="s">
        <v>791</v>
      </c>
      <c r="N169" s="5"/>
      <c r="Z169" s="46">
        <f>IF(AQ169="5",BJ169,0)</f>
        <v>0</v>
      </c>
      <c r="AB169" s="46">
        <f>IF(AQ169="1",BH169,0)</f>
        <v>0</v>
      </c>
      <c r="AC169" s="46">
        <f>IF(AQ169="1",BI169,0)</f>
        <v>0</v>
      </c>
      <c r="AD169" s="46">
        <f>IF(AQ169="7",BH169,0)</f>
        <v>0</v>
      </c>
      <c r="AE169" s="46">
        <f>IF(AQ169="7",BI169,0)</f>
        <v>0</v>
      </c>
      <c r="AF169" s="46">
        <f>IF(AQ169="2",BH169,0)</f>
        <v>0</v>
      </c>
      <c r="AG169" s="46">
        <f>IF(AQ169="2",BI169,0)</f>
        <v>0</v>
      </c>
      <c r="AH169" s="46">
        <f>IF(AQ169="0",BJ169,0)</f>
        <v>0</v>
      </c>
      <c r="AI169" s="36"/>
      <c r="AJ169" s="26">
        <f>IF(AN169=0,J169,0)</f>
        <v>0</v>
      </c>
      <c r="AK169" s="26">
        <f>IF(AN169=15,J169,0)</f>
        <v>0</v>
      </c>
      <c r="AL169" s="26">
        <f>IF(AN169=21,J169,0)</f>
        <v>0</v>
      </c>
      <c r="AN169" s="46">
        <v>21</v>
      </c>
      <c r="AO169" s="46">
        <f>G169*0.858236872825628</f>
        <v>0</v>
      </c>
      <c r="AP169" s="46">
        <f>G169*(1-0.858236872825628)</f>
        <v>0</v>
      </c>
      <c r="AQ169" s="47" t="s">
        <v>7</v>
      </c>
      <c r="AV169" s="46">
        <f>AW169+AX169</f>
        <v>0</v>
      </c>
      <c r="AW169" s="46">
        <f>F169*AO169</f>
        <v>0</v>
      </c>
      <c r="AX169" s="46">
        <f>F169*AP169</f>
        <v>0</v>
      </c>
      <c r="AY169" s="49" t="s">
        <v>809</v>
      </c>
      <c r="AZ169" s="49" t="s">
        <v>821</v>
      </c>
      <c r="BA169" s="36" t="s">
        <v>826</v>
      </c>
      <c r="BC169" s="46">
        <f>AW169+AX169</f>
        <v>0</v>
      </c>
      <c r="BD169" s="46">
        <f>G169/(100-BE169)*100</f>
        <v>0</v>
      </c>
      <c r="BE169" s="46">
        <v>0</v>
      </c>
      <c r="BF169" s="46">
        <f>L169</f>
        <v>3.7150693576999996</v>
      </c>
      <c r="BH169" s="26">
        <f>F169*AO169</f>
        <v>0</v>
      </c>
      <c r="BI169" s="26">
        <f>F169*AP169</f>
        <v>0</v>
      </c>
      <c r="BJ169" s="26">
        <f>F169*G169</f>
        <v>0</v>
      </c>
      <c r="BK169" s="26" t="s">
        <v>831</v>
      </c>
      <c r="BL169" s="46">
        <v>27</v>
      </c>
    </row>
    <row r="170" spans="1:14" ht="12.75">
      <c r="A170" s="5"/>
      <c r="C170" s="21" t="s">
        <v>462</v>
      </c>
      <c r="D170" s="22" t="s">
        <v>691</v>
      </c>
      <c r="F170" s="27" t="s">
        <v>755</v>
      </c>
      <c r="M170" s="41"/>
      <c r="N170" s="5"/>
    </row>
    <row r="171" spans="1:14" ht="12.75">
      <c r="A171" s="5"/>
      <c r="C171" s="21" t="s">
        <v>463</v>
      </c>
      <c r="D171" s="22" t="s">
        <v>692</v>
      </c>
      <c r="F171" s="27" t="s">
        <v>756</v>
      </c>
      <c r="M171" s="41"/>
      <c r="N171" s="5"/>
    </row>
    <row r="172" spans="1:14" ht="12.75">
      <c r="A172" s="5"/>
      <c r="B172" s="15" t="s">
        <v>174</v>
      </c>
      <c r="C172" s="80" t="s">
        <v>464</v>
      </c>
      <c r="D172" s="81"/>
      <c r="E172" s="81"/>
      <c r="F172" s="81"/>
      <c r="G172" s="81"/>
      <c r="H172" s="81"/>
      <c r="I172" s="81"/>
      <c r="J172" s="81"/>
      <c r="K172" s="81"/>
      <c r="L172" s="81"/>
      <c r="M172" s="82"/>
      <c r="N172" s="5"/>
    </row>
    <row r="173" spans="1:14" ht="12.75">
      <c r="A173" s="5"/>
      <c r="B173" s="16" t="s">
        <v>171</v>
      </c>
      <c r="C173" s="88" t="s">
        <v>465</v>
      </c>
      <c r="D173" s="89"/>
      <c r="E173" s="89"/>
      <c r="F173" s="89"/>
      <c r="G173" s="89"/>
      <c r="H173" s="89"/>
      <c r="I173" s="89"/>
      <c r="J173" s="89"/>
      <c r="K173" s="89"/>
      <c r="L173" s="89"/>
      <c r="M173" s="90"/>
      <c r="N173" s="5"/>
    </row>
    <row r="174" spans="1:14" ht="12.75">
      <c r="A174" s="5"/>
      <c r="B174" s="17" t="s">
        <v>175</v>
      </c>
      <c r="C174" s="85" t="s">
        <v>345</v>
      </c>
      <c r="D174" s="86"/>
      <c r="E174" s="86"/>
      <c r="F174" s="86"/>
      <c r="G174" s="86"/>
      <c r="H174" s="86"/>
      <c r="I174" s="86"/>
      <c r="J174" s="86"/>
      <c r="K174" s="86"/>
      <c r="L174" s="86"/>
      <c r="M174" s="87"/>
      <c r="N174" s="5"/>
    </row>
    <row r="175" spans="1:64" ht="12.75">
      <c r="A175" s="4" t="s">
        <v>41</v>
      </c>
      <c r="B175" s="14" t="s">
        <v>193</v>
      </c>
      <c r="C175" s="72" t="s">
        <v>403</v>
      </c>
      <c r="D175" s="73"/>
      <c r="E175" s="14" t="s">
        <v>715</v>
      </c>
      <c r="F175" s="26">
        <v>74.75217</v>
      </c>
      <c r="G175" s="144">
        <v>0</v>
      </c>
      <c r="H175" s="26">
        <f>F175*AO175</f>
        <v>0</v>
      </c>
      <c r="I175" s="26">
        <f>F175*AP175</f>
        <v>0</v>
      </c>
      <c r="J175" s="26">
        <f>F175*G175</f>
        <v>0</v>
      </c>
      <c r="K175" s="26">
        <v>0</v>
      </c>
      <c r="L175" s="26">
        <f>F175*K175</f>
        <v>0</v>
      </c>
      <c r="M175" s="40" t="s">
        <v>791</v>
      </c>
      <c r="N175" s="5"/>
      <c r="Z175" s="46">
        <f>IF(AQ175="5",BJ175,0)</f>
        <v>0</v>
      </c>
      <c r="AB175" s="46">
        <f>IF(AQ175="1",BH175,0)</f>
        <v>0</v>
      </c>
      <c r="AC175" s="46">
        <f>IF(AQ175="1",BI175,0)</f>
        <v>0</v>
      </c>
      <c r="AD175" s="46">
        <f>IF(AQ175="7",BH175,0)</f>
        <v>0</v>
      </c>
      <c r="AE175" s="46">
        <f>IF(AQ175="7",BI175,0)</f>
        <v>0</v>
      </c>
      <c r="AF175" s="46">
        <f>IF(AQ175="2",BH175,0)</f>
        <v>0</v>
      </c>
      <c r="AG175" s="46">
        <f>IF(AQ175="2",BI175,0)</f>
        <v>0</v>
      </c>
      <c r="AH175" s="46">
        <f>IF(AQ175="0",BJ175,0)</f>
        <v>0</v>
      </c>
      <c r="AI175" s="36"/>
      <c r="AJ175" s="26">
        <f>IF(AN175=0,J175,0)</f>
        <v>0</v>
      </c>
      <c r="AK175" s="26">
        <f>IF(AN175=15,J175,0)</f>
        <v>0</v>
      </c>
      <c r="AL175" s="26">
        <f>IF(AN175=21,J175,0)</f>
        <v>0</v>
      </c>
      <c r="AN175" s="46">
        <v>21</v>
      </c>
      <c r="AO175" s="46">
        <f>G175*0</f>
        <v>0</v>
      </c>
      <c r="AP175" s="46">
        <f>G175*(1-0)</f>
        <v>0</v>
      </c>
      <c r="AQ175" s="47" t="s">
        <v>11</v>
      </c>
      <c r="AV175" s="46">
        <f>AW175+AX175</f>
        <v>0</v>
      </c>
      <c r="AW175" s="46">
        <f>F175*AO175</f>
        <v>0</v>
      </c>
      <c r="AX175" s="46">
        <f>F175*AP175</f>
        <v>0</v>
      </c>
      <c r="AY175" s="49" t="s">
        <v>809</v>
      </c>
      <c r="AZ175" s="49" t="s">
        <v>821</v>
      </c>
      <c r="BA175" s="36" t="s">
        <v>826</v>
      </c>
      <c r="BC175" s="46">
        <f>AW175+AX175</f>
        <v>0</v>
      </c>
      <c r="BD175" s="46">
        <f>G175/(100-BE175)*100</f>
        <v>0</v>
      </c>
      <c r="BE175" s="46">
        <v>0</v>
      </c>
      <c r="BF175" s="46">
        <f>L175</f>
        <v>0</v>
      </c>
      <c r="BH175" s="26">
        <f>F175*AO175</f>
        <v>0</v>
      </c>
      <c r="BI175" s="26">
        <f>F175*AP175</f>
        <v>0</v>
      </c>
      <c r="BJ175" s="26">
        <f>F175*G175</f>
        <v>0</v>
      </c>
      <c r="BK175" s="26" t="s">
        <v>831</v>
      </c>
      <c r="BL175" s="46">
        <v>27</v>
      </c>
    </row>
    <row r="176" spans="1:14" ht="25.5" customHeight="1">
      <c r="A176" s="5"/>
      <c r="B176" s="15" t="s">
        <v>174</v>
      </c>
      <c r="C176" s="80" t="s">
        <v>404</v>
      </c>
      <c r="D176" s="81"/>
      <c r="E176" s="81"/>
      <c r="F176" s="81"/>
      <c r="G176" s="81"/>
      <c r="H176" s="81"/>
      <c r="I176" s="81"/>
      <c r="J176" s="81"/>
      <c r="K176" s="81"/>
      <c r="L176" s="81"/>
      <c r="M176" s="82"/>
      <c r="N176" s="5"/>
    </row>
    <row r="177" spans="1:47" ht="12.75">
      <c r="A177" s="6"/>
      <c r="B177" s="18" t="s">
        <v>51</v>
      </c>
      <c r="C177" s="83" t="s">
        <v>466</v>
      </c>
      <c r="D177" s="84"/>
      <c r="E177" s="24" t="s">
        <v>6</v>
      </c>
      <c r="F177" s="24" t="s">
        <v>6</v>
      </c>
      <c r="G177" s="24" t="s">
        <v>6</v>
      </c>
      <c r="H177" s="52">
        <f>SUM(H178:H199)</f>
        <v>0</v>
      </c>
      <c r="I177" s="52">
        <f>SUM(I178:I199)</f>
        <v>0</v>
      </c>
      <c r="J177" s="52">
        <f>SUM(J178:J199)</f>
        <v>0</v>
      </c>
      <c r="K177" s="36"/>
      <c r="L177" s="52">
        <f>SUM(L178:L199)</f>
        <v>196.86908446</v>
      </c>
      <c r="M177" s="42"/>
      <c r="N177" s="5"/>
      <c r="AI177" s="36"/>
      <c r="AS177" s="52">
        <f>SUM(AJ178:AJ199)</f>
        <v>0</v>
      </c>
      <c r="AT177" s="52">
        <f>SUM(AK178:AK199)</f>
        <v>0</v>
      </c>
      <c r="AU177" s="52">
        <f>SUM(AL178:AL199)</f>
        <v>0</v>
      </c>
    </row>
    <row r="178" spans="1:64" ht="12.75">
      <c r="A178" s="4" t="s">
        <v>42</v>
      </c>
      <c r="B178" s="14" t="s">
        <v>208</v>
      </c>
      <c r="C178" s="72" t="s">
        <v>467</v>
      </c>
      <c r="D178" s="73"/>
      <c r="E178" s="14" t="s">
        <v>714</v>
      </c>
      <c r="F178" s="26">
        <v>9.886</v>
      </c>
      <c r="G178" s="144">
        <v>0</v>
      </c>
      <c r="H178" s="26">
        <f>F178*AO178</f>
        <v>0</v>
      </c>
      <c r="I178" s="26">
        <f>F178*AP178</f>
        <v>0</v>
      </c>
      <c r="J178" s="26">
        <f>F178*G178</f>
        <v>0</v>
      </c>
      <c r="K178" s="26">
        <v>1.89077</v>
      </c>
      <c r="L178" s="26">
        <f>F178*K178</f>
        <v>18.69215222</v>
      </c>
      <c r="M178" s="40" t="s">
        <v>791</v>
      </c>
      <c r="N178" s="5"/>
      <c r="Z178" s="46">
        <f>IF(AQ178="5",BJ178,0)</f>
        <v>0</v>
      </c>
      <c r="AB178" s="46">
        <f>IF(AQ178="1",BH178,0)</f>
        <v>0</v>
      </c>
      <c r="AC178" s="46">
        <f>IF(AQ178="1",BI178,0)</f>
        <v>0</v>
      </c>
      <c r="AD178" s="46">
        <f>IF(AQ178="7",BH178,0)</f>
        <v>0</v>
      </c>
      <c r="AE178" s="46">
        <f>IF(AQ178="7",BI178,0)</f>
        <v>0</v>
      </c>
      <c r="AF178" s="46">
        <f>IF(AQ178="2",BH178,0)</f>
        <v>0</v>
      </c>
      <c r="AG178" s="46">
        <f>IF(AQ178="2",BI178,0)</f>
        <v>0</v>
      </c>
      <c r="AH178" s="46">
        <f>IF(AQ178="0",BJ178,0)</f>
        <v>0</v>
      </c>
      <c r="AI178" s="36"/>
      <c r="AJ178" s="26">
        <f>IF(AN178=0,J178,0)</f>
        <v>0</v>
      </c>
      <c r="AK178" s="26">
        <f>IF(AN178=15,J178,0)</f>
        <v>0</v>
      </c>
      <c r="AL178" s="26">
        <f>IF(AN178=21,J178,0)</f>
        <v>0</v>
      </c>
      <c r="AN178" s="46">
        <v>21</v>
      </c>
      <c r="AO178" s="46">
        <f>G178*0.478541517265494</f>
        <v>0</v>
      </c>
      <c r="AP178" s="46">
        <f>G178*(1-0.478541517265494)</f>
        <v>0</v>
      </c>
      <c r="AQ178" s="47" t="s">
        <v>7</v>
      </c>
      <c r="AV178" s="46">
        <f>AW178+AX178</f>
        <v>0</v>
      </c>
      <c r="AW178" s="46">
        <f>F178*AO178</f>
        <v>0</v>
      </c>
      <c r="AX178" s="46">
        <f>F178*AP178</f>
        <v>0</v>
      </c>
      <c r="AY178" s="49" t="s">
        <v>810</v>
      </c>
      <c r="AZ178" s="49" t="s">
        <v>822</v>
      </c>
      <c r="BA178" s="36" t="s">
        <v>826</v>
      </c>
      <c r="BC178" s="46">
        <f>AW178+AX178</f>
        <v>0</v>
      </c>
      <c r="BD178" s="46">
        <f>G178/(100-BE178)*100</f>
        <v>0</v>
      </c>
      <c r="BE178" s="46">
        <v>0</v>
      </c>
      <c r="BF178" s="46">
        <f>L178</f>
        <v>18.69215222</v>
      </c>
      <c r="BH178" s="26">
        <f>F178*AO178</f>
        <v>0</v>
      </c>
      <c r="BI178" s="26">
        <f>F178*AP178</f>
        <v>0</v>
      </c>
      <c r="BJ178" s="26">
        <f>F178*G178</f>
        <v>0</v>
      </c>
      <c r="BK178" s="26" t="s">
        <v>831</v>
      </c>
      <c r="BL178" s="46">
        <v>45</v>
      </c>
    </row>
    <row r="179" spans="1:14" ht="12.75">
      <c r="A179" s="5"/>
      <c r="C179" s="21" t="s">
        <v>468</v>
      </c>
      <c r="D179" s="22" t="s">
        <v>676</v>
      </c>
      <c r="F179" s="27" t="s">
        <v>757</v>
      </c>
      <c r="M179" s="41"/>
      <c r="N179" s="5"/>
    </row>
    <row r="180" spans="1:14" ht="12.75">
      <c r="A180" s="5"/>
      <c r="C180" s="21" t="s">
        <v>469</v>
      </c>
      <c r="D180" s="22" t="s">
        <v>677</v>
      </c>
      <c r="F180" s="27" t="s">
        <v>758</v>
      </c>
      <c r="M180" s="41"/>
      <c r="N180" s="5"/>
    </row>
    <row r="181" spans="1:14" ht="12.75">
      <c r="A181" s="5"/>
      <c r="C181" s="21" t="s">
        <v>470</v>
      </c>
      <c r="D181" s="22" t="s">
        <v>678</v>
      </c>
      <c r="F181" s="27" t="s">
        <v>759</v>
      </c>
      <c r="M181" s="41"/>
      <c r="N181" s="5"/>
    </row>
    <row r="182" spans="1:14" ht="12.75">
      <c r="A182" s="5"/>
      <c r="C182" s="21" t="s">
        <v>471</v>
      </c>
      <c r="D182" s="22" t="s">
        <v>679</v>
      </c>
      <c r="F182" s="27" t="s">
        <v>760</v>
      </c>
      <c r="M182" s="41"/>
      <c r="N182" s="5"/>
    </row>
    <row r="183" spans="1:14" ht="12.75">
      <c r="A183" s="5"/>
      <c r="C183" s="21" t="s">
        <v>434</v>
      </c>
      <c r="D183" s="22" t="s">
        <v>680</v>
      </c>
      <c r="F183" s="27" t="s">
        <v>747</v>
      </c>
      <c r="M183" s="41"/>
      <c r="N183" s="5"/>
    </row>
    <row r="184" spans="1:14" ht="12.75">
      <c r="A184" s="5"/>
      <c r="B184" s="15" t="s">
        <v>174</v>
      </c>
      <c r="C184" s="80" t="s">
        <v>472</v>
      </c>
      <c r="D184" s="81"/>
      <c r="E184" s="81"/>
      <c r="F184" s="81"/>
      <c r="G184" s="81"/>
      <c r="H184" s="81"/>
      <c r="I184" s="81"/>
      <c r="J184" s="81"/>
      <c r="K184" s="81"/>
      <c r="L184" s="81"/>
      <c r="M184" s="82"/>
      <c r="N184" s="5"/>
    </row>
    <row r="185" spans="1:14" ht="12.75">
      <c r="A185" s="5"/>
      <c r="B185" s="17" t="s">
        <v>175</v>
      </c>
      <c r="C185" s="85" t="s">
        <v>345</v>
      </c>
      <c r="D185" s="86"/>
      <c r="E185" s="86"/>
      <c r="F185" s="86"/>
      <c r="G185" s="86"/>
      <c r="H185" s="86"/>
      <c r="I185" s="86"/>
      <c r="J185" s="86"/>
      <c r="K185" s="86"/>
      <c r="L185" s="86"/>
      <c r="M185" s="87"/>
      <c r="N185" s="5"/>
    </row>
    <row r="186" spans="1:64" ht="12.75">
      <c r="A186" s="4" t="s">
        <v>43</v>
      </c>
      <c r="B186" s="14" t="s">
        <v>209</v>
      </c>
      <c r="C186" s="72" t="s">
        <v>473</v>
      </c>
      <c r="D186" s="73"/>
      <c r="E186" s="14" t="s">
        <v>714</v>
      </c>
      <c r="F186" s="26">
        <v>99.5</v>
      </c>
      <c r="G186" s="144">
        <v>0</v>
      </c>
      <c r="H186" s="26">
        <f>F186*AO186</f>
        <v>0</v>
      </c>
      <c r="I186" s="26">
        <f>F186*AP186</f>
        <v>0</v>
      </c>
      <c r="J186" s="26">
        <f>F186*G186</f>
        <v>0</v>
      </c>
      <c r="K186" s="26">
        <v>1.7875</v>
      </c>
      <c r="L186" s="26">
        <f>F186*K186</f>
        <v>177.85625000000002</v>
      </c>
      <c r="M186" s="40" t="s">
        <v>791</v>
      </c>
      <c r="N186" s="5"/>
      <c r="Z186" s="46">
        <f>IF(AQ186="5",BJ186,0)</f>
        <v>0</v>
      </c>
      <c r="AB186" s="46">
        <f>IF(AQ186="1",BH186,0)</f>
        <v>0</v>
      </c>
      <c r="AC186" s="46">
        <f>IF(AQ186="1",BI186,0)</f>
        <v>0</v>
      </c>
      <c r="AD186" s="46">
        <f>IF(AQ186="7",BH186,0)</f>
        <v>0</v>
      </c>
      <c r="AE186" s="46">
        <f>IF(AQ186="7",BI186,0)</f>
        <v>0</v>
      </c>
      <c r="AF186" s="46">
        <f>IF(AQ186="2",BH186,0)</f>
        <v>0</v>
      </c>
      <c r="AG186" s="46">
        <f>IF(AQ186="2",BI186,0)</f>
        <v>0</v>
      </c>
      <c r="AH186" s="46">
        <f>IF(AQ186="0",BJ186,0)</f>
        <v>0</v>
      </c>
      <c r="AI186" s="36"/>
      <c r="AJ186" s="26">
        <f>IF(AN186=0,J186,0)</f>
        <v>0</v>
      </c>
      <c r="AK186" s="26">
        <f>IF(AN186=15,J186,0)</f>
        <v>0</v>
      </c>
      <c r="AL186" s="26">
        <f>IF(AN186=21,J186,0)</f>
        <v>0</v>
      </c>
      <c r="AN186" s="46">
        <v>21</v>
      </c>
      <c r="AO186" s="46">
        <f>G186*0.602557572194278</f>
        <v>0</v>
      </c>
      <c r="AP186" s="46">
        <f>G186*(1-0.602557572194278)</f>
        <v>0</v>
      </c>
      <c r="AQ186" s="47" t="s">
        <v>7</v>
      </c>
      <c r="AV186" s="46">
        <f>AW186+AX186</f>
        <v>0</v>
      </c>
      <c r="AW186" s="46">
        <f>F186*AO186</f>
        <v>0</v>
      </c>
      <c r="AX186" s="46">
        <f>F186*AP186</f>
        <v>0</v>
      </c>
      <c r="AY186" s="49" t="s">
        <v>810</v>
      </c>
      <c r="AZ186" s="49" t="s">
        <v>822</v>
      </c>
      <c r="BA186" s="36" t="s">
        <v>826</v>
      </c>
      <c r="BC186" s="46">
        <f>AW186+AX186</f>
        <v>0</v>
      </c>
      <c r="BD186" s="46">
        <f>G186/(100-BE186)*100</f>
        <v>0</v>
      </c>
      <c r="BE186" s="46">
        <v>0</v>
      </c>
      <c r="BF186" s="46">
        <f>L186</f>
        <v>177.85625000000002</v>
      </c>
      <c r="BH186" s="26">
        <f>F186*AO186</f>
        <v>0</v>
      </c>
      <c r="BI186" s="26">
        <f>F186*AP186</f>
        <v>0</v>
      </c>
      <c r="BJ186" s="26">
        <f>F186*G186</f>
        <v>0</v>
      </c>
      <c r="BK186" s="26" t="s">
        <v>831</v>
      </c>
      <c r="BL186" s="46">
        <v>45</v>
      </c>
    </row>
    <row r="187" spans="1:14" ht="12.75">
      <c r="A187" s="5"/>
      <c r="C187" s="21" t="s">
        <v>474</v>
      </c>
      <c r="D187" s="22" t="s">
        <v>691</v>
      </c>
      <c r="F187" s="27" t="s">
        <v>761</v>
      </c>
      <c r="M187" s="41"/>
      <c r="N187" s="5"/>
    </row>
    <row r="188" spans="1:14" ht="12.75">
      <c r="A188" s="5"/>
      <c r="C188" s="21" t="s">
        <v>475</v>
      </c>
      <c r="D188" s="22" t="s">
        <v>692</v>
      </c>
      <c r="F188" s="27" t="s">
        <v>762</v>
      </c>
      <c r="M188" s="41"/>
      <c r="N188" s="5"/>
    </row>
    <row r="189" spans="1:14" ht="12.75">
      <c r="A189" s="5"/>
      <c r="C189" s="21" t="s">
        <v>476</v>
      </c>
      <c r="D189" s="22" t="s">
        <v>693</v>
      </c>
      <c r="F189" s="27" t="s">
        <v>763</v>
      </c>
      <c r="M189" s="41"/>
      <c r="N189" s="5"/>
    </row>
    <row r="190" spans="1:14" ht="12.75">
      <c r="A190" s="5"/>
      <c r="C190" s="21" t="s">
        <v>477</v>
      </c>
      <c r="D190" s="22" t="s">
        <v>694</v>
      </c>
      <c r="F190" s="27" t="s">
        <v>747</v>
      </c>
      <c r="M190" s="41"/>
      <c r="N190" s="5"/>
    </row>
    <row r="191" spans="1:14" ht="12.75">
      <c r="A191" s="5"/>
      <c r="B191" s="17" t="s">
        <v>175</v>
      </c>
      <c r="C191" s="85" t="s">
        <v>345</v>
      </c>
      <c r="D191" s="86"/>
      <c r="E191" s="86"/>
      <c r="F191" s="86"/>
      <c r="G191" s="86"/>
      <c r="H191" s="86"/>
      <c r="I191" s="86"/>
      <c r="J191" s="86"/>
      <c r="K191" s="86"/>
      <c r="L191" s="86"/>
      <c r="M191" s="87"/>
      <c r="N191" s="5"/>
    </row>
    <row r="192" spans="1:64" ht="12.75">
      <c r="A192" s="4" t="s">
        <v>44</v>
      </c>
      <c r="B192" s="14" t="s">
        <v>210</v>
      </c>
      <c r="C192" s="72" t="s">
        <v>478</v>
      </c>
      <c r="D192" s="73"/>
      <c r="E192" s="14" t="s">
        <v>712</v>
      </c>
      <c r="F192" s="26">
        <v>593.856</v>
      </c>
      <c r="G192" s="144">
        <v>0</v>
      </c>
      <c r="H192" s="26">
        <f>F192*AO192</f>
        <v>0</v>
      </c>
      <c r="I192" s="26">
        <f>F192*AP192</f>
        <v>0</v>
      </c>
      <c r="J192" s="26">
        <f>F192*G192</f>
        <v>0</v>
      </c>
      <c r="K192" s="26">
        <v>0.00021</v>
      </c>
      <c r="L192" s="26">
        <f>F192*K192</f>
        <v>0.12470976</v>
      </c>
      <c r="M192" s="40" t="s">
        <v>791</v>
      </c>
      <c r="N192" s="5"/>
      <c r="Z192" s="46">
        <f>IF(AQ192="5",BJ192,0)</f>
        <v>0</v>
      </c>
      <c r="AB192" s="46">
        <f>IF(AQ192="1",BH192,0)</f>
        <v>0</v>
      </c>
      <c r="AC192" s="46">
        <f>IF(AQ192="1",BI192,0)</f>
        <v>0</v>
      </c>
      <c r="AD192" s="46">
        <f>IF(AQ192="7",BH192,0)</f>
        <v>0</v>
      </c>
      <c r="AE192" s="46">
        <f>IF(AQ192="7",BI192,0)</f>
        <v>0</v>
      </c>
      <c r="AF192" s="46">
        <f>IF(AQ192="2",BH192,0)</f>
        <v>0</v>
      </c>
      <c r="AG192" s="46">
        <f>IF(AQ192="2",BI192,0)</f>
        <v>0</v>
      </c>
      <c r="AH192" s="46">
        <f>IF(AQ192="0",BJ192,0)</f>
        <v>0</v>
      </c>
      <c r="AI192" s="36"/>
      <c r="AJ192" s="26">
        <f>IF(AN192=0,J192,0)</f>
        <v>0</v>
      </c>
      <c r="AK192" s="26">
        <f>IF(AN192=15,J192,0)</f>
        <v>0</v>
      </c>
      <c r="AL192" s="26">
        <f>IF(AN192=21,J192,0)</f>
        <v>0</v>
      </c>
      <c r="AN192" s="46">
        <v>21</v>
      </c>
      <c r="AO192" s="46">
        <f>G192*0.0571327871933753</f>
        <v>0</v>
      </c>
      <c r="AP192" s="46">
        <f>G192*(1-0.0571327871933753)</f>
        <v>0</v>
      </c>
      <c r="AQ192" s="47" t="s">
        <v>7</v>
      </c>
      <c r="AV192" s="46">
        <f>AW192+AX192</f>
        <v>0</v>
      </c>
      <c r="AW192" s="46">
        <f>F192*AO192</f>
        <v>0</v>
      </c>
      <c r="AX192" s="46">
        <f>F192*AP192</f>
        <v>0</v>
      </c>
      <c r="AY192" s="49" t="s">
        <v>810</v>
      </c>
      <c r="AZ192" s="49" t="s">
        <v>822</v>
      </c>
      <c r="BA192" s="36" t="s">
        <v>826</v>
      </c>
      <c r="BC192" s="46">
        <f>AW192+AX192</f>
        <v>0</v>
      </c>
      <c r="BD192" s="46">
        <f>G192/(100-BE192)*100</f>
        <v>0</v>
      </c>
      <c r="BE192" s="46">
        <v>0</v>
      </c>
      <c r="BF192" s="46">
        <f>L192</f>
        <v>0.12470976</v>
      </c>
      <c r="BH192" s="26">
        <f>F192*AO192</f>
        <v>0</v>
      </c>
      <c r="BI192" s="26">
        <f>F192*AP192</f>
        <v>0</v>
      </c>
      <c r="BJ192" s="26">
        <f>F192*G192</f>
        <v>0</v>
      </c>
      <c r="BK192" s="26" t="s">
        <v>831</v>
      </c>
      <c r="BL192" s="46">
        <v>45</v>
      </c>
    </row>
    <row r="193" spans="1:14" ht="12.75">
      <c r="A193" s="5"/>
      <c r="C193" s="21" t="s">
        <v>479</v>
      </c>
      <c r="D193" s="22"/>
      <c r="F193" s="27" t="s">
        <v>764</v>
      </c>
      <c r="M193" s="41"/>
      <c r="N193" s="5"/>
    </row>
    <row r="194" spans="1:14" ht="12.75">
      <c r="A194" s="5"/>
      <c r="B194" s="17" t="s">
        <v>175</v>
      </c>
      <c r="C194" s="85" t="s">
        <v>345</v>
      </c>
      <c r="D194" s="86"/>
      <c r="E194" s="86"/>
      <c r="F194" s="86"/>
      <c r="G194" s="86"/>
      <c r="H194" s="86"/>
      <c r="I194" s="86"/>
      <c r="J194" s="86"/>
      <c r="K194" s="86"/>
      <c r="L194" s="86"/>
      <c r="M194" s="87"/>
      <c r="N194" s="5"/>
    </row>
    <row r="195" spans="1:64" ht="12.75">
      <c r="A195" s="7" t="s">
        <v>45</v>
      </c>
      <c r="B195" s="19" t="s">
        <v>211</v>
      </c>
      <c r="C195" s="91" t="s">
        <v>480</v>
      </c>
      <c r="D195" s="92"/>
      <c r="E195" s="19" t="s">
        <v>712</v>
      </c>
      <c r="F195" s="28">
        <v>653.2416</v>
      </c>
      <c r="G195" s="145">
        <v>0</v>
      </c>
      <c r="H195" s="28">
        <f>F195*AO195</f>
        <v>0</v>
      </c>
      <c r="I195" s="28">
        <f>F195*AP195</f>
        <v>0</v>
      </c>
      <c r="J195" s="28">
        <f>F195*G195</f>
        <v>0</v>
      </c>
      <c r="K195" s="28">
        <v>0.0003</v>
      </c>
      <c r="L195" s="28">
        <f>F195*K195</f>
        <v>0.19597247999999998</v>
      </c>
      <c r="M195" s="43" t="s">
        <v>791</v>
      </c>
      <c r="N195" s="5"/>
      <c r="Z195" s="46">
        <f>IF(AQ195="5",BJ195,0)</f>
        <v>0</v>
      </c>
      <c r="AB195" s="46">
        <f>IF(AQ195="1",BH195,0)</f>
        <v>0</v>
      </c>
      <c r="AC195" s="46">
        <f>IF(AQ195="1",BI195,0)</f>
        <v>0</v>
      </c>
      <c r="AD195" s="46">
        <f>IF(AQ195="7",BH195,0)</f>
        <v>0</v>
      </c>
      <c r="AE195" s="46">
        <f>IF(AQ195="7",BI195,0)</f>
        <v>0</v>
      </c>
      <c r="AF195" s="46">
        <f>IF(AQ195="2",BH195,0)</f>
        <v>0</v>
      </c>
      <c r="AG195" s="46">
        <f>IF(AQ195="2",BI195,0)</f>
        <v>0</v>
      </c>
      <c r="AH195" s="46">
        <f>IF(AQ195="0",BJ195,0)</f>
        <v>0</v>
      </c>
      <c r="AI195" s="36"/>
      <c r="AJ195" s="28">
        <f>IF(AN195=0,J195,0)</f>
        <v>0</v>
      </c>
      <c r="AK195" s="28">
        <f>IF(AN195=15,J195,0)</f>
        <v>0</v>
      </c>
      <c r="AL195" s="28">
        <f>IF(AN195=21,J195,0)</f>
        <v>0</v>
      </c>
      <c r="AN195" s="46">
        <v>21</v>
      </c>
      <c r="AO195" s="46">
        <f>G195*1</f>
        <v>0</v>
      </c>
      <c r="AP195" s="46">
        <f>G195*(1-1)</f>
        <v>0</v>
      </c>
      <c r="AQ195" s="48" t="s">
        <v>7</v>
      </c>
      <c r="AV195" s="46">
        <f>AW195+AX195</f>
        <v>0</v>
      </c>
      <c r="AW195" s="46">
        <f>F195*AO195</f>
        <v>0</v>
      </c>
      <c r="AX195" s="46">
        <f>F195*AP195</f>
        <v>0</v>
      </c>
      <c r="AY195" s="49" t="s">
        <v>810</v>
      </c>
      <c r="AZ195" s="49" t="s">
        <v>822</v>
      </c>
      <c r="BA195" s="36" t="s">
        <v>826</v>
      </c>
      <c r="BC195" s="46">
        <f>AW195+AX195</f>
        <v>0</v>
      </c>
      <c r="BD195" s="46">
        <f>G195/(100-BE195)*100</f>
        <v>0</v>
      </c>
      <c r="BE195" s="46">
        <v>0</v>
      </c>
      <c r="BF195" s="46">
        <f>L195</f>
        <v>0.19597247999999998</v>
      </c>
      <c r="BH195" s="28">
        <f>F195*AO195</f>
        <v>0</v>
      </c>
      <c r="BI195" s="28">
        <f>F195*AP195</f>
        <v>0</v>
      </c>
      <c r="BJ195" s="28">
        <f>F195*G195</f>
        <v>0</v>
      </c>
      <c r="BK195" s="28" t="s">
        <v>832</v>
      </c>
      <c r="BL195" s="46">
        <v>45</v>
      </c>
    </row>
    <row r="196" spans="1:14" ht="12.75">
      <c r="A196" s="5"/>
      <c r="C196" s="21" t="s">
        <v>481</v>
      </c>
      <c r="D196" s="22" t="s">
        <v>695</v>
      </c>
      <c r="F196" s="27" t="s">
        <v>765</v>
      </c>
      <c r="M196" s="41"/>
      <c r="N196" s="5"/>
    </row>
    <row r="197" spans="1:14" ht="25.5" customHeight="1">
      <c r="A197" s="5"/>
      <c r="B197" s="15" t="s">
        <v>174</v>
      </c>
      <c r="C197" s="80" t="s">
        <v>482</v>
      </c>
      <c r="D197" s="81"/>
      <c r="E197" s="81"/>
      <c r="F197" s="81"/>
      <c r="G197" s="81"/>
      <c r="H197" s="81"/>
      <c r="I197" s="81"/>
      <c r="J197" s="81"/>
      <c r="K197" s="81"/>
      <c r="L197" s="81"/>
      <c r="M197" s="82"/>
      <c r="N197" s="5"/>
    </row>
    <row r="198" spans="1:14" ht="12.75">
      <c r="A198" s="5"/>
      <c r="B198" s="17" t="s">
        <v>175</v>
      </c>
      <c r="C198" s="85" t="s">
        <v>345</v>
      </c>
      <c r="D198" s="86"/>
      <c r="E198" s="86"/>
      <c r="F198" s="86"/>
      <c r="G198" s="86"/>
      <c r="H198" s="86"/>
      <c r="I198" s="86"/>
      <c r="J198" s="86"/>
      <c r="K198" s="86"/>
      <c r="L198" s="86"/>
      <c r="M198" s="87"/>
      <c r="N198" s="5"/>
    </row>
    <row r="199" spans="1:64" ht="12.75">
      <c r="A199" s="4" t="s">
        <v>46</v>
      </c>
      <c r="B199" s="14" t="s">
        <v>193</v>
      </c>
      <c r="C199" s="72" t="s">
        <v>403</v>
      </c>
      <c r="D199" s="73"/>
      <c r="E199" s="14" t="s">
        <v>715</v>
      </c>
      <c r="F199" s="26">
        <v>196.86908</v>
      </c>
      <c r="G199" s="144">
        <v>0</v>
      </c>
      <c r="H199" s="26">
        <f>F199*AO199</f>
        <v>0</v>
      </c>
      <c r="I199" s="26">
        <f>F199*AP199</f>
        <v>0</v>
      </c>
      <c r="J199" s="26">
        <f>F199*G199</f>
        <v>0</v>
      </c>
      <c r="K199" s="26">
        <v>0</v>
      </c>
      <c r="L199" s="26">
        <f>F199*K199</f>
        <v>0</v>
      </c>
      <c r="M199" s="40" t="s">
        <v>791</v>
      </c>
      <c r="N199" s="5"/>
      <c r="Z199" s="46">
        <f>IF(AQ199="5",BJ199,0)</f>
        <v>0</v>
      </c>
      <c r="AB199" s="46">
        <f>IF(AQ199="1",BH199,0)</f>
        <v>0</v>
      </c>
      <c r="AC199" s="46">
        <f>IF(AQ199="1",BI199,0)</f>
        <v>0</v>
      </c>
      <c r="AD199" s="46">
        <f>IF(AQ199="7",BH199,0)</f>
        <v>0</v>
      </c>
      <c r="AE199" s="46">
        <f>IF(AQ199="7",BI199,0)</f>
        <v>0</v>
      </c>
      <c r="AF199" s="46">
        <f>IF(AQ199="2",BH199,0)</f>
        <v>0</v>
      </c>
      <c r="AG199" s="46">
        <f>IF(AQ199="2",BI199,0)</f>
        <v>0</v>
      </c>
      <c r="AH199" s="46">
        <f>IF(AQ199="0",BJ199,0)</f>
        <v>0</v>
      </c>
      <c r="AI199" s="36"/>
      <c r="AJ199" s="26">
        <f>IF(AN199=0,J199,0)</f>
        <v>0</v>
      </c>
      <c r="AK199" s="26">
        <f>IF(AN199=15,J199,0)</f>
        <v>0</v>
      </c>
      <c r="AL199" s="26">
        <f>IF(AN199=21,J199,0)</f>
        <v>0</v>
      </c>
      <c r="AN199" s="46">
        <v>21</v>
      </c>
      <c r="AO199" s="46">
        <f>G199*0</f>
        <v>0</v>
      </c>
      <c r="AP199" s="46">
        <f>G199*(1-0)</f>
        <v>0</v>
      </c>
      <c r="AQ199" s="47" t="s">
        <v>11</v>
      </c>
      <c r="AV199" s="46">
        <f>AW199+AX199</f>
        <v>0</v>
      </c>
      <c r="AW199" s="46">
        <f>F199*AO199</f>
        <v>0</v>
      </c>
      <c r="AX199" s="46">
        <f>F199*AP199</f>
        <v>0</v>
      </c>
      <c r="AY199" s="49" t="s">
        <v>810</v>
      </c>
      <c r="AZ199" s="49" t="s">
        <v>822</v>
      </c>
      <c r="BA199" s="36" t="s">
        <v>826</v>
      </c>
      <c r="BC199" s="46">
        <f>AW199+AX199</f>
        <v>0</v>
      </c>
      <c r="BD199" s="46">
        <f>G199/(100-BE199)*100</f>
        <v>0</v>
      </c>
      <c r="BE199" s="46">
        <v>0</v>
      </c>
      <c r="BF199" s="46">
        <f>L199</f>
        <v>0</v>
      </c>
      <c r="BH199" s="26">
        <f>F199*AO199</f>
        <v>0</v>
      </c>
      <c r="BI199" s="26">
        <f>F199*AP199</f>
        <v>0</v>
      </c>
      <c r="BJ199" s="26">
        <f>F199*G199</f>
        <v>0</v>
      </c>
      <c r="BK199" s="26" t="s">
        <v>831</v>
      </c>
      <c r="BL199" s="46">
        <v>45</v>
      </c>
    </row>
    <row r="200" spans="1:14" ht="25.5" customHeight="1">
      <c r="A200" s="5"/>
      <c r="B200" s="15" t="s">
        <v>174</v>
      </c>
      <c r="C200" s="80" t="s">
        <v>404</v>
      </c>
      <c r="D200" s="81"/>
      <c r="E200" s="81"/>
      <c r="F200" s="81"/>
      <c r="G200" s="81"/>
      <c r="H200" s="81"/>
      <c r="I200" s="81"/>
      <c r="J200" s="81"/>
      <c r="K200" s="81"/>
      <c r="L200" s="81"/>
      <c r="M200" s="82"/>
      <c r="N200" s="5"/>
    </row>
    <row r="201" spans="1:47" ht="12.75">
      <c r="A201" s="6"/>
      <c r="B201" s="18" t="s">
        <v>62</v>
      </c>
      <c r="C201" s="83" t="s">
        <v>483</v>
      </c>
      <c r="D201" s="84"/>
      <c r="E201" s="24" t="s">
        <v>6</v>
      </c>
      <c r="F201" s="24" t="s">
        <v>6</v>
      </c>
      <c r="G201" s="24" t="s">
        <v>6</v>
      </c>
      <c r="H201" s="52">
        <f>SUM(H202:H209)</f>
        <v>0</v>
      </c>
      <c r="I201" s="52">
        <f>SUM(I202:I209)</f>
        <v>0</v>
      </c>
      <c r="J201" s="52">
        <f>SUM(J202:J209)</f>
        <v>0</v>
      </c>
      <c r="K201" s="36"/>
      <c r="L201" s="52">
        <f>SUM(L202:L209)</f>
        <v>1153.5831946</v>
      </c>
      <c r="M201" s="42"/>
      <c r="N201" s="5"/>
      <c r="AI201" s="36"/>
      <c r="AS201" s="52">
        <f>SUM(AJ202:AJ209)</f>
        <v>0</v>
      </c>
      <c r="AT201" s="52">
        <f>SUM(AK202:AK209)</f>
        <v>0</v>
      </c>
      <c r="AU201" s="52">
        <f>SUM(AL202:AL209)</f>
        <v>0</v>
      </c>
    </row>
    <row r="202" spans="1:64" ht="12.75">
      <c r="A202" s="4" t="s">
        <v>47</v>
      </c>
      <c r="B202" s="14" t="s">
        <v>212</v>
      </c>
      <c r="C202" s="72" t="s">
        <v>484</v>
      </c>
      <c r="D202" s="73"/>
      <c r="E202" s="14" t="s">
        <v>712</v>
      </c>
      <c r="F202" s="26">
        <v>820.39</v>
      </c>
      <c r="G202" s="144">
        <v>0</v>
      </c>
      <c r="H202" s="26">
        <f>F202*AO202</f>
        <v>0</v>
      </c>
      <c r="I202" s="26">
        <f>F202*AP202</f>
        <v>0</v>
      </c>
      <c r="J202" s="26">
        <f>F202*G202</f>
        <v>0</v>
      </c>
      <c r="K202" s="26">
        <v>0.378</v>
      </c>
      <c r="L202" s="26">
        <f>F202*K202</f>
        <v>310.10742</v>
      </c>
      <c r="M202" s="40" t="s">
        <v>791</v>
      </c>
      <c r="N202" s="5"/>
      <c r="Z202" s="46">
        <f>IF(AQ202="5",BJ202,0)</f>
        <v>0</v>
      </c>
      <c r="AB202" s="46">
        <f>IF(AQ202="1",BH202,0)</f>
        <v>0</v>
      </c>
      <c r="AC202" s="46">
        <f>IF(AQ202="1",BI202,0)</f>
        <v>0</v>
      </c>
      <c r="AD202" s="46">
        <f>IF(AQ202="7",BH202,0)</f>
        <v>0</v>
      </c>
      <c r="AE202" s="46">
        <f>IF(AQ202="7",BI202,0)</f>
        <v>0</v>
      </c>
      <c r="AF202" s="46">
        <f>IF(AQ202="2",BH202,0)</f>
        <v>0</v>
      </c>
      <c r="AG202" s="46">
        <f>IF(AQ202="2",BI202,0)</f>
        <v>0</v>
      </c>
      <c r="AH202" s="46">
        <f>IF(AQ202="0",BJ202,0)</f>
        <v>0</v>
      </c>
      <c r="AI202" s="36"/>
      <c r="AJ202" s="26">
        <f>IF(AN202=0,J202,0)</f>
        <v>0</v>
      </c>
      <c r="AK202" s="26">
        <f>IF(AN202=15,J202,0)</f>
        <v>0</v>
      </c>
      <c r="AL202" s="26">
        <f>IF(AN202=21,J202,0)</f>
        <v>0</v>
      </c>
      <c r="AN202" s="46">
        <v>21</v>
      </c>
      <c r="AO202" s="46">
        <f>G202*0.846572208727639</f>
        <v>0</v>
      </c>
      <c r="AP202" s="46">
        <f>G202*(1-0.846572208727639)</f>
        <v>0</v>
      </c>
      <c r="AQ202" s="47" t="s">
        <v>7</v>
      </c>
      <c r="AV202" s="46">
        <f>AW202+AX202</f>
        <v>0</v>
      </c>
      <c r="AW202" s="46">
        <f>F202*AO202</f>
        <v>0</v>
      </c>
      <c r="AX202" s="46">
        <f>F202*AP202</f>
        <v>0</v>
      </c>
      <c r="AY202" s="49" t="s">
        <v>811</v>
      </c>
      <c r="AZ202" s="49" t="s">
        <v>823</v>
      </c>
      <c r="BA202" s="36" t="s">
        <v>826</v>
      </c>
      <c r="BC202" s="46">
        <f>AW202+AX202</f>
        <v>0</v>
      </c>
      <c r="BD202" s="46">
        <f>G202/(100-BE202)*100</f>
        <v>0</v>
      </c>
      <c r="BE202" s="46">
        <v>0</v>
      </c>
      <c r="BF202" s="46">
        <f>L202</f>
        <v>310.10742</v>
      </c>
      <c r="BH202" s="26">
        <f>F202*AO202</f>
        <v>0</v>
      </c>
      <c r="BI202" s="26">
        <f>F202*AP202</f>
        <v>0</v>
      </c>
      <c r="BJ202" s="26">
        <f>F202*G202</f>
        <v>0</v>
      </c>
      <c r="BK202" s="26" t="s">
        <v>831</v>
      </c>
      <c r="BL202" s="46">
        <v>56</v>
      </c>
    </row>
    <row r="203" spans="1:14" ht="12.75">
      <c r="A203" s="5"/>
      <c r="C203" s="21" t="s">
        <v>485</v>
      </c>
      <c r="D203" s="22" t="s">
        <v>696</v>
      </c>
      <c r="F203" s="27" t="s">
        <v>488</v>
      </c>
      <c r="M203" s="41"/>
      <c r="N203" s="5"/>
    </row>
    <row r="204" spans="1:14" ht="12.75">
      <c r="A204" s="5"/>
      <c r="B204" s="17" t="s">
        <v>175</v>
      </c>
      <c r="C204" s="85" t="s">
        <v>345</v>
      </c>
      <c r="D204" s="86"/>
      <c r="E204" s="86"/>
      <c r="F204" s="86"/>
      <c r="G204" s="86"/>
      <c r="H204" s="86"/>
      <c r="I204" s="86"/>
      <c r="J204" s="86"/>
      <c r="K204" s="86"/>
      <c r="L204" s="86"/>
      <c r="M204" s="87"/>
      <c r="N204" s="5"/>
    </row>
    <row r="205" spans="1:64" ht="12.75">
      <c r="A205" s="4" t="s">
        <v>48</v>
      </c>
      <c r="B205" s="14" t="s">
        <v>213</v>
      </c>
      <c r="C205" s="72" t="s">
        <v>486</v>
      </c>
      <c r="D205" s="73"/>
      <c r="E205" s="14" t="s">
        <v>712</v>
      </c>
      <c r="F205" s="26">
        <v>820.39</v>
      </c>
      <c r="G205" s="144">
        <v>0</v>
      </c>
      <c r="H205" s="26">
        <f>F205*AO205</f>
        <v>0</v>
      </c>
      <c r="I205" s="26">
        <f>F205*AP205</f>
        <v>0</v>
      </c>
      <c r="J205" s="26">
        <f>F205*G205</f>
        <v>0</v>
      </c>
      <c r="K205" s="26">
        <v>0.38314</v>
      </c>
      <c r="L205" s="26">
        <f>F205*K205</f>
        <v>314.3242246</v>
      </c>
      <c r="M205" s="40" t="s">
        <v>791</v>
      </c>
      <c r="N205" s="5"/>
      <c r="Z205" s="46">
        <f>IF(AQ205="5",BJ205,0)</f>
        <v>0</v>
      </c>
      <c r="AB205" s="46">
        <f>IF(AQ205="1",BH205,0)</f>
        <v>0</v>
      </c>
      <c r="AC205" s="46">
        <f>IF(AQ205="1",BI205,0)</f>
        <v>0</v>
      </c>
      <c r="AD205" s="46">
        <f>IF(AQ205="7",BH205,0)</f>
        <v>0</v>
      </c>
      <c r="AE205" s="46">
        <f>IF(AQ205="7",BI205,0)</f>
        <v>0</v>
      </c>
      <c r="AF205" s="46">
        <f>IF(AQ205="2",BH205,0)</f>
        <v>0</v>
      </c>
      <c r="AG205" s="46">
        <f>IF(AQ205="2",BI205,0)</f>
        <v>0</v>
      </c>
      <c r="AH205" s="46">
        <f>IF(AQ205="0",BJ205,0)</f>
        <v>0</v>
      </c>
      <c r="AI205" s="36"/>
      <c r="AJ205" s="26">
        <f>IF(AN205=0,J205,0)</f>
        <v>0</v>
      </c>
      <c r="AK205" s="26">
        <f>IF(AN205=15,J205,0)</f>
        <v>0</v>
      </c>
      <c r="AL205" s="26">
        <f>IF(AN205=21,J205,0)</f>
        <v>0</v>
      </c>
      <c r="AN205" s="46">
        <v>21</v>
      </c>
      <c r="AO205" s="46">
        <f>G205*0.898696883852691</f>
        <v>0</v>
      </c>
      <c r="AP205" s="46">
        <f>G205*(1-0.898696883852691)</f>
        <v>0</v>
      </c>
      <c r="AQ205" s="47" t="s">
        <v>7</v>
      </c>
      <c r="AV205" s="46">
        <f>AW205+AX205</f>
        <v>0</v>
      </c>
      <c r="AW205" s="46">
        <f>F205*AO205</f>
        <v>0</v>
      </c>
      <c r="AX205" s="46">
        <f>F205*AP205</f>
        <v>0</v>
      </c>
      <c r="AY205" s="49" t="s">
        <v>811</v>
      </c>
      <c r="AZ205" s="49" t="s">
        <v>823</v>
      </c>
      <c r="BA205" s="36" t="s">
        <v>826</v>
      </c>
      <c r="BC205" s="46">
        <f>AW205+AX205</f>
        <v>0</v>
      </c>
      <c r="BD205" s="46">
        <f>G205/(100-BE205)*100</f>
        <v>0</v>
      </c>
      <c r="BE205" s="46">
        <v>0</v>
      </c>
      <c r="BF205" s="46">
        <f>L205</f>
        <v>314.3242246</v>
      </c>
      <c r="BH205" s="26">
        <f>F205*AO205</f>
        <v>0</v>
      </c>
      <c r="BI205" s="26">
        <f>F205*AP205</f>
        <v>0</v>
      </c>
      <c r="BJ205" s="26">
        <f>F205*G205</f>
        <v>0</v>
      </c>
      <c r="BK205" s="26" t="s">
        <v>831</v>
      </c>
      <c r="BL205" s="46">
        <v>56</v>
      </c>
    </row>
    <row r="206" spans="1:14" ht="12.75">
      <c r="A206" s="5"/>
      <c r="C206" s="21" t="s">
        <v>485</v>
      </c>
      <c r="D206" s="22" t="s">
        <v>696</v>
      </c>
      <c r="F206" s="27" t="s">
        <v>488</v>
      </c>
      <c r="M206" s="41"/>
      <c r="N206" s="5"/>
    </row>
    <row r="207" spans="1:64" ht="12.75">
      <c r="A207" s="4" t="s">
        <v>49</v>
      </c>
      <c r="B207" s="14" t="s">
        <v>214</v>
      </c>
      <c r="C207" s="72" t="s">
        <v>487</v>
      </c>
      <c r="D207" s="73"/>
      <c r="E207" s="14" t="s">
        <v>712</v>
      </c>
      <c r="F207" s="26">
        <v>820.39</v>
      </c>
      <c r="G207" s="144">
        <v>0</v>
      </c>
      <c r="H207" s="26">
        <f>F207*AO207</f>
        <v>0</v>
      </c>
      <c r="I207" s="26">
        <f>F207*AP207</f>
        <v>0</v>
      </c>
      <c r="J207" s="26">
        <f>F207*G207</f>
        <v>0</v>
      </c>
      <c r="K207" s="26">
        <v>0.645</v>
      </c>
      <c r="L207" s="26">
        <f>F207*K207</f>
        <v>529.15155</v>
      </c>
      <c r="M207" s="40" t="s">
        <v>791</v>
      </c>
      <c r="N207" s="5"/>
      <c r="Z207" s="46">
        <f>IF(AQ207="5",BJ207,0)</f>
        <v>0</v>
      </c>
      <c r="AB207" s="46">
        <f>IF(AQ207="1",BH207,0)</f>
        <v>0</v>
      </c>
      <c r="AC207" s="46">
        <f>IF(AQ207="1",BI207,0)</f>
        <v>0</v>
      </c>
      <c r="AD207" s="46">
        <f>IF(AQ207="7",BH207,0)</f>
        <v>0</v>
      </c>
      <c r="AE207" s="46">
        <f>IF(AQ207="7",BI207,0)</f>
        <v>0</v>
      </c>
      <c r="AF207" s="46">
        <f>IF(AQ207="2",BH207,0)</f>
        <v>0</v>
      </c>
      <c r="AG207" s="46">
        <f>IF(AQ207="2",BI207,0)</f>
        <v>0</v>
      </c>
      <c r="AH207" s="46">
        <f>IF(AQ207="0",BJ207,0)</f>
        <v>0</v>
      </c>
      <c r="AI207" s="36"/>
      <c r="AJ207" s="26">
        <f>IF(AN207=0,J207,0)</f>
        <v>0</v>
      </c>
      <c r="AK207" s="26">
        <f>IF(AN207=15,J207,0)</f>
        <v>0</v>
      </c>
      <c r="AL207" s="26">
        <f>IF(AN207=21,J207,0)</f>
        <v>0</v>
      </c>
      <c r="AN207" s="46">
        <v>21</v>
      </c>
      <c r="AO207" s="46">
        <f>G207*0.867789473684211</f>
        <v>0</v>
      </c>
      <c r="AP207" s="46">
        <f>G207*(1-0.867789473684211)</f>
        <v>0</v>
      </c>
      <c r="AQ207" s="47" t="s">
        <v>7</v>
      </c>
      <c r="AV207" s="46">
        <f>AW207+AX207</f>
        <v>0</v>
      </c>
      <c r="AW207" s="46">
        <f>F207*AO207</f>
        <v>0</v>
      </c>
      <c r="AX207" s="46">
        <f>F207*AP207</f>
        <v>0</v>
      </c>
      <c r="AY207" s="49" t="s">
        <v>811</v>
      </c>
      <c r="AZ207" s="49" t="s">
        <v>823</v>
      </c>
      <c r="BA207" s="36" t="s">
        <v>826</v>
      </c>
      <c r="BC207" s="46">
        <f>AW207+AX207</f>
        <v>0</v>
      </c>
      <c r="BD207" s="46">
        <f>G207/(100-BE207)*100</f>
        <v>0</v>
      </c>
      <c r="BE207" s="46">
        <v>0</v>
      </c>
      <c r="BF207" s="46">
        <f>L207</f>
        <v>529.15155</v>
      </c>
      <c r="BH207" s="26">
        <f>F207*AO207</f>
        <v>0</v>
      </c>
      <c r="BI207" s="26">
        <f>F207*AP207</f>
        <v>0</v>
      </c>
      <c r="BJ207" s="26">
        <f>F207*G207</f>
        <v>0</v>
      </c>
      <c r="BK207" s="26" t="s">
        <v>831</v>
      </c>
      <c r="BL207" s="46">
        <v>56</v>
      </c>
    </row>
    <row r="208" spans="1:14" ht="12.75">
      <c r="A208" s="5"/>
      <c r="C208" s="21" t="s">
        <v>488</v>
      </c>
      <c r="D208" s="22" t="s">
        <v>696</v>
      </c>
      <c r="F208" s="27" t="s">
        <v>488</v>
      </c>
      <c r="M208" s="41"/>
      <c r="N208" s="5"/>
    </row>
    <row r="209" spans="1:64" ht="12.75">
      <c r="A209" s="4" t="s">
        <v>50</v>
      </c>
      <c r="B209" s="14" t="s">
        <v>215</v>
      </c>
      <c r="C209" s="72" t="s">
        <v>489</v>
      </c>
      <c r="D209" s="73"/>
      <c r="E209" s="14" t="s">
        <v>715</v>
      </c>
      <c r="F209" s="26">
        <v>1153.58319</v>
      </c>
      <c r="G209" s="144">
        <v>0</v>
      </c>
      <c r="H209" s="26">
        <f>F209*AO209</f>
        <v>0</v>
      </c>
      <c r="I209" s="26">
        <f>F209*AP209</f>
        <v>0</v>
      </c>
      <c r="J209" s="26">
        <f>F209*G209</f>
        <v>0</v>
      </c>
      <c r="K209" s="26">
        <v>0</v>
      </c>
      <c r="L209" s="26">
        <f>F209*K209</f>
        <v>0</v>
      </c>
      <c r="M209" s="40" t="s">
        <v>791</v>
      </c>
      <c r="N209" s="5"/>
      <c r="Z209" s="46">
        <f>IF(AQ209="5",BJ209,0)</f>
        <v>0</v>
      </c>
      <c r="AB209" s="46">
        <f>IF(AQ209="1",BH209,0)</f>
        <v>0</v>
      </c>
      <c r="AC209" s="46">
        <f>IF(AQ209="1",BI209,0)</f>
        <v>0</v>
      </c>
      <c r="AD209" s="46">
        <f>IF(AQ209="7",BH209,0)</f>
        <v>0</v>
      </c>
      <c r="AE209" s="46">
        <f>IF(AQ209="7",BI209,0)</f>
        <v>0</v>
      </c>
      <c r="AF209" s="46">
        <f>IF(AQ209="2",BH209,0)</f>
        <v>0</v>
      </c>
      <c r="AG209" s="46">
        <f>IF(AQ209="2",BI209,0)</f>
        <v>0</v>
      </c>
      <c r="AH209" s="46">
        <f>IF(AQ209="0",BJ209,0)</f>
        <v>0</v>
      </c>
      <c r="AI209" s="36"/>
      <c r="AJ209" s="26">
        <f>IF(AN209=0,J209,0)</f>
        <v>0</v>
      </c>
      <c r="AK209" s="26">
        <f>IF(AN209=15,J209,0)</f>
        <v>0</v>
      </c>
      <c r="AL209" s="26">
        <f>IF(AN209=21,J209,0)</f>
        <v>0</v>
      </c>
      <c r="AN209" s="46">
        <v>21</v>
      </c>
      <c r="AO209" s="46">
        <f>G209*0</f>
        <v>0</v>
      </c>
      <c r="AP209" s="46">
        <f>G209*(1-0)</f>
        <v>0</v>
      </c>
      <c r="AQ209" s="47" t="s">
        <v>11</v>
      </c>
      <c r="AV209" s="46">
        <f>AW209+AX209</f>
        <v>0</v>
      </c>
      <c r="AW209" s="46">
        <f>F209*AO209</f>
        <v>0</v>
      </c>
      <c r="AX209" s="46">
        <f>F209*AP209</f>
        <v>0</v>
      </c>
      <c r="AY209" s="49" t="s">
        <v>811</v>
      </c>
      <c r="AZ209" s="49" t="s">
        <v>823</v>
      </c>
      <c r="BA209" s="36" t="s">
        <v>826</v>
      </c>
      <c r="BC209" s="46">
        <f>AW209+AX209</f>
        <v>0</v>
      </c>
      <c r="BD209" s="46">
        <f>G209/(100-BE209)*100</f>
        <v>0</v>
      </c>
      <c r="BE209" s="46">
        <v>0</v>
      </c>
      <c r="BF209" s="46">
        <f>L209</f>
        <v>0</v>
      </c>
      <c r="BH209" s="26">
        <f>F209*AO209</f>
        <v>0</v>
      </c>
      <c r="BI209" s="26">
        <f>F209*AP209</f>
        <v>0</v>
      </c>
      <c r="BJ209" s="26">
        <f>F209*G209</f>
        <v>0</v>
      </c>
      <c r="BK209" s="26" t="s">
        <v>831</v>
      </c>
      <c r="BL209" s="46">
        <v>56</v>
      </c>
    </row>
    <row r="210" spans="1:14" ht="12.75">
      <c r="A210" s="5"/>
      <c r="B210" s="15" t="s">
        <v>174</v>
      </c>
      <c r="C210" s="80" t="s">
        <v>490</v>
      </c>
      <c r="D210" s="81"/>
      <c r="E210" s="81"/>
      <c r="F210" s="81"/>
      <c r="G210" s="81"/>
      <c r="H210" s="81"/>
      <c r="I210" s="81"/>
      <c r="J210" s="81"/>
      <c r="K210" s="81"/>
      <c r="L210" s="81"/>
      <c r="M210" s="82"/>
      <c r="N210" s="5"/>
    </row>
    <row r="211" spans="1:47" ht="12.75">
      <c r="A211" s="6"/>
      <c r="B211" s="18" t="s">
        <v>63</v>
      </c>
      <c r="C211" s="83" t="s">
        <v>491</v>
      </c>
      <c r="D211" s="84"/>
      <c r="E211" s="24" t="s">
        <v>6</v>
      </c>
      <c r="F211" s="24" t="s">
        <v>6</v>
      </c>
      <c r="G211" s="24" t="s">
        <v>6</v>
      </c>
      <c r="H211" s="52">
        <f>SUM(H212:H217)</f>
        <v>0</v>
      </c>
      <c r="I211" s="52">
        <f>SUM(I212:I217)</f>
        <v>0</v>
      </c>
      <c r="J211" s="52">
        <f>SUM(J212:J217)</f>
        <v>0</v>
      </c>
      <c r="K211" s="36"/>
      <c r="L211" s="52">
        <f>SUM(L212:L217)</f>
        <v>209.12561490000002</v>
      </c>
      <c r="M211" s="42"/>
      <c r="N211" s="5"/>
      <c r="AI211" s="36"/>
      <c r="AS211" s="52">
        <f>SUM(AJ212:AJ217)</f>
        <v>0</v>
      </c>
      <c r="AT211" s="52">
        <f>SUM(AK212:AK217)</f>
        <v>0</v>
      </c>
      <c r="AU211" s="52">
        <f>SUM(AL212:AL217)</f>
        <v>0</v>
      </c>
    </row>
    <row r="212" spans="1:64" ht="12.75">
      <c r="A212" s="4" t="s">
        <v>51</v>
      </c>
      <c r="B212" s="14" t="s">
        <v>216</v>
      </c>
      <c r="C212" s="72" t="s">
        <v>492</v>
      </c>
      <c r="D212" s="73"/>
      <c r="E212" s="14" t="s">
        <v>712</v>
      </c>
      <c r="F212" s="26">
        <v>1640.78</v>
      </c>
      <c r="G212" s="144">
        <v>0</v>
      </c>
      <c r="H212" s="26">
        <f>F212*AO212</f>
        <v>0</v>
      </c>
      <c r="I212" s="26">
        <f>F212*AP212</f>
        <v>0</v>
      </c>
      <c r="J212" s="26">
        <f>F212*G212</f>
        <v>0</v>
      </c>
      <c r="K212" s="26">
        <v>0.12715</v>
      </c>
      <c r="L212" s="26">
        <f>F212*K212</f>
        <v>208.625177</v>
      </c>
      <c r="M212" s="40" t="s">
        <v>791</v>
      </c>
      <c r="N212" s="5"/>
      <c r="Z212" s="46">
        <f>IF(AQ212="5",BJ212,0)</f>
        <v>0</v>
      </c>
      <c r="AB212" s="46">
        <f>IF(AQ212="1",BH212,0)</f>
        <v>0</v>
      </c>
      <c r="AC212" s="46">
        <f>IF(AQ212="1",BI212,0)</f>
        <v>0</v>
      </c>
      <c r="AD212" s="46">
        <f>IF(AQ212="7",BH212,0)</f>
        <v>0</v>
      </c>
      <c r="AE212" s="46">
        <f>IF(AQ212="7",BI212,0)</f>
        <v>0</v>
      </c>
      <c r="AF212" s="46">
        <f>IF(AQ212="2",BH212,0)</f>
        <v>0</v>
      </c>
      <c r="AG212" s="46">
        <f>IF(AQ212="2",BI212,0)</f>
        <v>0</v>
      </c>
      <c r="AH212" s="46">
        <f>IF(AQ212="0",BJ212,0)</f>
        <v>0</v>
      </c>
      <c r="AI212" s="36"/>
      <c r="AJ212" s="26">
        <f>IF(AN212=0,J212,0)</f>
        <v>0</v>
      </c>
      <c r="AK212" s="26">
        <f>IF(AN212=15,J212,0)</f>
        <v>0</v>
      </c>
      <c r="AL212" s="26">
        <f>IF(AN212=21,J212,0)</f>
        <v>0</v>
      </c>
      <c r="AN212" s="46">
        <v>21</v>
      </c>
      <c r="AO212" s="46">
        <f>G212*0.764088235294118</f>
        <v>0</v>
      </c>
      <c r="AP212" s="46">
        <f>G212*(1-0.764088235294118)</f>
        <v>0</v>
      </c>
      <c r="AQ212" s="47" t="s">
        <v>7</v>
      </c>
      <c r="AV212" s="46">
        <f>AW212+AX212</f>
        <v>0</v>
      </c>
      <c r="AW212" s="46">
        <f>F212*AO212</f>
        <v>0</v>
      </c>
      <c r="AX212" s="46">
        <f>F212*AP212</f>
        <v>0</v>
      </c>
      <c r="AY212" s="49" t="s">
        <v>812</v>
      </c>
      <c r="AZ212" s="49" t="s">
        <v>823</v>
      </c>
      <c r="BA212" s="36" t="s">
        <v>826</v>
      </c>
      <c r="BC212" s="46">
        <f>AW212+AX212</f>
        <v>0</v>
      </c>
      <c r="BD212" s="46">
        <f>G212/(100-BE212)*100</f>
        <v>0</v>
      </c>
      <c r="BE212" s="46">
        <v>0</v>
      </c>
      <c r="BF212" s="46">
        <f>L212</f>
        <v>208.625177</v>
      </c>
      <c r="BH212" s="26">
        <f>F212*AO212</f>
        <v>0</v>
      </c>
      <c r="BI212" s="26">
        <f>F212*AP212</f>
        <v>0</v>
      </c>
      <c r="BJ212" s="26">
        <f>F212*G212</f>
        <v>0</v>
      </c>
      <c r="BK212" s="26" t="s">
        <v>831</v>
      </c>
      <c r="BL212" s="46">
        <v>57</v>
      </c>
    </row>
    <row r="213" spans="1:14" ht="12.75">
      <c r="A213" s="5"/>
      <c r="C213" s="21" t="s">
        <v>493</v>
      </c>
      <c r="D213" s="22" t="s">
        <v>696</v>
      </c>
      <c r="F213" s="27" t="s">
        <v>493</v>
      </c>
      <c r="M213" s="41"/>
      <c r="N213" s="5"/>
    </row>
    <row r="214" spans="1:14" ht="12.75">
      <c r="A214" s="5"/>
      <c r="B214" s="17" t="s">
        <v>175</v>
      </c>
      <c r="C214" s="85" t="s">
        <v>345</v>
      </c>
      <c r="D214" s="86"/>
      <c r="E214" s="86"/>
      <c r="F214" s="86"/>
      <c r="G214" s="86"/>
      <c r="H214" s="86"/>
      <c r="I214" s="86"/>
      <c r="J214" s="86"/>
      <c r="K214" s="86"/>
      <c r="L214" s="86"/>
      <c r="M214" s="87"/>
      <c r="N214" s="5"/>
    </row>
    <row r="215" spans="1:64" ht="12.75">
      <c r="A215" s="4" t="s">
        <v>52</v>
      </c>
      <c r="B215" s="14" t="s">
        <v>217</v>
      </c>
      <c r="C215" s="72" t="s">
        <v>494</v>
      </c>
      <c r="D215" s="73"/>
      <c r="E215" s="14" t="s">
        <v>712</v>
      </c>
      <c r="F215" s="26">
        <v>820.39</v>
      </c>
      <c r="G215" s="144">
        <v>0</v>
      </c>
      <c r="H215" s="26">
        <f>F215*AO215</f>
        <v>0</v>
      </c>
      <c r="I215" s="26">
        <f>F215*AP215</f>
        <v>0</v>
      </c>
      <c r="J215" s="26">
        <f>F215*G215</f>
        <v>0</v>
      </c>
      <c r="K215" s="26">
        <v>0.00061</v>
      </c>
      <c r="L215" s="26">
        <f>F215*K215</f>
        <v>0.5004379</v>
      </c>
      <c r="M215" s="40" t="s">
        <v>791</v>
      </c>
      <c r="N215" s="5"/>
      <c r="Z215" s="46">
        <f>IF(AQ215="5",BJ215,0)</f>
        <v>0</v>
      </c>
      <c r="AB215" s="46">
        <f>IF(AQ215="1",BH215,0)</f>
        <v>0</v>
      </c>
      <c r="AC215" s="46">
        <f>IF(AQ215="1",BI215,0)</f>
        <v>0</v>
      </c>
      <c r="AD215" s="46">
        <f>IF(AQ215="7",BH215,0)</f>
        <v>0</v>
      </c>
      <c r="AE215" s="46">
        <f>IF(AQ215="7",BI215,0)</f>
        <v>0</v>
      </c>
      <c r="AF215" s="46">
        <f>IF(AQ215="2",BH215,0)</f>
        <v>0</v>
      </c>
      <c r="AG215" s="46">
        <f>IF(AQ215="2",BI215,0)</f>
        <v>0</v>
      </c>
      <c r="AH215" s="46">
        <f>IF(AQ215="0",BJ215,0)</f>
        <v>0</v>
      </c>
      <c r="AI215" s="36"/>
      <c r="AJ215" s="26">
        <f>IF(AN215=0,J215,0)</f>
        <v>0</v>
      </c>
      <c r="AK215" s="26">
        <f>IF(AN215=15,J215,0)</f>
        <v>0</v>
      </c>
      <c r="AL215" s="26">
        <f>IF(AN215=21,J215,0)</f>
        <v>0</v>
      </c>
      <c r="AN215" s="46">
        <v>21</v>
      </c>
      <c r="AO215" s="46">
        <f>G215*0.92878494855829</f>
        <v>0</v>
      </c>
      <c r="AP215" s="46">
        <f>G215*(1-0.92878494855829)</f>
        <v>0</v>
      </c>
      <c r="AQ215" s="47" t="s">
        <v>7</v>
      </c>
      <c r="AV215" s="46">
        <f>AW215+AX215</f>
        <v>0</v>
      </c>
      <c r="AW215" s="46">
        <f>F215*AO215</f>
        <v>0</v>
      </c>
      <c r="AX215" s="46">
        <f>F215*AP215</f>
        <v>0</v>
      </c>
      <c r="AY215" s="49" t="s">
        <v>812</v>
      </c>
      <c r="AZ215" s="49" t="s">
        <v>823</v>
      </c>
      <c r="BA215" s="36" t="s">
        <v>826</v>
      </c>
      <c r="BC215" s="46">
        <f>AW215+AX215</f>
        <v>0</v>
      </c>
      <c r="BD215" s="46">
        <f>G215/(100-BE215)*100</f>
        <v>0</v>
      </c>
      <c r="BE215" s="46">
        <v>0</v>
      </c>
      <c r="BF215" s="46">
        <f>L215</f>
        <v>0.5004379</v>
      </c>
      <c r="BH215" s="26">
        <f>F215*AO215</f>
        <v>0</v>
      </c>
      <c r="BI215" s="26">
        <f>F215*AP215</f>
        <v>0</v>
      </c>
      <c r="BJ215" s="26">
        <f>F215*G215</f>
        <v>0</v>
      </c>
      <c r="BK215" s="26" t="s">
        <v>831</v>
      </c>
      <c r="BL215" s="46">
        <v>57</v>
      </c>
    </row>
    <row r="216" spans="1:14" ht="12.75">
      <c r="A216" s="5"/>
      <c r="C216" s="21" t="s">
        <v>485</v>
      </c>
      <c r="D216" s="22" t="s">
        <v>696</v>
      </c>
      <c r="F216" s="27" t="s">
        <v>488</v>
      </c>
      <c r="M216" s="41"/>
      <c r="N216" s="5"/>
    </row>
    <row r="217" spans="1:64" ht="12.75">
      <c r="A217" s="4" t="s">
        <v>53</v>
      </c>
      <c r="B217" s="14" t="s">
        <v>218</v>
      </c>
      <c r="C217" s="72" t="s">
        <v>495</v>
      </c>
      <c r="D217" s="73"/>
      <c r="E217" s="14" t="s">
        <v>715</v>
      </c>
      <c r="F217" s="26">
        <v>209.12561</v>
      </c>
      <c r="G217" s="144">
        <v>0</v>
      </c>
      <c r="H217" s="26">
        <f>F217*AO217</f>
        <v>0</v>
      </c>
      <c r="I217" s="26">
        <f>F217*AP217</f>
        <v>0</v>
      </c>
      <c r="J217" s="26">
        <f>F217*G217</f>
        <v>0</v>
      </c>
      <c r="K217" s="26">
        <v>0</v>
      </c>
      <c r="L217" s="26">
        <f>F217*K217</f>
        <v>0</v>
      </c>
      <c r="M217" s="40" t="s">
        <v>791</v>
      </c>
      <c r="N217" s="5"/>
      <c r="Z217" s="46">
        <f>IF(AQ217="5",BJ217,0)</f>
        <v>0</v>
      </c>
      <c r="AB217" s="46">
        <f>IF(AQ217="1",BH217,0)</f>
        <v>0</v>
      </c>
      <c r="AC217" s="46">
        <f>IF(AQ217="1",BI217,0)</f>
        <v>0</v>
      </c>
      <c r="AD217" s="46">
        <f>IF(AQ217="7",BH217,0)</f>
        <v>0</v>
      </c>
      <c r="AE217" s="46">
        <f>IF(AQ217="7",BI217,0)</f>
        <v>0</v>
      </c>
      <c r="AF217" s="46">
        <f>IF(AQ217="2",BH217,0)</f>
        <v>0</v>
      </c>
      <c r="AG217" s="46">
        <f>IF(AQ217="2",BI217,0)</f>
        <v>0</v>
      </c>
      <c r="AH217" s="46">
        <f>IF(AQ217="0",BJ217,0)</f>
        <v>0</v>
      </c>
      <c r="AI217" s="36"/>
      <c r="AJ217" s="26">
        <f>IF(AN217=0,J217,0)</f>
        <v>0</v>
      </c>
      <c r="AK217" s="26">
        <f>IF(AN217=15,J217,0)</f>
        <v>0</v>
      </c>
      <c r="AL217" s="26">
        <f>IF(AN217=21,J217,0)</f>
        <v>0</v>
      </c>
      <c r="AN217" s="46">
        <v>21</v>
      </c>
      <c r="AO217" s="46">
        <f>G217*0</f>
        <v>0</v>
      </c>
      <c r="AP217" s="46">
        <f>G217*(1-0)</f>
        <v>0</v>
      </c>
      <c r="AQ217" s="47" t="s">
        <v>11</v>
      </c>
      <c r="AV217" s="46">
        <f>AW217+AX217</f>
        <v>0</v>
      </c>
      <c r="AW217" s="46">
        <f>F217*AO217</f>
        <v>0</v>
      </c>
      <c r="AX217" s="46">
        <f>F217*AP217</f>
        <v>0</v>
      </c>
      <c r="AY217" s="49" t="s">
        <v>812</v>
      </c>
      <c r="AZ217" s="49" t="s">
        <v>823</v>
      </c>
      <c r="BA217" s="36" t="s">
        <v>826</v>
      </c>
      <c r="BC217" s="46">
        <f>AW217+AX217</f>
        <v>0</v>
      </c>
      <c r="BD217" s="46">
        <f>G217/(100-BE217)*100</f>
        <v>0</v>
      </c>
      <c r="BE217" s="46">
        <v>0</v>
      </c>
      <c r="BF217" s="46">
        <f>L217</f>
        <v>0</v>
      </c>
      <c r="BH217" s="26">
        <f>F217*AO217</f>
        <v>0</v>
      </c>
      <c r="BI217" s="26">
        <f>F217*AP217</f>
        <v>0</v>
      </c>
      <c r="BJ217" s="26">
        <f>F217*G217</f>
        <v>0</v>
      </c>
      <c r="BK217" s="26" t="s">
        <v>831</v>
      </c>
      <c r="BL217" s="46">
        <v>57</v>
      </c>
    </row>
    <row r="218" spans="1:47" ht="12.75">
      <c r="A218" s="6"/>
      <c r="B218" s="18" t="s">
        <v>93</v>
      </c>
      <c r="C218" s="83" t="s">
        <v>496</v>
      </c>
      <c r="D218" s="84"/>
      <c r="E218" s="24" t="s">
        <v>6</v>
      </c>
      <c r="F218" s="24" t="s">
        <v>6</v>
      </c>
      <c r="G218" s="24" t="s">
        <v>6</v>
      </c>
      <c r="H218" s="52">
        <f>SUM(H219:H264)</f>
        <v>0</v>
      </c>
      <c r="I218" s="52">
        <f>SUM(I219:I264)</f>
        <v>0</v>
      </c>
      <c r="J218" s="52">
        <f>SUM(J219:J264)</f>
        <v>0</v>
      </c>
      <c r="K218" s="36"/>
      <c r="L218" s="52">
        <f>SUM(L219:L264)</f>
        <v>0.704996</v>
      </c>
      <c r="M218" s="42"/>
      <c r="N218" s="5"/>
      <c r="AI218" s="36"/>
      <c r="AS218" s="52">
        <f>SUM(AJ219:AJ264)</f>
        <v>0</v>
      </c>
      <c r="AT218" s="52">
        <f>SUM(AK219:AK264)</f>
        <v>0</v>
      </c>
      <c r="AU218" s="52">
        <f>SUM(AL219:AL264)</f>
        <v>0</v>
      </c>
    </row>
    <row r="219" spans="1:64" ht="12.75">
      <c r="A219" s="4" t="s">
        <v>54</v>
      </c>
      <c r="B219" s="14" t="s">
        <v>219</v>
      </c>
      <c r="C219" s="72" t="s">
        <v>497</v>
      </c>
      <c r="D219" s="73"/>
      <c r="E219" s="14" t="s">
        <v>713</v>
      </c>
      <c r="F219" s="26">
        <v>7.6</v>
      </c>
      <c r="G219" s="144">
        <v>0</v>
      </c>
      <c r="H219" s="26">
        <f>F219*AO219</f>
        <v>0</v>
      </c>
      <c r="I219" s="26">
        <f>F219*AP219</f>
        <v>0</v>
      </c>
      <c r="J219" s="26">
        <f>F219*G219</f>
        <v>0</v>
      </c>
      <c r="K219" s="26">
        <v>1E-05</v>
      </c>
      <c r="L219" s="26">
        <f>F219*K219</f>
        <v>7.6E-05</v>
      </c>
      <c r="M219" s="40" t="s">
        <v>791</v>
      </c>
      <c r="N219" s="5"/>
      <c r="Z219" s="46">
        <f>IF(AQ219="5",BJ219,0)</f>
        <v>0</v>
      </c>
      <c r="AB219" s="46">
        <f>IF(AQ219="1",BH219,0)</f>
        <v>0</v>
      </c>
      <c r="AC219" s="46">
        <f>IF(AQ219="1",BI219,0)</f>
        <v>0</v>
      </c>
      <c r="AD219" s="46">
        <f>IF(AQ219="7",BH219,0)</f>
        <v>0</v>
      </c>
      <c r="AE219" s="46">
        <f>IF(AQ219="7",BI219,0)</f>
        <v>0</v>
      </c>
      <c r="AF219" s="46">
        <f>IF(AQ219="2",BH219,0)</f>
        <v>0</v>
      </c>
      <c r="AG219" s="46">
        <f>IF(AQ219="2",BI219,0)</f>
        <v>0</v>
      </c>
      <c r="AH219" s="46">
        <f>IF(AQ219="0",BJ219,0)</f>
        <v>0</v>
      </c>
      <c r="AI219" s="36"/>
      <c r="AJ219" s="26">
        <f>IF(AN219=0,J219,0)</f>
        <v>0</v>
      </c>
      <c r="AK219" s="26">
        <f>IF(AN219=15,J219,0)</f>
        <v>0</v>
      </c>
      <c r="AL219" s="26">
        <f>IF(AN219=21,J219,0)</f>
        <v>0</v>
      </c>
      <c r="AN219" s="46">
        <v>21</v>
      </c>
      <c r="AO219" s="46">
        <f>G219*0.00473145780051151</f>
        <v>0</v>
      </c>
      <c r="AP219" s="46">
        <f>G219*(1-0.00473145780051151)</f>
        <v>0</v>
      </c>
      <c r="AQ219" s="47" t="s">
        <v>7</v>
      </c>
      <c r="AV219" s="46">
        <f>AW219+AX219</f>
        <v>0</v>
      </c>
      <c r="AW219" s="46">
        <f>F219*AO219</f>
        <v>0</v>
      </c>
      <c r="AX219" s="46">
        <f>F219*AP219</f>
        <v>0</v>
      </c>
      <c r="AY219" s="49" t="s">
        <v>813</v>
      </c>
      <c r="AZ219" s="49" t="s">
        <v>824</v>
      </c>
      <c r="BA219" s="36" t="s">
        <v>826</v>
      </c>
      <c r="BC219" s="46">
        <f>AW219+AX219</f>
        <v>0</v>
      </c>
      <c r="BD219" s="46">
        <f>G219/(100-BE219)*100</f>
        <v>0</v>
      </c>
      <c r="BE219" s="46">
        <v>0</v>
      </c>
      <c r="BF219" s="46">
        <f>L219</f>
        <v>7.6E-05</v>
      </c>
      <c r="BH219" s="26">
        <f>F219*AO219</f>
        <v>0</v>
      </c>
      <c r="BI219" s="26">
        <f>F219*AP219</f>
        <v>0</v>
      </c>
      <c r="BJ219" s="26">
        <f>F219*G219</f>
        <v>0</v>
      </c>
      <c r="BK219" s="26" t="s">
        <v>831</v>
      </c>
      <c r="BL219" s="46">
        <v>87</v>
      </c>
    </row>
    <row r="220" spans="1:14" ht="12.75">
      <c r="A220" s="5"/>
      <c r="C220" s="21" t="s">
        <v>498</v>
      </c>
      <c r="D220" s="22"/>
      <c r="F220" s="27" t="s">
        <v>498</v>
      </c>
      <c r="M220" s="41"/>
      <c r="N220" s="5"/>
    </row>
    <row r="221" spans="1:14" ht="25.5" customHeight="1">
      <c r="A221" s="5"/>
      <c r="B221" s="15" t="s">
        <v>174</v>
      </c>
      <c r="C221" s="80" t="s">
        <v>499</v>
      </c>
      <c r="D221" s="81"/>
      <c r="E221" s="81"/>
      <c r="F221" s="81"/>
      <c r="G221" s="81"/>
      <c r="H221" s="81"/>
      <c r="I221" s="81"/>
      <c r="J221" s="81"/>
      <c r="K221" s="81"/>
      <c r="L221" s="81"/>
      <c r="M221" s="82"/>
      <c r="N221" s="5"/>
    </row>
    <row r="222" spans="1:14" ht="12.75">
      <c r="A222" s="5"/>
      <c r="B222" s="17" t="s">
        <v>175</v>
      </c>
      <c r="C222" s="85" t="s">
        <v>345</v>
      </c>
      <c r="D222" s="86"/>
      <c r="E222" s="86"/>
      <c r="F222" s="86"/>
      <c r="G222" s="86"/>
      <c r="H222" s="86"/>
      <c r="I222" s="86"/>
      <c r="J222" s="86"/>
      <c r="K222" s="86"/>
      <c r="L222" s="86"/>
      <c r="M222" s="87"/>
      <c r="N222" s="5"/>
    </row>
    <row r="223" spans="1:64" ht="12.75">
      <c r="A223" s="7" t="s">
        <v>55</v>
      </c>
      <c r="B223" s="19" t="s">
        <v>220</v>
      </c>
      <c r="C223" s="91" t="s">
        <v>500</v>
      </c>
      <c r="D223" s="92"/>
      <c r="E223" s="19" t="s">
        <v>716</v>
      </c>
      <c r="F223" s="28">
        <v>1</v>
      </c>
      <c r="G223" s="145">
        <v>0</v>
      </c>
      <c r="H223" s="28">
        <f>F223*AO223</f>
        <v>0</v>
      </c>
      <c r="I223" s="28">
        <f>F223*AP223</f>
        <v>0</v>
      </c>
      <c r="J223" s="28">
        <f>F223*G223</f>
        <v>0</v>
      </c>
      <c r="K223" s="28">
        <v>0.0999</v>
      </c>
      <c r="L223" s="28">
        <f>F223*K223</f>
        <v>0.0999</v>
      </c>
      <c r="M223" s="43" t="s">
        <v>791</v>
      </c>
      <c r="N223" s="5"/>
      <c r="Z223" s="46">
        <f>IF(AQ223="5",BJ223,0)</f>
        <v>0</v>
      </c>
      <c r="AB223" s="46">
        <f>IF(AQ223="1",BH223,0)</f>
        <v>0</v>
      </c>
      <c r="AC223" s="46">
        <f>IF(AQ223="1",BI223,0)</f>
        <v>0</v>
      </c>
      <c r="AD223" s="46">
        <f>IF(AQ223="7",BH223,0)</f>
        <v>0</v>
      </c>
      <c r="AE223" s="46">
        <f>IF(AQ223="7",BI223,0)</f>
        <v>0</v>
      </c>
      <c r="AF223" s="46">
        <f>IF(AQ223="2",BH223,0)</f>
        <v>0</v>
      </c>
      <c r="AG223" s="46">
        <f>IF(AQ223="2",BI223,0)</f>
        <v>0</v>
      </c>
      <c r="AH223" s="46">
        <f>IF(AQ223="0",BJ223,0)</f>
        <v>0</v>
      </c>
      <c r="AI223" s="36"/>
      <c r="AJ223" s="28">
        <f>IF(AN223=0,J223,0)</f>
        <v>0</v>
      </c>
      <c r="AK223" s="28">
        <f>IF(AN223=15,J223,0)</f>
        <v>0</v>
      </c>
      <c r="AL223" s="28">
        <f>IF(AN223=21,J223,0)</f>
        <v>0</v>
      </c>
      <c r="AN223" s="46">
        <v>21</v>
      </c>
      <c r="AO223" s="46">
        <f>G223*1</f>
        <v>0</v>
      </c>
      <c r="AP223" s="46">
        <f>G223*(1-1)</f>
        <v>0</v>
      </c>
      <c r="AQ223" s="48" t="s">
        <v>7</v>
      </c>
      <c r="AV223" s="46">
        <f>AW223+AX223</f>
        <v>0</v>
      </c>
      <c r="AW223" s="46">
        <f>F223*AO223</f>
        <v>0</v>
      </c>
      <c r="AX223" s="46">
        <f>F223*AP223</f>
        <v>0</v>
      </c>
      <c r="AY223" s="49" t="s">
        <v>813</v>
      </c>
      <c r="AZ223" s="49" t="s">
        <v>824</v>
      </c>
      <c r="BA223" s="36" t="s">
        <v>826</v>
      </c>
      <c r="BC223" s="46">
        <f>AW223+AX223</f>
        <v>0</v>
      </c>
      <c r="BD223" s="46">
        <f>G223/(100-BE223)*100</f>
        <v>0</v>
      </c>
      <c r="BE223" s="46">
        <v>0</v>
      </c>
      <c r="BF223" s="46">
        <f>L223</f>
        <v>0.0999</v>
      </c>
      <c r="BH223" s="28">
        <f>F223*AO223</f>
        <v>0</v>
      </c>
      <c r="BI223" s="28">
        <f>F223*AP223</f>
        <v>0</v>
      </c>
      <c r="BJ223" s="28">
        <f>F223*G223</f>
        <v>0</v>
      </c>
      <c r="BK223" s="28" t="s">
        <v>832</v>
      </c>
      <c r="BL223" s="46">
        <v>87</v>
      </c>
    </row>
    <row r="224" spans="1:14" ht="12.75">
      <c r="A224" s="5"/>
      <c r="B224" s="15" t="s">
        <v>174</v>
      </c>
      <c r="C224" s="80"/>
      <c r="D224" s="81"/>
      <c r="E224" s="81"/>
      <c r="F224" s="81"/>
      <c r="G224" s="81"/>
      <c r="H224" s="81"/>
      <c r="I224" s="81"/>
      <c r="J224" s="81"/>
      <c r="K224" s="81"/>
      <c r="L224" s="81"/>
      <c r="M224" s="82"/>
      <c r="N224" s="5"/>
    </row>
    <row r="225" spans="1:64" ht="12.75">
      <c r="A225" s="7" t="s">
        <v>56</v>
      </c>
      <c r="B225" s="19" t="s">
        <v>221</v>
      </c>
      <c r="C225" s="91" t="s">
        <v>501</v>
      </c>
      <c r="D225" s="92"/>
      <c r="E225" s="19" t="s">
        <v>716</v>
      </c>
      <c r="F225" s="28">
        <v>1</v>
      </c>
      <c r="G225" s="145">
        <v>0</v>
      </c>
      <c r="H225" s="28">
        <f>F225*AO225</f>
        <v>0</v>
      </c>
      <c r="I225" s="28">
        <f>F225*AP225</f>
        <v>0</v>
      </c>
      <c r="J225" s="28">
        <f>F225*G225</f>
        <v>0</v>
      </c>
      <c r="K225" s="28">
        <v>0.05994</v>
      </c>
      <c r="L225" s="28">
        <f>F225*K225</f>
        <v>0.05994</v>
      </c>
      <c r="M225" s="43" t="s">
        <v>791</v>
      </c>
      <c r="N225" s="5"/>
      <c r="Z225" s="46">
        <f>IF(AQ225="5",BJ225,0)</f>
        <v>0</v>
      </c>
      <c r="AB225" s="46">
        <f>IF(AQ225="1",BH225,0)</f>
        <v>0</v>
      </c>
      <c r="AC225" s="46">
        <f>IF(AQ225="1",BI225,0)</f>
        <v>0</v>
      </c>
      <c r="AD225" s="46">
        <f>IF(AQ225="7",BH225,0)</f>
        <v>0</v>
      </c>
      <c r="AE225" s="46">
        <f>IF(AQ225="7",BI225,0)</f>
        <v>0</v>
      </c>
      <c r="AF225" s="46">
        <f>IF(AQ225="2",BH225,0)</f>
        <v>0</v>
      </c>
      <c r="AG225" s="46">
        <f>IF(AQ225="2",BI225,0)</f>
        <v>0</v>
      </c>
      <c r="AH225" s="46">
        <f>IF(AQ225="0",BJ225,0)</f>
        <v>0</v>
      </c>
      <c r="AI225" s="36"/>
      <c r="AJ225" s="28">
        <f>IF(AN225=0,J225,0)</f>
        <v>0</v>
      </c>
      <c r="AK225" s="28">
        <f>IF(AN225=15,J225,0)</f>
        <v>0</v>
      </c>
      <c r="AL225" s="28">
        <f>IF(AN225=21,J225,0)</f>
        <v>0</v>
      </c>
      <c r="AN225" s="46">
        <v>21</v>
      </c>
      <c r="AO225" s="46">
        <f>G225*1</f>
        <v>0</v>
      </c>
      <c r="AP225" s="46">
        <f>G225*(1-1)</f>
        <v>0</v>
      </c>
      <c r="AQ225" s="48" t="s">
        <v>7</v>
      </c>
      <c r="AV225" s="46">
        <f>AW225+AX225</f>
        <v>0</v>
      </c>
      <c r="AW225" s="46">
        <f>F225*AO225</f>
        <v>0</v>
      </c>
      <c r="AX225" s="46">
        <f>F225*AP225</f>
        <v>0</v>
      </c>
      <c r="AY225" s="49" t="s">
        <v>813</v>
      </c>
      <c r="AZ225" s="49" t="s">
        <v>824</v>
      </c>
      <c r="BA225" s="36" t="s">
        <v>826</v>
      </c>
      <c r="BC225" s="46">
        <f>AW225+AX225</f>
        <v>0</v>
      </c>
      <c r="BD225" s="46">
        <f>G225/(100-BE225)*100</f>
        <v>0</v>
      </c>
      <c r="BE225" s="46">
        <v>0</v>
      </c>
      <c r="BF225" s="46">
        <f>L225</f>
        <v>0.05994</v>
      </c>
      <c r="BH225" s="28">
        <f>F225*AO225</f>
        <v>0</v>
      </c>
      <c r="BI225" s="28">
        <f>F225*AP225</f>
        <v>0</v>
      </c>
      <c r="BJ225" s="28">
        <f>F225*G225</f>
        <v>0</v>
      </c>
      <c r="BK225" s="28" t="s">
        <v>832</v>
      </c>
      <c r="BL225" s="46">
        <v>87</v>
      </c>
    </row>
    <row r="226" spans="1:14" ht="12.75">
      <c r="A226" s="5"/>
      <c r="B226" s="15" t="s">
        <v>174</v>
      </c>
      <c r="C226" s="80"/>
      <c r="D226" s="81"/>
      <c r="E226" s="81"/>
      <c r="F226" s="81"/>
      <c r="G226" s="81"/>
      <c r="H226" s="81"/>
      <c r="I226" s="81"/>
      <c r="J226" s="81"/>
      <c r="K226" s="81"/>
      <c r="L226" s="81"/>
      <c r="M226" s="82"/>
      <c r="N226" s="5"/>
    </row>
    <row r="227" spans="1:64" ht="12.75">
      <c r="A227" s="4" t="s">
        <v>57</v>
      </c>
      <c r="B227" s="14" t="s">
        <v>222</v>
      </c>
      <c r="C227" s="72" t="s">
        <v>502</v>
      </c>
      <c r="D227" s="73"/>
      <c r="E227" s="14" t="s">
        <v>713</v>
      </c>
      <c r="F227" s="26">
        <v>30.2</v>
      </c>
      <c r="G227" s="144">
        <v>0</v>
      </c>
      <c r="H227" s="26">
        <f>F227*AO227</f>
        <v>0</v>
      </c>
      <c r="I227" s="26">
        <f>F227*AP227</f>
        <v>0</v>
      </c>
      <c r="J227" s="26">
        <f>F227*G227</f>
        <v>0</v>
      </c>
      <c r="K227" s="26">
        <v>1E-05</v>
      </c>
      <c r="L227" s="26">
        <f>F227*K227</f>
        <v>0.000302</v>
      </c>
      <c r="M227" s="40" t="s">
        <v>791</v>
      </c>
      <c r="N227" s="5"/>
      <c r="Z227" s="46">
        <f>IF(AQ227="5",BJ227,0)</f>
        <v>0</v>
      </c>
      <c r="AB227" s="46">
        <f>IF(AQ227="1",BH227,0)</f>
        <v>0</v>
      </c>
      <c r="AC227" s="46">
        <f>IF(AQ227="1",BI227,0)</f>
        <v>0</v>
      </c>
      <c r="AD227" s="46">
        <f>IF(AQ227="7",BH227,0)</f>
        <v>0</v>
      </c>
      <c r="AE227" s="46">
        <f>IF(AQ227="7",BI227,0)</f>
        <v>0</v>
      </c>
      <c r="AF227" s="46">
        <f>IF(AQ227="2",BH227,0)</f>
        <v>0</v>
      </c>
      <c r="AG227" s="46">
        <f>IF(AQ227="2",BI227,0)</f>
        <v>0</v>
      </c>
      <c r="AH227" s="46">
        <f>IF(AQ227="0",BJ227,0)</f>
        <v>0</v>
      </c>
      <c r="AI227" s="36"/>
      <c r="AJ227" s="26">
        <f>IF(AN227=0,J227,0)</f>
        <v>0</v>
      </c>
      <c r="AK227" s="26">
        <f>IF(AN227=15,J227,0)</f>
        <v>0</v>
      </c>
      <c r="AL227" s="26">
        <f>IF(AN227=21,J227,0)</f>
        <v>0</v>
      </c>
      <c r="AN227" s="46">
        <v>21</v>
      </c>
      <c r="AO227" s="46">
        <f>G227*0.00514851485148515</f>
        <v>0</v>
      </c>
      <c r="AP227" s="46">
        <f>G227*(1-0.00514851485148515)</f>
        <v>0</v>
      </c>
      <c r="AQ227" s="47" t="s">
        <v>7</v>
      </c>
      <c r="AV227" s="46">
        <f>AW227+AX227</f>
        <v>0</v>
      </c>
      <c r="AW227" s="46">
        <f>F227*AO227</f>
        <v>0</v>
      </c>
      <c r="AX227" s="46">
        <f>F227*AP227</f>
        <v>0</v>
      </c>
      <c r="AY227" s="49" t="s">
        <v>813</v>
      </c>
      <c r="AZ227" s="49" t="s">
        <v>824</v>
      </c>
      <c r="BA227" s="36" t="s">
        <v>826</v>
      </c>
      <c r="BC227" s="46">
        <f>AW227+AX227</f>
        <v>0</v>
      </c>
      <c r="BD227" s="46">
        <f>G227/(100-BE227)*100</f>
        <v>0</v>
      </c>
      <c r="BE227" s="46">
        <v>0</v>
      </c>
      <c r="BF227" s="46">
        <f>L227</f>
        <v>0.000302</v>
      </c>
      <c r="BH227" s="26">
        <f>F227*AO227</f>
        <v>0</v>
      </c>
      <c r="BI227" s="26">
        <f>F227*AP227</f>
        <v>0</v>
      </c>
      <c r="BJ227" s="26">
        <f>F227*G227</f>
        <v>0</v>
      </c>
      <c r="BK227" s="26" t="s">
        <v>831</v>
      </c>
      <c r="BL227" s="46">
        <v>87</v>
      </c>
    </row>
    <row r="228" spans="1:14" ht="12.75">
      <c r="A228" s="5"/>
      <c r="C228" s="21" t="s">
        <v>31</v>
      </c>
      <c r="D228" s="22" t="s">
        <v>676</v>
      </c>
      <c r="F228" s="27">
        <v>25</v>
      </c>
      <c r="M228" s="41"/>
      <c r="N228" s="5"/>
    </row>
    <row r="229" spans="1:14" ht="12.75">
      <c r="A229" s="5"/>
      <c r="C229" s="21" t="s">
        <v>503</v>
      </c>
      <c r="D229" s="22" t="s">
        <v>678</v>
      </c>
      <c r="F229" s="27" t="s">
        <v>503</v>
      </c>
      <c r="M229" s="41"/>
      <c r="N229" s="5"/>
    </row>
    <row r="230" spans="1:14" ht="25.5" customHeight="1">
      <c r="A230" s="5"/>
      <c r="B230" s="15" t="s">
        <v>174</v>
      </c>
      <c r="C230" s="80" t="s">
        <v>499</v>
      </c>
      <c r="D230" s="81"/>
      <c r="E230" s="81"/>
      <c r="F230" s="81"/>
      <c r="G230" s="81"/>
      <c r="H230" s="81"/>
      <c r="I230" s="81"/>
      <c r="J230" s="81"/>
      <c r="K230" s="81"/>
      <c r="L230" s="81"/>
      <c r="M230" s="82"/>
      <c r="N230" s="5"/>
    </row>
    <row r="231" spans="1:14" ht="12.75">
      <c r="A231" s="5"/>
      <c r="B231" s="17" t="s">
        <v>175</v>
      </c>
      <c r="C231" s="85" t="s">
        <v>345</v>
      </c>
      <c r="D231" s="86"/>
      <c r="E231" s="86"/>
      <c r="F231" s="86"/>
      <c r="G231" s="86"/>
      <c r="H231" s="86"/>
      <c r="I231" s="86"/>
      <c r="J231" s="86"/>
      <c r="K231" s="86"/>
      <c r="L231" s="86"/>
      <c r="M231" s="87"/>
      <c r="N231" s="5"/>
    </row>
    <row r="232" spans="1:64" ht="12.75">
      <c r="A232" s="7" t="s">
        <v>58</v>
      </c>
      <c r="B232" s="19" t="s">
        <v>223</v>
      </c>
      <c r="C232" s="91" t="s">
        <v>504</v>
      </c>
      <c r="D232" s="92"/>
      <c r="E232" s="19" t="s">
        <v>716</v>
      </c>
      <c r="F232" s="28">
        <v>4</v>
      </c>
      <c r="G232" s="145">
        <v>0</v>
      </c>
      <c r="H232" s="28">
        <f>F232*AO232</f>
        <v>0</v>
      </c>
      <c r="I232" s="28">
        <f>F232*AP232</f>
        <v>0</v>
      </c>
      <c r="J232" s="28">
        <f>F232*G232</f>
        <v>0</v>
      </c>
      <c r="K232" s="28">
        <v>0.06185</v>
      </c>
      <c r="L232" s="28">
        <f>F232*K232</f>
        <v>0.2474</v>
      </c>
      <c r="M232" s="43" t="s">
        <v>791</v>
      </c>
      <c r="N232" s="5"/>
      <c r="Z232" s="46">
        <f>IF(AQ232="5",BJ232,0)</f>
        <v>0</v>
      </c>
      <c r="AB232" s="46">
        <f>IF(AQ232="1",BH232,0)</f>
        <v>0</v>
      </c>
      <c r="AC232" s="46">
        <f>IF(AQ232="1",BI232,0)</f>
        <v>0</v>
      </c>
      <c r="AD232" s="46">
        <f>IF(AQ232="7",BH232,0)</f>
        <v>0</v>
      </c>
      <c r="AE232" s="46">
        <f>IF(AQ232="7",BI232,0)</f>
        <v>0</v>
      </c>
      <c r="AF232" s="46">
        <f>IF(AQ232="2",BH232,0)</f>
        <v>0</v>
      </c>
      <c r="AG232" s="46">
        <f>IF(AQ232="2",BI232,0)</f>
        <v>0</v>
      </c>
      <c r="AH232" s="46">
        <f>IF(AQ232="0",BJ232,0)</f>
        <v>0</v>
      </c>
      <c r="AI232" s="36"/>
      <c r="AJ232" s="28">
        <f>IF(AN232=0,J232,0)</f>
        <v>0</v>
      </c>
      <c r="AK232" s="28">
        <f>IF(AN232=15,J232,0)</f>
        <v>0</v>
      </c>
      <c r="AL232" s="28">
        <f>IF(AN232=21,J232,0)</f>
        <v>0</v>
      </c>
      <c r="AN232" s="46">
        <v>21</v>
      </c>
      <c r="AO232" s="46">
        <f>G232*1</f>
        <v>0</v>
      </c>
      <c r="AP232" s="46">
        <f>G232*(1-1)</f>
        <v>0</v>
      </c>
      <c r="AQ232" s="48" t="s">
        <v>7</v>
      </c>
      <c r="AV232" s="46">
        <f>AW232+AX232</f>
        <v>0</v>
      </c>
      <c r="AW232" s="46">
        <f>F232*AO232</f>
        <v>0</v>
      </c>
      <c r="AX232" s="46">
        <f>F232*AP232</f>
        <v>0</v>
      </c>
      <c r="AY232" s="49" t="s">
        <v>813</v>
      </c>
      <c r="AZ232" s="49" t="s">
        <v>824</v>
      </c>
      <c r="BA232" s="36" t="s">
        <v>826</v>
      </c>
      <c r="BC232" s="46">
        <f>AW232+AX232</f>
        <v>0</v>
      </c>
      <c r="BD232" s="46">
        <f>G232/(100-BE232)*100</f>
        <v>0</v>
      </c>
      <c r="BE232" s="46">
        <v>0</v>
      </c>
      <c r="BF232" s="46">
        <f>L232</f>
        <v>0.2474</v>
      </c>
      <c r="BH232" s="28">
        <f>F232*AO232</f>
        <v>0</v>
      </c>
      <c r="BI232" s="28">
        <f>F232*AP232</f>
        <v>0</v>
      </c>
      <c r="BJ232" s="28">
        <f>F232*G232</f>
        <v>0</v>
      </c>
      <c r="BK232" s="28" t="s">
        <v>832</v>
      </c>
      <c r="BL232" s="46">
        <v>87</v>
      </c>
    </row>
    <row r="233" spans="1:14" ht="12.75">
      <c r="A233" s="5"/>
      <c r="B233" s="15" t="s">
        <v>174</v>
      </c>
      <c r="C233" s="80"/>
      <c r="D233" s="81"/>
      <c r="E233" s="81"/>
      <c r="F233" s="81"/>
      <c r="G233" s="81"/>
      <c r="H233" s="81"/>
      <c r="I233" s="81"/>
      <c r="J233" s="81"/>
      <c r="K233" s="81"/>
      <c r="L233" s="81"/>
      <c r="M233" s="82"/>
      <c r="N233" s="5"/>
    </row>
    <row r="234" spans="1:64" ht="12.75">
      <c r="A234" s="7" t="s">
        <v>59</v>
      </c>
      <c r="B234" s="19" t="s">
        <v>224</v>
      </c>
      <c r="C234" s="91" t="s">
        <v>505</v>
      </c>
      <c r="D234" s="92"/>
      <c r="E234" s="19" t="s">
        <v>716</v>
      </c>
      <c r="F234" s="28">
        <v>2</v>
      </c>
      <c r="G234" s="145">
        <v>0</v>
      </c>
      <c r="H234" s="28">
        <f>F234*AO234</f>
        <v>0</v>
      </c>
      <c r="I234" s="28">
        <f>F234*AP234</f>
        <v>0</v>
      </c>
      <c r="J234" s="28">
        <f>F234*G234</f>
        <v>0</v>
      </c>
      <c r="K234" s="28">
        <v>0.03711</v>
      </c>
      <c r="L234" s="28">
        <f>F234*K234</f>
        <v>0.07422</v>
      </c>
      <c r="M234" s="43" t="s">
        <v>791</v>
      </c>
      <c r="N234" s="5"/>
      <c r="Z234" s="46">
        <f>IF(AQ234="5",BJ234,0)</f>
        <v>0</v>
      </c>
      <c r="AB234" s="46">
        <f>IF(AQ234="1",BH234,0)</f>
        <v>0</v>
      </c>
      <c r="AC234" s="46">
        <f>IF(AQ234="1",BI234,0)</f>
        <v>0</v>
      </c>
      <c r="AD234" s="46">
        <f>IF(AQ234="7",BH234,0)</f>
        <v>0</v>
      </c>
      <c r="AE234" s="46">
        <f>IF(AQ234="7",BI234,0)</f>
        <v>0</v>
      </c>
      <c r="AF234" s="46">
        <f>IF(AQ234="2",BH234,0)</f>
        <v>0</v>
      </c>
      <c r="AG234" s="46">
        <f>IF(AQ234="2",BI234,0)</f>
        <v>0</v>
      </c>
      <c r="AH234" s="46">
        <f>IF(AQ234="0",BJ234,0)</f>
        <v>0</v>
      </c>
      <c r="AI234" s="36"/>
      <c r="AJ234" s="28">
        <f>IF(AN234=0,J234,0)</f>
        <v>0</v>
      </c>
      <c r="AK234" s="28">
        <f>IF(AN234=15,J234,0)</f>
        <v>0</v>
      </c>
      <c r="AL234" s="28">
        <f>IF(AN234=21,J234,0)</f>
        <v>0</v>
      </c>
      <c r="AN234" s="46">
        <v>21</v>
      </c>
      <c r="AO234" s="46">
        <f>G234*1</f>
        <v>0</v>
      </c>
      <c r="AP234" s="46">
        <f>G234*(1-1)</f>
        <v>0</v>
      </c>
      <c r="AQ234" s="48" t="s">
        <v>7</v>
      </c>
      <c r="AV234" s="46">
        <f>AW234+AX234</f>
        <v>0</v>
      </c>
      <c r="AW234" s="46">
        <f>F234*AO234</f>
        <v>0</v>
      </c>
      <c r="AX234" s="46">
        <f>F234*AP234</f>
        <v>0</v>
      </c>
      <c r="AY234" s="49" t="s">
        <v>813</v>
      </c>
      <c r="AZ234" s="49" t="s">
        <v>824</v>
      </c>
      <c r="BA234" s="36" t="s">
        <v>826</v>
      </c>
      <c r="BC234" s="46">
        <f>AW234+AX234</f>
        <v>0</v>
      </c>
      <c r="BD234" s="46">
        <f>G234/(100-BE234)*100</f>
        <v>0</v>
      </c>
      <c r="BE234" s="46">
        <v>0</v>
      </c>
      <c r="BF234" s="46">
        <f>L234</f>
        <v>0.07422</v>
      </c>
      <c r="BH234" s="28">
        <f>F234*AO234</f>
        <v>0</v>
      </c>
      <c r="BI234" s="28">
        <f>F234*AP234</f>
        <v>0</v>
      </c>
      <c r="BJ234" s="28">
        <f>F234*G234</f>
        <v>0</v>
      </c>
      <c r="BK234" s="28" t="s">
        <v>832</v>
      </c>
      <c r="BL234" s="46">
        <v>87</v>
      </c>
    </row>
    <row r="235" spans="1:14" ht="12.75">
      <c r="A235" s="5"/>
      <c r="B235" s="15" t="s">
        <v>174</v>
      </c>
      <c r="C235" s="80"/>
      <c r="D235" s="81"/>
      <c r="E235" s="81"/>
      <c r="F235" s="81"/>
      <c r="G235" s="81"/>
      <c r="H235" s="81"/>
      <c r="I235" s="81"/>
      <c r="J235" s="81"/>
      <c r="K235" s="81"/>
      <c r="L235" s="81"/>
      <c r="M235" s="82"/>
      <c r="N235" s="5"/>
    </row>
    <row r="236" spans="1:64" ht="12.75">
      <c r="A236" s="7" t="s">
        <v>60</v>
      </c>
      <c r="B236" s="19" t="s">
        <v>225</v>
      </c>
      <c r="C236" s="91" t="s">
        <v>506</v>
      </c>
      <c r="D236" s="92"/>
      <c r="E236" s="19" t="s">
        <v>716</v>
      </c>
      <c r="F236" s="28">
        <v>2</v>
      </c>
      <c r="G236" s="145">
        <v>0</v>
      </c>
      <c r="H236" s="28">
        <f>F236*AO236</f>
        <v>0</v>
      </c>
      <c r="I236" s="28">
        <f>F236*AP236</f>
        <v>0</v>
      </c>
      <c r="J236" s="28">
        <f>F236*G236</f>
        <v>0</v>
      </c>
      <c r="K236" s="28">
        <v>0.02337</v>
      </c>
      <c r="L236" s="28">
        <f>F236*K236</f>
        <v>0.04674</v>
      </c>
      <c r="M236" s="43" t="s">
        <v>791</v>
      </c>
      <c r="N236" s="5"/>
      <c r="Z236" s="46">
        <f>IF(AQ236="5",BJ236,0)</f>
        <v>0</v>
      </c>
      <c r="AB236" s="46">
        <f>IF(AQ236="1",BH236,0)</f>
        <v>0</v>
      </c>
      <c r="AC236" s="46">
        <f>IF(AQ236="1",BI236,0)</f>
        <v>0</v>
      </c>
      <c r="AD236" s="46">
        <f>IF(AQ236="7",BH236,0)</f>
        <v>0</v>
      </c>
      <c r="AE236" s="46">
        <f>IF(AQ236="7",BI236,0)</f>
        <v>0</v>
      </c>
      <c r="AF236" s="46">
        <f>IF(AQ236="2",BH236,0)</f>
        <v>0</v>
      </c>
      <c r="AG236" s="46">
        <f>IF(AQ236="2",BI236,0)</f>
        <v>0</v>
      </c>
      <c r="AH236" s="46">
        <f>IF(AQ236="0",BJ236,0)</f>
        <v>0</v>
      </c>
      <c r="AI236" s="36"/>
      <c r="AJ236" s="28">
        <f>IF(AN236=0,J236,0)</f>
        <v>0</v>
      </c>
      <c r="AK236" s="28">
        <f>IF(AN236=15,J236,0)</f>
        <v>0</v>
      </c>
      <c r="AL236" s="28">
        <f>IF(AN236=21,J236,0)</f>
        <v>0</v>
      </c>
      <c r="AN236" s="46">
        <v>21</v>
      </c>
      <c r="AO236" s="46">
        <f>G236*1</f>
        <v>0</v>
      </c>
      <c r="AP236" s="46">
        <f>G236*(1-1)</f>
        <v>0</v>
      </c>
      <c r="AQ236" s="48" t="s">
        <v>7</v>
      </c>
      <c r="AV236" s="46">
        <f>AW236+AX236</f>
        <v>0</v>
      </c>
      <c r="AW236" s="46">
        <f>F236*AO236</f>
        <v>0</v>
      </c>
      <c r="AX236" s="46">
        <f>F236*AP236</f>
        <v>0</v>
      </c>
      <c r="AY236" s="49" t="s">
        <v>813</v>
      </c>
      <c r="AZ236" s="49" t="s">
        <v>824</v>
      </c>
      <c r="BA236" s="36" t="s">
        <v>826</v>
      </c>
      <c r="BC236" s="46">
        <f>AW236+AX236</f>
        <v>0</v>
      </c>
      <c r="BD236" s="46">
        <f>G236/(100-BE236)*100</f>
        <v>0</v>
      </c>
      <c r="BE236" s="46">
        <v>0</v>
      </c>
      <c r="BF236" s="46">
        <f>L236</f>
        <v>0.04674</v>
      </c>
      <c r="BH236" s="28">
        <f>F236*AO236</f>
        <v>0</v>
      </c>
      <c r="BI236" s="28">
        <f>F236*AP236</f>
        <v>0</v>
      </c>
      <c r="BJ236" s="28">
        <f>F236*G236</f>
        <v>0</v>
      </c>
      <c r="BK236" s="28" t="s">
        <v>832</v>
      </c>
      <c r="BL236" s="46">
        <v>87</v>
      </c>
    </row>
    <row r="237" spans="1:14" ht="12.75">
      <c r="A237" s="5"/>
      <c r="B237" s="15" t="s">
        <v>174</v>
      </c>
      <c r="C237" s="80"/>
      <c r="D237" s="81"/>
      <c r="E237" s="81"/>
      <c r="F237" s="81"/>
      <c r="G237" s="81"/>
      <c r="H237" s="81"/>
      <c r="I237" s="81"/>
      <c r="J237" s="81"/>
      <c r="K237" s="81"/>
      <c r="L237" s="81"/>
      <c r="M237" s="82"/>
      <c r="N237" s="5"/>
    </row>
    <row r="238" spans="1:64" ht="12.75">
      <c r="A238" s="4" t="s">
        <v>61</v>
      </c>
      <c r="B238" s="14" t="s">
        <v>226</v>
      </c>
      <c r="C238" s="72" t="s">
        <v>507</v>
      </c>
      <c r="D238" s="73"/>
      <c r="E238" s="14" t="s">
        <v>713</v>
      </c>
      <c r="F238" s="26">
        <v>50</v>
      </c>
      <c r="G238" s="144">
        <v>0</v>
      </c>
      <c r="H238" s="26">
        <f>F238*AO238</f>
        <v>0</v>
      </c>
      <c r="I238" s="26">
        <f>F238*AP238</f>
        <v>0</v>
      </c>
      <c r="J238" s="26">
        <f>F238*G238</f>
        <v>0</v>
      </c>
      <c r="K238" s="26">
        <v>0</v>
      </c>
      <c r="L238" s="26">
        <f>F238*K238</f>
        <v>0</v>
      </c>
      <c r="M238" s="40" t="s">
        <v>791</v>
      </c>
      <c r="N238" s="5"/>
      <c r="Z238" s="46">
        <f>IF(AQ238="5",BJ238,0)</f>
        <v>0</v>
      </c>
      <c r="AB238" s="46">
        <f>IF(AQ238="1",BH238,0)</f>
        <v>0</v>
      </c>
      <c r="AC238" s="46">
        <f>IF(AQ238="1",BI238,0)</f>
        <v>0</v>
      </c>
      <c r="AD238" s="46">
        <f>IF(AQ238="7",BH238,0)</f>
        <v>0</v>
      </c>
      <c r="AE238" s="46">
        <f>IF(AQ238="7",BI238,0)</f>
        <v>0</v>
      </c>
      <c r="AF238" s="46">
        <f>IF(AQ238="2",BH238,0)</f>
        <v>0</v>
      </c>
      <c r="AG238" s="46">
        <f>IF(AQ238="2",BI238,0)</f>
        <v>0</v>
      </c>
      <c r="AH238" s="46">
        <f>IF(AQ238="0",BJ238,0)</f>
        <v>0</v>
      </c>
      <c r="AI238" s="36"/>
      <c r="AJ238" s="26">
        <f>IF(AN238=0,J238,0)</f>
        <v>0</v>
      </c>
      <c r="AK238" s="26">
        <f>IF(AN238=15,J238,0)</f>
        <v>0</v>
      </c>
      <c r="AL238" s="26">
        <f>IF(AN238=21,J238,0)</f>
        <v>0</v>
      </c>
      <c r="AN238" s="46">
        <v>21</v>
      </c>
      <c r="AO238" s="46">
        <f>G238*0</f>
        <v>0</v>
      </c>
      <c r="AP238" s="46">
        <f>G238*(1-0)</f>
        <v>0</v>
      </c>
      <c r="AQ238" s="47" t="s">
        <v>7</v>
      </c>
      <c r="AV238" s="46">
        <f>AW238+AX238</f>
        <v>0</v>
      </c>
      <c r="AW238" s="46">
        <f>F238*AO238</f>
        <v>0</v>
      </c>
      <c r="AX238" s="46">
        <f>F238*AP238</f>
        <v>0</v>
      </c>
      <c r="AY238" s="49" t="s">
        <v>813</v>
      </c>
      <c r="AZ238" s="49" t="s">
        <v>824</v>
      </c>
      <c r="BA238" s="36" t="s">
        <v>826</v>
      </c>
      <c r="BC238" s="46">
        <f>AW238+AX238</f>
        <v>0</v>
      </c>
      <c r="BD238" s="46">
        <f>G238/(100-BE238)*100</f>
        <v>0</v>
      </c>
      <c r="BE238" s="46">
        <v>0</v>
      </c>
      <c r="BF238" s="46">
        <f>L238</f>
        <v>0</v>
      </c>
      <c r="BH238" s="26">
        <f>F238*AO238</f>
        <v>0</v>
      </c>
      <c r="BI238" s="26">
        <f>F238*AP238</f>
        <v>0</v>
      </c>
      <c r="BJ238" s="26">
        <f>F238*G238</f>
        <v>0</v>
      </c>
      <c r="BK238" s="26" t="s">
        <v>831</v>
      </c>
      <c r="BL238" s="46">
        <v>87</v>
      </c>
    </row>
    <row r="239" spans="1:14" ht="12.75">
      <c r="A239" s="5"/>
      <c r="C239" s="21" t="s">
        <v>508</v>
      </c>
      <c r="D239" s="22" t="s">
        <v>697</v>
      </c>
      <c r="F239" s="27">
        <v>50</v>
      </c>
      <c r="M239" s="41"/>
      <c r="N239" s="5"/>
    </row>
    <row r="240" spans="1:14" ht="12.75">
      <c r="A240" s="5"/>
      <c r="B240" s="15" t="s">
        <v>174</v>
      </c>
      <c r="C240" s="80" t="s">
        <v>509</v>
      </c>
      <c r="D240" s="81"/>
      <c r="E240" s="81"/>
      <c r="F240" s="81"/>
      <c r="G240" s="81"/>
      <c r="H240" s="81"/>
      <c r="I240" s="81"/>
      <c r="J240" s="81"/>
      <c r="K240" s="81"/>
      <c r="L240" s="81"/>
      <c r="M240" s="82"/>
      <c r="N240" s="5"/>
    </row>
    <row r="241" spans="1:14" ht="12.75">
      <c r="A241" s="5"/>
      <c r="B241" s="17" t="s">
        <v>175</v>
      </c>
      <c r="C241" s="85" t="s">
        <v>345</v>
      </c>
      <c r="D241" s="86"/>
      <c r="E241" s="86"/>
      <c r="F241" s="86"/>
      <c r="G241" s="86"/>
      <c r="H241" s="86"/>
      <c r="I241" s="86"/>
      <c r="J241" s="86"/>
      <c r="K241" s="86"/>
      <c r="L241" s="86"/>
      <c r="M241" s="87"/>
      <c r="N241" s="5"/>
    </row>
    <row r="242" spans="1:64" ht="12.75">
      <c r="A242" s="7" t="s">
        <v>62</v>
      </c>
      <c r="B242" s="19" t="s">
        <v>227</v>
      </c>
      <c r="C242" s="91" t="s">
        <v>510</v>
      </c>
      <c r="D242" s="92"/>
      <c r="E242" s="19" t="s">
        <v>713</v>
      </c>
      <c r="F242" s="28">
        <v>112.2</v>
      </c>
      <c r="G242" s="145">
        <v>0</v>
      </c>
      <c r="H242" s="28">
        <f>F242*AO242</f>
        <v>0</v>
      </c>
      <c r="I242" s="28">
        <f>F242*AP242</f>
        <v>0</v>
      </c>
      <c r="J242" s="28">
        <f>F242*G242</f>
        <v>0</v>
      </c>
      <c r="K242" s="28">
        <v>0.00144</v>
      </c>
      <c r="L242" s="28">
        <f>F242*K242</f>
        <v>0.16156800000000002</v>
      </c>
      <c r="M242" s="43" t="s">
        <v>791</v>
      </c>
      <c r="N242" s="5"/>
      <c r="Z242" s="46">
        <f>IF(AQ242="5",BJ242,0)</f>
        <v>0</v>
      </c>
      <c r="AB242" s="46">
        <f>IF(AQ242="1",BH242,0)</f>
        <v>0</v>
      </c>
      <c r="AC242" s="46">
        <f>IF(AQ242="1",BI242,0)</f>
        <v>0</v>
      </c>
      <c r="AD242" s="46">
        <f>IF(AQ242="7",BH242,0)</f>
        <v>0</v>
      </c>
      <c r="AE242" s="46">
        <f>IF(AQ242="7",BI242,0)</f>
        <v>0</v>
      </c>
      <c r="AF242" s="46">
        <f>IF(AQ242="2",BH242,0)</f>
        <v>0</v>
      </c>
      <c r="AG242" s="46">
        <f>IF(AQ242="2",BI242,0)</f>
        <v>0</v>
      </c>
      <c r="AH242" s="46">
        <f>IF(AQ242="0",BJ242,0)</f>
        <v>0</v>
      </c>
      <c r="AI242" s="36"/>
      <c r="AJ242" s="28">
        <f>IF(AN242=0,J242,0)</f>
        <v>0</v>
      </c>
      <c r="AK242" s="28">
        <f>IF(AN242=15,J242,0)</f>
        <v>0</v>
      </c>
      <c r="AL242" s="28">
        <f>IF(AN242=21,J242,0)</f>
        <v>0</v>
      </c>
      <c r="AN242" s="46">
        <v>21</v>
      </c>
      <c r="AO242" s="46">
        <f>G242*1</f>
        <v>0</v>
      </c>
      <c r="AP242" s="46">
        <f>G242*(1-1)</f>
        <v>0</v>
      </c>
      <c r="AQ242" s="48" t="s">
        <v>7</v>
      </c>
      <c r="AV242" s="46">
        <f>AW242+AX242</f>
        <v>0</v>
      </c>
      <c r="AW242" s="46">
        <f>F242*AO242</f>
        <v>0</v>
      </c>
      <c r="AX242" s="46">
        <f>F242*AP242</f>
        <v>0</v>
      </c>
      <c r="AY242" s="49" t="s">
        <v>813</v>
      </c>
      <c r="AZ242" s="49" t="s">
        <v>824</v>
      </c>
      <c r="BA242" s="36" t="s">
        <v>826</v>
      </c>
      <c r="BC242" s="46">
        <f>AW242+AX242</f>
        <v>0</v>
      </c>
      <c r="BD242" s="46">
        <f>G242/(100-BE242)*100</f>
        <v>0</v>
      </c>
      <c r="BE242" s="46">
        <v>0</v>
      </c>
      <c r="BF242" s="46">
        <f>L242</f>
        <v>0.16156800000000002</v>
      </c>
      <c r="BH242" s="28">
        <f>F242*AO242</f>
        <v>0</v>
      </c>
      <c r="BI242" s="28">
        <f>F242*AP242</f>
        <v>0</v>
      </c>
      <c r="BJ242" s="28">
        <f>F242*G242</f>
        <v>0</v>
      </c>
      <c r="BK242" s="28" t="s">
        <v>832</v>
      </c>
      <c r="BL242" s="46">
        <v>87</v>
      </c>
    </row>
    <row r="243" spans="1:14" ht="12.75">
      <c r="A243" s="5"/>
      <c r="C243" s="21" t="s">
        <v>511</v>
      </c>
      <c r="D243" s="22" t="s">
        <v>698</v>
      </c>
      <c r="F243" s="27" t="s">
        <v>766</v>
      </c>
      <c r="M243" s="41"/>
      <c r="N243" s="5"/>
    </row>
    <row r="244" spans="1:14" ht="25.5" customHeight="1">
      <c r="A244" s="5"/>
      <c r="B244" s="15" t="s">
        <v>174</v>
      </c>
      <c r="C244" s="80"/>
      <c r="D244" s="81"/>
      <c r="E244" s="81"/>
      <c r="F244" s="81"/>
      <c r="G244" s="81"/>
      <c r="H244" s="81"/>
      <c r="I244" s="81"/>
      <c r="J244" s="81"/>
      <c r="K244" s="81"/>
      <c r="L244" s="81"/>
      <c r="M244" s="82"/>
      <c r="N244" s="5"/>
    </row>
    <row r="245" spans="1:14" ht="12.75">
      <c r="A245" s="5"/>
      <c r="B245" s="16" t="s">
        <v>171</v>
      </c>
      <c r="C245" s="88" t="s">
        <v>512</v>
      </c>
      <c r="D245" s="89"/>
      <c r="E245" s="89"/>
      <c r="F245" s="89"/>
      <c r="G245" s="89"/>
      <c r="H245" s="89"/>
      <c r="I245" s="89"/>
      <c r="J245" s="89"/>
      <c r="K245" s="89"/>
      <c r="L245" s="89"/>
      <c r="M245" s="90"/>
      <c r="N245" s="5"/>
    </row>
    <row r="246" spans="1:64" ht="12.75">
      <c r="A246" s="4" t="s">
        <v>63</v>
      </c>
      <c r="B246" s="14" t="s">
        <v>228</v>
      </c>
      <c r="C246" s="72" t="s">
        <v>513</v>
      </c>
      <c r="D246" s="73"/>
      <c r="E246" s="14" t="s">
        <v>716</v>
      </c>
      <c r="F246" s="26">
        <v>4</v>
      </c>
      <c r="G246" s="144">
        <v>0</v>
      </c>
      <c r="H246" s="26">
        <f>F246*AO246</f>
        <v>0</v>
      </c>
      <c r="I246" s="26">
        <f>F246*AP246</f>
        <v>0</v>
      </c>
      <c r="J246" s="26">
        <f>F246*G246</f>
        <v>0</v>
      </c>
      <c r="K246" s="26">
        <v>3E-05</v>
      </c>
      <c r="L246" s="26">
        <f>F246*K246</f>
        <v>0.00012</v>
      </c>
      <c r="M246" s="40" t="s">
        <v>791</v>
      </c>
      <c r="N246" s="5"/>
      <c r="Z246" s="46">
        <f>IF(AQ246="5",BJ246,0)</f>
        <v>0</v>
      </c>
      <c r="AB246" s="46">
        <f>IF(AQ246="1",BH246,0)</f>
        <v>0</v>
      </c>
      <c r="AC246" s="46">
        <f>IF(AQ246="1",BI246,0)</f>
        <v>0</v>
      </c>
      <c r="AD246" s="46">
        <f>IF(AQ246="7",BH246,0)</f>
        <v>0</v>
      </c>
      <c r="AE246" s="46">
        <f>IF(AQ246="7",BI246,0)</f>
        <v>0</v>
      </c>
      <c r="AF246" s="46">
        <f>IF(AQ246="2",BH246,0)</f>
        <v>0</v>
      </c>
      <c r="AG246" s="46">
        <f>IF(AQ246="2",BI246,0)</f>
        <v>0</v>
      </c>
      <c r="AH246" s="46">
        <f>IF(AQ246="0",BJ246,0)</f>
        <v>0</v>
      </c>
      <c r="AI246" s="36"/>
      <c r="AJ246" s="26">
        <f>IF(AN246=0,J246,0)</f>
        <v>0</v>
      </c>
      <c r="AK246" s="26">
        <f>IF(AN246=15,J246,0)</f>
        <v>0</v>
      </c>
      <c r="AL246" s="26">
        <f>IF(AN246=21,J246,0)</f>
        <v>0</v>
      </c>
      <c r="AN246" s="46">
        <v>21</v>
      </c>
      <c r="AO246" s="46">
        <f>G246*0.00641296093156696</f>
        <v>0</v>
      </c>
      <c r="AP246" s="46">
        <f>G246*(1-0.00641296093156696)</f>
        <v>0</v>
      </c>
      <c r="AQ246" s="47" t="s">
        <v>7</v>
      </c>
      <c r="AV246" s="46">
        <f>AW246+AX246</f>
        <v>0</v>
      </c>
      <c r="AW246" s="46">
        <f>F246*AO246</f>
        <v>0</v>
      </c>
      <c r="AX246" s="46">
        <f>F246*AP246</f>
        <v>0</v>
      </c>
      <c r="AY246" s="49" t="s">
        <v>813</v>
      </c>
      <c r="AZ246" s="49" t="s">
        <v>824</v>
      </c>
      <c r="BA246" s="36" t="s">
        <v>826</v>
      </c>
      <c r="BC246" s="46">
        <f>AW246+AX246</f>
        <v>0</v>
      </c>
      <c r="BD246" s="46">
        <f>G246/(100-BE246)*100</f>
        <v>0</v>
      </c>
      <c r="BE246" s="46">
        <v>0</v>
      </c>
      <c r="BF246" s="46">
        <f>L246</f>
        <v>0.00012</v>
      </c>
      <c r="BH246" s="26">
        <f>F246*AO246</f>
        <v>0</v>
      </c>
      <c r="BI246" s="26">
        <f>F246*AP246</f>
        <v>0</v>
      </c>
      <c r="BJ246" s="26">
        <f>F246*G246</f>
        <v>0</v>
      </c>
      <c r="BK246" s="26" t="s">
        <v>831</v>
      </c>
      <c r="BL246" s="46">
        <v>87</v>
      </c>
    </row>
    <row r="247" spans="1:14" ht="12.75">
      <c r="A247" s="5"/>
      <c r="C247" s="21" t="s">
        <v>514</v>
      </c>
      <c r="D247" s="22" t="s">
        <v>699</v>
      </c>
      <c r="F247" s="27">
        <v>4</v>
      </c>
      <c r="M247" s="41"/>
      <c r="N247" s="5"/>
    </row>
    <row r="248" spans="1:14" ht="25.5" customHeight="1">
      <c r="A248" s="5"/>
      <c r="B248" s="15" t="s">
        <v>174</v>
      </c>
      <c r="C248" s="80" t="s">
        <v>515</v>
      </c>
      <c r="D248" s="81"/>
      <c r="E248" s="81"/>
      <c r="F248" s="81"/>
      <c r="G248" s="81"/>
      <c r="H248" s="81"/>
      <c r="I248" s="81"/>
      <c r="J248" s="81"/>
      <c r="K248" s="81"/>
      <c r="L248" s="81"/>
      <c r="M248" s="82"/>
      <c r="N248" s="5"/>
    </row>
    <row r="249" spans="1:14" ht="12.75">
      <c r="A249" s="5"/>
      <c r="B249" s="17" t="s">
        <v>175</v>
      </c>
      <c r="C249" s="85" t="s">
        <v>345</v>
      </c>
      <c r="D249" s="86"/>
      <c r="E249" s="86"/>
      <c r="F249" s="86"/>
      <c r="G249" s="86"/>
      <c r="H249" s="86"/>
      <c r="I249" s="86"/>
      <c r="J249" s="86"/>
      <c r="K249" s="86"/>
      <c r="L249" s="86"/>
      <c r="M249" s="87"/>
      <c r="N249" s="5"/>
    </row>
    <row r="250" spans="1:64" ht="12.75">
      <c r="A250" s="7" t="s">
        <v>64</v>
      </c>
      <c r="B250" s="19" t="s">
        <v>229</v>
      </c>
      <c r="C250" s="91" t="s">
        <v>516</v>
      </c>
      <c r="D250" s="92"/>
      <c r="E250" s="19" t="s">
        <v>716</v>
      </c>
      <c r="F250" s="28">
        <v>3</v>
      </c>
      <c r="G250" s="145">
        <v>0</v>
      </c>
      <c r="H250" s="28">
        <f>F250*AO250</f>
        <v>0</v>
      </c>
      <c r="I250" s="28">
        <f>F250*AP250</f>
        <v>0</v>
      </c>
      <c r="J250" s="28">
        <f>F250*G250</f>
        <v>0</v>
      </c>
      <c r="K250" s="28">
        <v>0.0035</v>
      </c>
      <c r="L250" s="28">
        <f>F250*K250</f>
        <v>0.0105</v>
      </c>
      <c r="M250" s="43" t="s">
        <v>791</v>
      </c>
      <c r="N250" s="5"/>
      <c r="Z250" s="46">
        <f>IF(AQ250="5",BJ250,0)</f>
        <v>0</v>
      </c>
      <c r="AB250" s="46">
        <f>IF(AQ250="1",BH250,0)</f>
        <v>0</v>
      </c>
      <c r="AC250" s="46">
        <f>IF(AQ250="1",BI250,0)</f>
        <v>0</v>
      </c>
      <c r="AD250" s="46">
        <f>IF(AQ250="7",BH250,0)</f>
        <v>0</v>
      </c>
      <c r="AE250" s="46">
        <f>IF(AQ250="7",BI250,0)</f>
        <v>0</v>
      </c>
      <c r="AF250" s="46">
        <f>IF(AQ250="2",BH250,0)</f>
        <v>0</v>
      </c>
      <c r="AG250" s="46">
        <f>IF(AQ250="2",BI250,0)</f>
        <v>0</v>
      </c>
      <c r="AH250" s="46">
        <f>IF(AQ250="0",BJ250,0)</f>
        <v>0</v>
      </c>
      <c r="AI250" s="36"/>
      <c r="AJ250" s="28">
        <f>IF(AN250=0,J250,0)</f>
        <v>0</v>
      </c>
      <c r="AK250" s="28">
        <f>IF(AN250=15,J250,0)</f>
        <v>0</v>
      </c>
      <c r="AL250" s="28">
        <f>IF(AN250=21,J250,0)</f>
        <v>0</v>
      </c>
      <c r="AN250" s="46">
        <v>21</v>
      </c>
      <c r="AO250" s="46">
        <f>G250*1</f>
        <v>0</v>
      </c>
      <c r="AP250" s="46">
        <f>G250*(1-1)</f>
        <v>0</v>
      </c>
      <c r="AQ250" s="48" t="s">
        <v>7</v>
      </c>
      <c r="AV250" s="46">
        <f>AW250+AX250</f>
        <v>0</v>
      </c>
      <c r="AW250" s="46">
        <f>F250*AO250</f>
        <v>0</v>
      </c>
      <c r="AX250" s="46">
        <f>F250*AP250</f>
        <v>0</v>
      </c>
      <c r="AY250" s="49" t="s">
        <v>813</v>
      </c>
      <c r="AZ250" s="49" t="s">
        <v>824</v>
      </c>
      <c r="BA250" s="36" t="s">
        <v>826</v>
      </c>
      <c r="BC250" s="46">
        <f>AW250+AX250</f>
        <v>0</v>
      </c>
      <c r="BD250" s="46">
        <f>G250/(100-BE250)*100</f>
        <v>0</v>
      </c>
      <c r="BE250" s="46">
        <v>0</v>
      </c>
      <c r="BF250" s="46">
        <f>L250</f>
        <v>0.0105</v>
      </c>
      <c r="BH250" s="28">
        <f>F250*AO250</f>
        <v>0</v>
      </c>
      <c r="BI250" s="28">
        <f>F250*AP250</f>
        <v>0</v>
      </c>
      <c r="BJ250" s="28">
        <f>F250*G250</f>
        <v>0</v>
      </c>
      <c r="BK250" s="28" t="s">
        <v>832</v>
      </c>
      <c r="BL250" s="46">
        <v>87</v>
      </c>
    </row>
    <row r="251" spans="1:14" ht="12.75">
      <c r="A251" s="5"/>
      <c r="B251" s="15" t="s">
        <v>174</v>
      </c>
      <c r="C251" s="80"/>
      <c r="D251" s="81"/>
      <c r="E251" s="81"/>
      <c r="F251" s="81"/>
      <c r="G251" s="81"/>
      <c r="H251" s="81"/>
      <c r="I251" s="81"/>
      <c r="J251" s="81"/>
      <c r="K251" s="81"/>
      <c r="L251" s="81"/>
      <c r="M251" s="82"/>
      <c r="N251" s="5"/>
    </row>
    <row r="252" spans="1:64" ht="12.75">
      <c r="A252" s="7" t="s">
        <v>65</v>
      </c>
      <c r="B252" s="19" t="s">
        <v>230</v>
      </c>
      <c r="C252" s="91" t="s">
        <v>517</v>
      </c>
      <c r="D252" s="92"/>
      <c r="E252" s="19" t="s">
        <v>716</v>
      </c>
      <c r="F252" s="28">
        <v>1</v>
      </c>
      <c r="G252" s="145">
        <v>0</v>
      </c>
      <c r="H252" s="28">
        <f>F252*AO252</f>
        <v>0</v>
      </c>
      <c r="I252" s="28">
        <f>F252*AP252</f>
        <v>0</v>
      </c>
      <c r="J252" s="28">
        <f>F252*G252</f>
        <v>0</v>
      </c>
      <c r="K252" s="28">
        <v>0</v>
      </c>
      <c r="L252" s="28">
        <f>F252*K252</f>
        <v>0</v>
      </c>
      <c r="M252" s="43" t="s">
        <v>791</v>
      </c>
      <c r="N252" s="5"/>
      <c r="Z252" s="46">
        <f>IF(AQ252="5",BJ252,0)</f>
        <v>0</v>
      </c>
      <c r="AB252" s="46">
        <f>IF(AQ252="1",BH252,0)</f>
        <v>0</v>
      </c>
      <c r="AC252" s="46">
        <f>IF(AQ252="1",BI252,0)</f>
        <v>0</v>
      </c>
      <c r="AD252" s="46">
        <f>IF(AQ252="7",BH252,0)</f>
        <v>0</v>
      </c>
      <c r="AE252" s="46">
        <f>IF(AQ252="7",BI252,0)</f>
        <v>0</v>
      </c>
      <c r="AF252" s="46">
        <f>IF(AQ252="2",BH252,0)</f>
        <v>0</v>
      </c>
      <c r="AG252" s="46">
        <f>IF(AQ252="2",BI252,0)</f>
        <v>0</v>
      </c>
      <c r="AH252" s="46">
        <f>IF(AQ252="0",BJ252,0)</f>
        <v>0</v>
      </c>
      <c r="AI252" s="36"/>
      <c r="AJ252" s="28">
        <f>IF(AN252=0,J252,0)</f>
        <v>0</v>
      </c>
      <c r="AK252" s="28">
        <f>IF(AN252=15,J252,0)</f>
        <v>0</v>
      </c>
      <c r="AL252" s="28">
        <f>IF(AN252=21,J252,0)</f>
        <v>0</v>
      </c>
      <c r="AN252" s="46">
        <v>21</v>
      </c>
      <c r="AO252" s="46">
        <f>G252*1</f>
        <v>0</v>
      </c>
      <c r="AP252" s="46">
        <f>G252*(1-1)</f>
        <v>0</v>
      </c>
      <c r="AQ252" s="48" t="s">
        <v>7</v>
      </c>
      <c r="AV252" s="46">
        <f>AW252+AX252</f>
        <v>0</v>
      </c>
      <c r="AW252" s="46">
        <f>F252*AO252</f>
        <v>0</v>
      </c>
      <c r="AX252" s="46">
        <f>F252*AP252</f>
        <v>0</v>
      </c>
      <c r="AY252" s="49" t="s">
        <v>813</v>
      </c>
      <c r="AZ252" s="49" t="s">
        <v>824</v>
      </c>
      <c r="BA252" s="36" t="s">
        <v>826</v>
      </c>
      <c r="BC252" s="46">
        <f>AW252+AX252</f>
        <v>0</v>
      </c>
      <c r="BD252" s="46">
        <f>G252/(100-BE252)*100</f>
        <v>0</v>
      </c>
      <c r="BE252" s="46">
        <v>0</v>
      </c>
      <c r="BF252" s="46">
        <f>L252</f>
        <v>0</v>
      </c>
      <c r="BH252" s="28">
        <f>F252*AO252</f>
        <v>0</v>
      </c>
      <c r="BI252" s="28">
        <f>F252*AP252</f>
        <v>0</v>
      </c>
      <c r="BJ252" s="28">
        <f>F252*G252</f>
        <v>0</v>
      </c>
      <c r="BK252" s="28" t="s">
        <v>832</v>
      </c>
      <c r="BL252" s="46">
        <v>87</v>
      </c>
    </row>
    <row r="253" spans="1:64" ht="12.75">
      <c r="A253" s="4" t="s">
        <v>66</v>
      </c>
      <c r="B253" s="14" t="s">
        <v>231</v>
      </c>
      <c r="C253" s="72" t="s">
        <v>518</v>
      </c>
      <c r="D253" s="73"/>
      <c r="E253" s="14" t="s">
        <v>716</v>
      </c>
      <c r="F253" s="26">
        <v>1</v>
      </c>
      <c r="G253" s="144">
        <v>0</v>
      </c>
      <c r="H253" s="26">
        <f>F253*AO253</f>
        <v>0</v>
      </c>
      <c r="I253" s="26">
        <f>F253*AP253</f>
        <v>0</v>
      </c>
      <c r="J253" s="26">
        <f>F253*G253</f>
        <v>0</v>
      </c>
      <c r="K253" s="26">
        <v>0</v>
      </c>
      <c r="L253" s="26">
        <f>F253*K253</f>
        <v>0</v>
      </c>
      <c r="M253" s="40" t="s">
        <v>791</v>
      </c>
      <c r="N253" s="5"/>
      <c r="Z253" s="46">
        <f>IF(AQ253="5",BJ253,0)</f>
        <v>0</v>
      </c>
      <c r="AB253" s="46">
        <f>IF(AQ253="1",BH253,0)</f>
        <v>0</v>
      </c>
      <c r="AC253" s="46">
        <f>IF(AQ253="1",BI253,0)</f>
        <v>0</v>
      </c>
      <c r="AD253" s="46">
        <f>IF(AQ253="7",BH253,0)</f>
        <v>0</v>
      </c>
      <c r="AE253" s="46">
        <f>IF(AQ253="7",BI253,0)</f>
        <v>0</v>
      </c>
      <c r="AF253" s="46">
        <f>IF(AQ253="2",BH253,0)</f>
        <v>0</v>
      </c>
      <c r="AG253" s="46">
        <f>IF(AQ253="2",BI253,0)</f>
        <v>0</v>
      </c>
      <c r="AH253" s="46">
        <f>IF(AQ253="0",BJ253,0)</f>
        <v>0</v>
      </c>
      <c r="AI253" s="36"/>
      <c r="AJ253" s="26">
        <f>IF(AN253=0,J253,0)</f>
        <v>0</v>
      </c>
      <c r="AK253" s="26">
        <f>IF(AN253=15,J253,0)</f>
        <v>0</v>
      </c>
      <c r="AL253" s="26">
        <f>IF(AN253=21,J253,0)</f>
        <v>0</v>
      </c>
      <c r="AN253" s="46">
        <v>21</v>
      </c>
      <c r="AO253" s="46">
        <f>G253*0</f>
        <v>0</v>
      </c>
      <c r="AP253" s="46">
        <f>G253*(1-0)</f>
        <v>0</v>
      </c>
      <c r="AQ253" s="47" t="s">
        <v>7</v>
      </c>
      <c r="AV253" s="46">
        <f>AW253+AX253</f>
        <v>0</v>
      </c>
      <c r="AW253" s="46">
        <f>F253*AO253</f>
        <v>0</v>
      </c>
      <c r="AX253" s="46">
        <f>F253*AP253</f>
        <v>0</v>
      </c>
      <c r="AY253" s="49" t="s">
        <v>813</v>
      </c>
      <c r="AZ253" s="49" t="s">
        <v>824</v>
      </c>
      <c r="BA253" s="36" t="s">
        <v>826</v>
      </c>
      <c r="BC253" s="46">
        <f>AW253+AX253</f>
        <v>0</v>
      </c>
      <c r="BD253" s="46">
        <f>G253/(100-BE253)*100</f>
        <v>0</v>
      </c>
      <c r="BE253" s="46">
        <v>0</v>
      </c>
      <c r="BF253" s="46">
        <f>L253</f>
        <v>0</v>
      </c>
      <c r="BH253" s="26">
        <f>F253*AO253</f>
        <v>0</v>
      </c>
      <c r="BI253" s="26">
        <f>F253*AP253</f>
        <v>0</v>
      </c>
      <c r="BJ253" s="26">
        <f>F253*G253</f>
        <v>0</v>
      </c>
      <c r="BK253" s="26" t="s">
        <v>831</v>
      </c>
      <c r="BL253" s="46">
        <v>87</v>
      </c>
    </row>
    <row r="254" spans="1:14" ht="12.75">
      <c r="A254" s="5"/>
      <c r="B254" s="15" t="s">
        <v>174</v>
      </c>
      <c r="C254" s="80" t="s">
        <v>519</v>
      </c>
      <c r="D254" s="81"/>
      <c r="E254" s="81"/>
      <c r="F254" s="81"/>
      <c r="G254" s="81"/>
      <c r="H254" s="81"/>
      <c r="I254" s="81"/>
      <c r="J254" s="81"/>
      <c r="K254" s="81"/>
      <c r="L254" s="81"/>
      <c r="M254" s="82"/>
      <c r="N254" s="5"/>
    </row>
    <row r="255" spans="1:64" ht="12.75">
      <c r="A255" s="7" t="s">
        <v>67</v>
      </c>
      <c r="B255" s="19" t="s">
        <v>232</v>
      </c>
      <c r="C255" s="91" t="s">
        <v>520</v>
      </c>
      <c r="D255" s="92"/>
      <c r="E255" s="19" t="s">
        <v>716</v>
      </c>
      <c r="F255" s="28">
        <v>1</v>
      </c>
      <c r="G255" s="145">
        <v>0</v>
      </c>
      <c r="H255" s="28">
        <f>F255*AO255</f>
        <v>0</v>
      </c>
      <c r="I255" s="28">
        <f>F255*AP255</f>
        <v>0</v>
      </c>
      <c r="J255" s="28">
        <f>F255*G255</f>
        <v>0</v>
      </c>
      <c r="K255" s="28">
        <v>0</v>
      </c>
      <c r="L255" s="28">
        <f>F255*K255</f>
        <v>0</v>
      </c>
      <c r="M255" s="43" t="s">
        <v>791</v>
      </c>
      <c r="N255" s="5"/>
      <c r="Z255" s="46">
        <f>IF(AQ255="5",BJ255,0)</f>
        <v>0</v>
      </c>
      <c r="AB255" s="46">
        <f>IF(AQ255="1",BH255,0)</f>
        <v>0</v>
      </c>
      <c r="AC255" s="46">
        <f>IF(AQ255="1",BI255,0)</f>
        <v>0</v>
      </c>
      <c r="AD255" s="46">
        <f>IF(AQ255="7",BH255,0)</f>
        <v>0</v>
      </c>
      <c r="AE255" s="46">
        <f>IF(AQ255="7",BI255,0)</f>
        <v>0</v>
      </c>
      <c r="AF255" s="46">
        <f>IF(AQ255="2",BH255,0)</f>
        <v>0</v>
      </c>
      <c r="AG255" s="46">
        <f>IF(AQ255="2",BI255,0)</f>
        <v>0</v>
      </c>
      <c r="AH255" s="46">
        <f>IF(AQ255="0",BJ255,0)</f>
        <v>0</v>
      </c>
      <c r="AI255" s="36"/>
      <c r="AJ255" s="28">
        <f>IF(AN255=0,J255,0)</f>
        <v>0</v>
      </c>
      <c r="AK255" s="28">
        <f>IF(AN255=15,J255,0)</f>
        <v>0</v>
      </c>
      <c r="AL255" s="28">
        <f>IF(AN255=21,J255,0)</f>
        <v>0</v>
      </c>
      <c r="AN255" s="46">
        <v>21</v>
      </c>
      <c r="AO255" s="46">
        <f>G255*1</f>
        <v>0</v>
      </c>
      <c r="AP255" s="46">
        <f>G255*(1-1)</f>
        <v>0</v>
      </c>
      <c r="AQ255" s="48" t="s">
        <v>7</v>
      </c>
      <c r="AV255" s="46">
        <f>AW255+AX255</f>
        <v>0</v>
      </c>
      <c r="AW255" s="46">
        <f>F255*AO255</f>
        <v>0</v>
      </c>
      <c r="AX255" s="46">
        <f>F255*AP255</f>
        <v>0</v>
      </c>
      <c r="AY255" s="49" t="s">
        <v>813</v>
      </c>
      <c r="AZ255" s="49" t="s">
        <v>824</v>
      </c>
      <c r="BA255" s="36" t="s">
        <v>826</v>
      </c>
      <c r="BC255" s="46">
        <f>AW255+AX255</f>
        <v>0</v>
      </c>
      <c r="BD255" s="46">
        <f>G255/(100-BE255)*100</f>
        <v>0</v>
      </c>
      <c r="BE255" s="46">
        <v>0</v>
      </c>
      <c r="BF255" s="46">
        <f>L255</f>
        <v>0</v>
      </c>
      <c r="BH255" s="28">
        <f>F255*AO255</f>
        <v>0</v>
      </c>
      <c r="BI255" s="28">
        <f>F255*AP255</f>
        <v>0</v>
      </c>
      <c r="BJ255" s="28">
        <f>F255*G255</f>
        <v>0</v>
      </c>
      <c r="BK255" s="28" t="s">
        <v>832</v>
      </c>
      <c r="BL255" s="46">
        <v>87</v>
      </c>
    </row>
    <row r="256" spans="1:14" ht="12.75">
      <c r="A256" s="5"/>
      <c r="B256" s="15" t="s">
        <v>174</v>
      </c>
      <c r="C256" s="80"/>
      <c r="D256" s="81"/>
      <c r="E256" s="81"/>
      <c r="F256" s="81"/>
      <c r="G256" s="81"/>
      <c r="H256" s="81"/>
      <c r="I256" s="81"/>
      <c r="J256" s="81"/>
      <c r="K256" s="81"/>
      <c r="L256" s="81"/>
      <c r="M256" s="82"/>
      <c r="N256" s="5"/>
    </row>
    <row r="257" spans="1:64" ht="12.75">
      <c r="A257" s="4" t="s">
        <v>68</v>
      </c>
      <c r="B257" s="14" t="s">
        <v>233</v>
      </c>
      <c r="C257" s="72" t="s">
        <v>521</v>
      </c>
      <c r="D257" s="73"/>
      <c r="E257" s="14" t="s">
        <v>716</v>
      </c>
      <c r="F257" s="26">
        <v>1</v>
      </c>
      <c r="G257" s="144">
        <v>0</v>
      </c>
      <c r="H257" s="26">
        <f>F257*AO257</f>
        <v>0</v>
      </c>
      <c r="I257" s="26">
        <f>F257*AP257</f>
        <v>0</v>
      </c>
      <c r="J257" s="26">
        <f>F257*G257</f>
        <v>0</v>
      </c>
      <c r="K257" s="26">
        <v>3E-05</v>
      </c>
      <c r="L257" s="26">
        <f>F257*K257</f>
        <v>3E-05</v>
      </c>
      <c r="M257" s="40" t="s">
        <v>791</v>
      </c>
      <c r="N257" s="5"/>
      <c r="Z257" s="46">
        <f>IF(AQ257="5",BJ257,0)</f>
        <v>0</v>
      </c>
      <c r="AB257" s="46">
        <f>IF(AQ257="1",BH257,0)</f>
        <v>0</v>
      </c>
      <c r="AC257" s="46">
        <f>IF(AQ257="1",BI257,0)</f>
        <v>0</v>
      </c>
      <c r="AD257" s="46">
        <f>IF(AQ257="7",BH257,0)</f>
        <v>0</v>
      </c>
      <c r="AE257" s="46">
        <f>IF(AQ257="7",BI257,0)</f>
        <v>0</v>
      </c>
      <c r="AF257" s="46">
        <f>IF(AQ257="2",BH257,0)</f>
        <v>0</v>
      </c>
      <c r="AG257" s="46">
        <f>IF(AQ257="2",BI257,0)</f>
        <v>0</v>
      </c>
      <c r="AH257" s="46">
        <f>IF(AQ257="0",BJ257,0)</f>
        <v>0</v>
      </c>
      <c r="AI257" s="36"/>
      <c r="AJ257" s="26">
        <f>IF(AN257=0,J257,0)</f>
        <v>0</v>
      </c>
      <c r="AK257" s="26">
        <f>IF(AN257=15,J257,0)</f>
        <v>0</v>
      </c>
      <c r="AL257" s="26">
        <f>IF(AN257=21,J257,0)</f>
        <v>0</v>
      </c>
      <c r="AN257" s="46">
        <v>21</v>
      </c>
      <c r="AO257" s="46">
        <f>G257*0.00709433962264151</f>
        <v>0</v>
      </c>
      <c r="AP257" s="46">
        <f>G257*(1-0.00709433962264151)</f>
        <v>0</v>
      </c>
      <c r="AQ257" s="47" t="s">
        <v>7</v>
      </c>
      <c r="AV257" s="46">
        <f>AW257+AX257</f>
        <v>0</v>
      </c>
      <c r="AW257" s="46">
        <f>F257*AO257</f>
        <v>0</v>
      </c>
      <c r="AX257" s="46">
        <f>F257*AP257</f>
        <v>0</v>
      </c>
      <c r="AY257" s="49" t="s">
        <v>813</v>
      </c>
      <c r="AZ257" s="49" t="s">
        <v>824</v>
      </c>
      <c r="BA257" s="36" t="s">
        <v>826</v>
      </c>
      <c r="BC257" s="46">
        <f>AW257+AX257</f>
        <v>0</v>
      </c>
      <c r="BD257" s="46">
        <f>G257/(100-BE257)*100</f>
        <v>0</v>
      </c>
      <c r="BE257" s="46">
        <v>0</v>
      </c>
      <c r="BF257" s="46">
        <f>L257</f>
        <v>3E-05</v>
      </c>
      <c r="BH257" s="26">
        <f>F257*AO257</f>
        <v>0</v>
      </c>
      <c r="BI257" s="26">
        <f>F257*AP257</f>
        <v>0</v>
      </c>
      <c r="BJ257" s="26">
        <f>F257*G257</f>
        <v>0</v>
      </c>
      <c r="BK257" s="26" t="s">
        <v>831</v>
      </c>
      <c r="BL257" s="46">
        <v>87</v>
      </c>
    </row>
    <row r="258" spans="1:14" ht="12.75">
      <c r="A258" s="5"/>
      <c r="C258" s="21" t="s">
        <v>7</v>
      </c>
      <c r="D258" s="22" t="s">
        <v>700</v>
      </c>
      <c r="F258" s="27">
        <v>1</v>
      </c>
      <c r="M258" s="41"/>
      <c r="N258" s="5"/>
    </row>
    <row r="259" spans="1:14" ht="25.5" customHeight="1">
      <c r="A259" s="5"/>
      <c r="B259" s="15" t="s">
        <v>174</v>
      </c>
      <c r="C259" s="80" t="s">
        <v>515</v>
      </c>
      <c r="D259" s="81"/>
      <c r="E259" s="81"/>
      <c r="F259" s="81"/>
      <c r="G259" s="81"/>
      <c r="H259" s="81"/>
      <c r="I259" s="81"/>
      <c r="J259" s="81"/>
      <c r="K259" s="81"/>
      <c r="L259" s="81"/>
      <c r="M259" s="82"/>
      <c r="N259" s="5"/>
    </row>
    <row r="260" spans="1:14" ht="12.75">
      <c r="A260" s="5"/>
      <c r="B260" s="17" t="s">
        <v>175</v>
      </c>
      <c r="C260" s="85" t="s">
        <v>345</v>
      </c>
      <c r="D260" s="86"/>
      <c r="E260" s="86"/>
      <c r="F260" s="86"/>
      <c r="G260" s="86"/>
      <c r="H260" s="86"/>
      <c r="I260" s="86"/>
      <c r="J260" s="86"/>
      <c r="K260" s="86"/>
      <c r="L260" s="86"/>
      <c r="M260" s="87"/>
      <c r="N260" s="5"/>
    </row>
    <row r="261" spans="1:64" ht="12.75">
      <c r="A261" s="7" t="s">
        <v>69</v>
      </c>
      <c r="B261" s="19" t="s">
        <v>234</v>
      </c>
      <c r="C261" s="91" t="s">
        <v>522</v>
      </c>
      <c r="D261" s="92"/>
      <c r="E261" s="19" t="s">
        <v>716</v>
      </c>
      <c r="F261" s="28">
        <v>1</v>
      </c>
      <c r="G261" s="145">
        <v>0</v>
      </c>
      <c r="H261" s="28">
        <f>F261*AO261</f>
        <v>0</v>
      </c>
      <c r="I261" s="28">
        <f>F261*AP261</f>
        <v>0</v>
      </c>
      <c r="J261" s="28">
        <f>F261*G261</f>
        <v>0</v>
      </c>
      <c r="K261" s="28">
        <v>0.0042</v>
      </c>
      <c r="L261" s="28">
        <f>F261*K261</f>
        <v>0.0042</v>
      </c>
      <c r="M261" s="43" t="s">
        <v>791</v>
      </c>
      <c r="N261" s="5"/>
      <c r="Z261" s="46">
        <f>IF(AQ261="5",BJ261,0)</f>
        <v>0</v>
      </c>
      <c r="AB261" s="46">
        <f>IF(AQ261="1",BH261,0)</f>
        <v>0</v>
      </c>
      <c r="AC261" s="46">
        <f>IF(AQ261="1",BI261,0)</f>
        <v>0</v>
      </c>
      <c r="AD261" s="46">
        <f>IF(AQ261="7",BH261,0)</f>
        <v>0</v>
      </c>
      <c r="AE261" s="46">
        <f>IF(AQ261="7",BI261,0)</f>
        <v>0</v>
      </c>
      <c r="AF261" s="46">
        <f>IF(AQ261="2",BH261,0)</f>
        <v>0</v>
      </c>
      <c r="AG261" s="46">
        <f>IF(AQ261="2",BI261,0)</f>
        <v>0</v>
      </c>
      <c r="AH261" s="46">
        <f>IF(AQ261="0",BJ261,0)</f>
        <v>0</v>
      </c>
      <c r="AI261" s="36"/>
      <c r="AJ261" s="28">
        <f>IF(AN261=0,J261,0)</f>
        <v>0</v>
      </c>
      <c r="AK261" s="28">
        <f>IF(AN261=15,J261,0)</f>
        <v>0</v>
      </c>
      <c r="AL261" s="28">
        <f>IF(AN261=21,J261,0)</f>
        <v>0</v>
      </c>
      <c r="AN261" s="46">
        <v>21</v>
      </c>
      <c r="AO261" s="46">
        <f>G261*1</f>
        <v>0</v>
      </c>
      <c r="AP261" s="46">
        <f>G261*(1-1)</f>
        <v>0</v>
      </c>
      <c r="AQ261" s="48" t="s">
        <v>7</v>
      </c>
      <c r="AV261" s="46">
        <f>AW261+AX261</f>
        <v>0</v>
      </c>
      <c r="AW261" s="46">
        <f>F261*AO261</f>
        <v>0</v>
      </c>
      <c r="AX261" s="46">
        <f>F261*AP261</f>
        <v>0</v>
      </c>
      <c r="AY261" s="49" t="s">
        <v>813</v>
      </c>
      <c r="AZ261" s="49" t="s">
        <v>824</v>
      </c>
      <c r="BA261" s="36" t="s">
        <v>826</v>
      </c>
      <c r="BC261" s="46">
        <f>AW261+AX261</f>
        <v>0</v>
      </c>
      <c r="BD261" s="46">
        <f>G261/(100-BE261)*100</f>
        <v>0</v>
      </c>
      <c r="BE261" s="46">
        <v>0</v>
      </c>
      <c r="BF261" s="46">
        <f>L261</f>
        <v>0.0042</v>
      </c>
      <c r="BH261" s="28">
        <f>F261*AO261</f>
        <v>0</v>
      </c>
      <c r="BI261" s="28">
        <f>F261*AP261</f>
        <v>0</v>
      </c>
      <c r="BJ261" s="28">
        <f>F261*G261</f>
        <v>0</v>
      </c>
      <c r="BK261" s="28" t="s">
        <v>832</v>
      </c>
      <c r="BL261" s="46">
        <v>87</v>
      </c>
    </row>
    <row r="262" spans="1:14" ht="12.75">
      <c r="A262" s="5"/>
      <c r="C262" s="21" t="s">
        <v>7</v>
      </c>
      <c r="D262" s="22" t="s">
        <v>701</v>
      </c>
      <c r="F262" s="27">
        <v>1</v>
      </c>
      <c r="M262" s="41"/>
      <c r="N262" s="5"/>
    </row>
    <row r="263" spans="1:14" ht="12.75">
      <c r="A263" s="5"/>
      <c r="B263" s="15" t="s">
        <v>174</v>
      </c>
      <c r="C263" s="80"/>
      <c r="D263" s="81"/>
      <c r="E263" s="81"/>
      <c r="F263" s="81"/>
      <c r="G263" s="81"/>
      <c r="H263" s="81"/>
      <c r="I263" s="81"/>
      <c r="J263" s="81"/>
      <c r="K263" s="81"/>
      <c r="L263" s="81"/>
      <c r="M263" s="82"/>
      <c r="N263" s="5"/>
    </row>
    <row r="264" spans="1:64" ht="12.75">
      <c r="A264" s="4" t="s">
        <v>70</v>
      </c>
      <c r="B264" s="14" t="s">
        <v>193</v>
      </c>
      <c r="C264" s="72" t="s">
        <v>403</v>
      </c>
      <c r="D264" s="73"/>
      <c r="E264" s="14" t="s">
        <v>715</v>
      </c>
      <c r="F264" s="26">
        <v>0.705</v>
      </c>
      <c r="G264" s="144">
        <v>0</v>
      </c>
      <c r="H264" s="26">
        <f>F264*AO264</f>
        <v>0</v>
      </c>
      <c r="I264" s="26">
        <f>F264*AP264</f>
        <v>0</v>
      </c>
      <c r="J264" s="26">
        <f>F264*G264</f>
        <v>0</v>
      </c>
      <c r="K264" s="26">
        <v>0</v>
      </c>
      <c r="L264" s="26">
        <f>F264*K264</f>
        <v>0</v>
      </c>
      <c r="M264" s="40" t="s">
        <v>791</v>
      </c>
      <c r="N264" s="5"/>
      <c r="Z264" s="46">
        <f>IF(AQ264="5",BJ264,0)</f>
        <v>0</v>
      </c>
      <c r="AB264" s="46">
        <f>IF(AQ264="1",BH264,0)</f>
        <v>0</v>
      </c>
      <c r="AC264" s="46">
        <f>IF(AQ264="1",BI264,0)</f>
        <v>0</v>
      </c>
      <c r="AD264" s="46">
        <f>IF(AQ264="7",BH264,0)</f>
        <v>0</v>
      </c>
      <c r="AE264" s="46">
        <f>IF(AQ264="7",BI264,0)</f>
        <v>0</v>
      </c>
      <c r="AF264" s="46">
        <f>IF(AQ264="2",BH264,0)</f>
        <v>0</v>
      </c>
      <c r="AG264" s="46">
        <f>IF(AQ264="2",BI264,0)</f>
        <v>0</v>
      </c>
      <c r="AH264" s="46">
        <f>IF(AQ264="0",BJ264,0)</f>
        <v>0</v>
      </c>
      <c r="AI264" s="36"/>
      <c r="AJ264" s="26">
        <f>IF(AN264=0,J264,0)</f>
        <v>0</v>
      </c>
      <c r="AK264" s="26">
        <f>IF(AN264=15,J264,0)</f>
        <v>0</v>
      </c>
      <c r="AL264" s="26">
        <f>IF(AN264=21,J264,0)</f>
        <v>0</v>
      </c>
      <c r="AN264" s="46">
        <v>21</v>
      </c>
      <c r="AO264" s="46">
        <f>G264*0</f>
        <v>0</v>
      </c>
      <c r="AP264" s="46">
        <f>G264*(1-0)</f>
        <v>0</v>
      </c>
      <c r="AQ264" s="47" t="s">
        <v>11</v>
      </c>
      <c r="AV264" s="46">
        <f>AW264+AX264</f>
        <v>0</v>
      </c>
      <c r="AW264" s="46">
        <f>F264*AO264</f>
        <v>0</v>
      </c>
      <c r="AX264" s="46">
        <f>F264*AP264</f>
        <v>0</v>
      </c>
      <c r="AY264" s="49" t="s">
        <v>813</v>
      </c>
      <c r="AZ264" s="49" t="s">
        <v>824</v>
      </c>
      <c r="BA264" s="36" t="s">
        <v>826</v>
      </c>
      <c r="BC264" s="46">
        <f>AW264+AX264</f>
        <v>0</v>
      </c>
      <c r="BD264" s="46">
        <f>G264/(100-BE264)*100</f>
        <v>0</v>
      </c>
      <c r="BE264" s="46">
        <v>0</v>
      </c>
      <c r="BF264" s="46">
        <f>L264</f>
        <v>0</v>
      </c>
      <c r="BH264" s="26">
        <f>F264*AO264</f>
        <v>0</v>
      </c>
      <c r="BI264" s="26">
        <f>F264*AP264</f>
        <v>0</v>
      </c>
      <c r="BJ264" s="26">
        <f>F264*G264</f>
        <v>0</v>
      </c>
      <c r="BK264" s="26" t="s">
        <v>831</v>
      </c>
      <c r="BL264" s="46">
        <v>87</v>
      </c>
    </row>
    <row r="265" spans="1:14" ht="25.5" customHeight="1">
      <c r="A265" s="5"/>
      <c r="B265" s="15" t="s">
        <v>174</v>
      </c>
      <c r="C265" s="80" t="s">
        <v>404</v>
      </c>
      <c r="D265" s="81"/>
      <c r="E265" s="81"/>
      <c r="F265" s="81"/>
      <c r="G265" s="81"/>
      <c r="H265" s="81"/>
      <c r="I265" s="81"/>
      <c r="J265" s="81"/>
      <c r="K265" s="81"/>
      <c r="L265" s="81"/>
      <c r="M265" s="82"/>
      <c r="N265" s="5"/>
    </row>
    <row r="266" spans="1:47" ht="12.75">
      <c r="A266" s="6"/>
      <c r="B266" s="18" t="s">
        <v>95</v>
      </c>
      <c r="C266" s="83" t="s">
        <v>523</v>
      </c>
      <c r="D266" s="84"/>
      <c r="E266" s="24" t="s">
        <v>6</v>
      </c>
      <c r="F266" s="24" t="s">
        <v>6</v>
      </c>
      <c r="G266" s="24" t="s">
        <v>6</v>
      </c>
      <c r="H266" s="52">
        <f>SUM(H267:H328)</f>
        <v>0</v>
      </c>
      <c r="I266" s="52">
        <f>SUM(I267:I328)</f>
        <v>0</v>
      </c>
      <c r="J266" s="52">
        <f>SUM(J267:J328)</f>
        <v>0</v>
      </c>
      <c r="K266" s="36"/>
      <c r="L266" s="52">
        <f>SUM(L267:L328)</f>
        <v>24.112101199999998</v>
      </c>
      <c r="M266" s="42"/>
      <c r="N266" s="5"/>
      <c r="AI266" s="36"/>
      <c r="AS266" s="52">
        <f>SUM(AJ267:AJ328)</f>
        <v>0</v>
      </c>
      <c r="AT266" s="52">
        <f>SUM(AK267:AK328)</f>
        <v>0</v>
      </c>
      <c r="AU266" s="52">
        <f>SUM(AL267:AL328)</f>
        <v>0</v>
      </c>
    </row>
    <row r="267" spans="1:64" ht="12.75">
      <c r="A267" s="4" t="s">
        <v>71</v>
      </c>
      <c r="B267" s="14" t="s">
        <v>235</v>
      </c>
      <c r="C267" s="72" t="s">
        <v>524</v>
      </c>
      <c r="D267" s="73"/>
      <c r="E267" s="14" t="s">
        <v>716</v>
      </c>
      <c r="F267" s="26">
        <v>1</v>
      </c>
      <c r="G267" s="144">
        <v>0</v>
      </c>
      <c r="H267" s="26">
        <f>F267*AO267</f>
        <v>0</v>
      </c>
      <c r="I267" s="26">
        <f>F267*AP267</f>
        <v>0</v>
      </c>
      <c r="J267" s="26">
        <f>F267*G267</f>
        <v>0</v>
      </c>
      <c r="K267" s="26">
        <v>0</v>
      </c>
      <c r="L267" s="26">
        <f>F267*K267</f>
        <v>0</v>
      </c>
      <c r="M267" s="40" t="s">
        <v>791</v>
      </c>
      <c r="N267" s="5"/>
      <c r="Z267" s="46">
        <f>IF(AQ267="5",BJ267,0)</f>
        <v>0</v>
      </c>
      <c r="AB267" s="46">
        <f>IF(AQ267="1",BH267,0)</f>
        <v>0</v>
      </c>
      <c r="AC267" s="46">
        <f>IF(AQ267="1",BI267,0)</f>
        <v>0</v>
      </c>
      <c r="AD267" s="46">
        <f>IF(AQ267="7",BH267,0)</f>
        <v>0</v>
      </c>
      <c r="AE267" s="46">
        <f>IF(AQ267="7",BI267,0)</f>
        <v>0</v>
      </c>
      <c r="AF267" s="46">
        <f>IF(AQ267="2",BH267,0)</f>
        <v>0</v>
      </c>
      <c r="AG267" s="46">
        <f>IF(AQ267="2",BI267,0)</f>
        <v>0</v>
      </c>
      <c r="AH267" s="46">
        <f>IF(AQ267="0",BJ267,0)</f>
        <v>0</v>
      </c>
      <c r="AI267" s="36"/>
      <c r="AJ267" s="26">
        <f>IF(AN267=0,J267,0)</f>
        <v>0</v>
      </c>
      <c r="AK267" s="26">
        <f>IF(AN267=15,J267,0)</f>
        <v>0</v>
      </c>
      <c r="AL267" s="26">
        <f>IF(AN267=21,J267,0)</f>
        <v>0</v>
      </c>
      <c r="AN267" s="46">
        <v>21</v>
      </c>
      <c r="AO267" s="46">
        <f>G267*0</f>
        <v>0</v>
      </c>
      <c r="AP267" s="46">
        <f>G267*(1-0)</f>
        <v>0</v>
      </c>
      <c r="AQ267" s="47" t="s">
        <v>7</v>
      </c>
      <c r="AV267" s="46">
        <f>AW267+AX267</f>
        <v>0</v>
      </c>
      <c r="AW267" s="46">
        <f>F267*AO267</f>
        <v>0</v>
      </c>
      <c r="AX267" s="46">
        <f>F267*AP267</f>
        <v>0</v>
      </c>
      <c r="AY267" s="49" t="s">
        <v>814</v>
      </c>
      <c r="AZ267" s="49" t="s">
        <v>824</v>
      </c>
      <c r="BA267" s="36" t="s">
        <v>826</v>
      </c>
      <c r="BC267" s="46">
        <f>AW267+AX267</f>
        <v>0</v>
      </c>
      <c r="BD267" s="46">
        <f>G267/(100-BE267)*100</f>
        <v>0</v>
      </c>
      <c r="BE267" s="46">
        <v>0</v>
      </c>
      <c r="BF267" s="46">
        <f>L267</f>
        <v>0</v>
      </c>
      <c r="BH267" s="26">
        <f>F267*AO267</f>
        <v>0</v>
      </c>
      <c r="BI267" s="26">
        <f>F267*AP267</f>
        <v>0</v>
      </c>
      <c r="BJ267" s="26">
        <f>F267*G267</f>
        <v>0</v>
      </c>
      <c r="BK267" s="26" t="s">
        <v>831</v>
      </c>
      <c r="BL267" s="46">
        <v>89</v>
      </c>
    </row>
    <row r="268" spans="1:14" ht="51" customHeight="1">
      <c r="A268" s="5"/>
      <c r="B268" s="16" t="s">
        <v>171</v>
      </c>
      <c r="C268" s="88" t="s">
        <v>525</v>
      </c>
      <c r="D268" s="89"/>
      <c r="E268" s="89"/>
      <c r="F268" s="89"/>
      <c r="G268" s="89"/>
      <c r="H268" s="89"/>
      <c r="I268" s="89"/>
      <c r="J268" s="89"/>
      <c r="K268" s="89"/>
      <c r="L268" s="89"/>
      <c r="M268" s="90"/>
      <c r="N268" s="5"/>
    </row>
    <row r="269" spans="1:14" ht="12.75">
      <c r="A269" s="5"/>
      <c r="B269" s="17" t="s">
        <v>175</v>
      </c>
      <c r="C269" s="85" t="s">
        <v>345</v>
      </c>
      <c r="D269" s="86"/>
      <c r="E269" s="86"/>
      <c r="F269" s="86"/>
      <c r="G269" s="86"/>
      <c r="H269" s="86"/>
      <c r="I269" s="86"/>
      <c r="J269" s="86"/>
      <c r="K269" s="86"/>
      <c r="L269" s="86"/>
      <c r="M269" s="87"/>
      <c r="N269" s="5"/>
    </row>
    <row r="270" spans="1:64" ht="12.75">
      <c r="A270" s="4" t="s">
        <v>72</v>
      </c>
      <c r="B270" s="14" t="s">
        <v>236</v>
      </c>
      <c r="C270" s="72" t="s">
        <v>526</v>
      </c>
      <c r="D270" s="73"/>
      <c r="E270" s="14" t="s">
        <v>716</v>
      </c>
      <c r="F270" s="26">
        <v>1</v>
      </c>
      <c r="G270" s="144">
        <v>0</v>
      </c>
      <c r="H270" s="26">
        <f>F270*AO270</f>
        <v>0</v>
      </c>
      <c r="I270" s="26">
        <f>F270*AP270</f>
        <v>0</v>
      </c>
      <c r="J270" s="26">
        <f>F270*G270</f>
        <v>0</v>
      </c>
      <c r="K270" s="26">
        <v>0</v>
      </c>
      <c r="L270" s="26">
        <f>F270*K270</f>
        <v>0</v>
      </c>
      <c r="M270" s="40" t="s">
        <v>791</v>
      </c>
      <c r="N270" s="5"/>
      <c r="Z270" s="46">
        <f>IF(AQ270="5",BJ270,0)</f>
        <v>0</v>
      </c>
      <c r="AB270" s="46">
        <f>IF(AQ270="1",BH270,0)</f>
        <v>0</v>
      </c>
      <c r="AC270" s="46">
        <f>IF(AQ270="1",BI270,0)</f>
        <v>0</v>
      </c>
      <c r="AD270" s="46">
        <f>IF(AQ270="7",BH270,0)</f>
        <v>0</v>
      </c>
      <c r="AE270" s="46">
        <f>IF(AQ270="7",BI270,0)</f>
        <v>0</v>
      </c>
      <c r="AF270" s="46">
        <f>IF(AQ270="2",BH270,0)</f>
        <v>0</v>
      </c>
      <c r="AG270" s="46">
        <f>IF(AQ270="2",BI270,0)</f>
        <v>0</v>
      </c>
      <c r="AH270" s="46">
        <f>IF(AQ270="0",BJ270,0)</f>
        <v>0</v>
      </c>
      <c r="AI270" s="36"/>
      <c r="AJ270" s="26">
        <f>IF(AN270=0,J270,0)</f>
        <v>0</v>
      </c>
      <c r="AK270" s="26">
        <f>IF(AN270=15,J270,0)</f>
        <v>0</v>
      </c>
      <c r="AL270" s="26">
        <f>IF(AN270=21,J270,0)</f>
        <v>0</v>
      </c>
      <c r="AN270" s="46">
        <v>21</v>
      </c>
      <c r="AO270" s="46">
        <f>G270*0</f>
        <v>0</v>
      </c>
      <c r="AP270" s="46">
        <f>G270*(1-0)</f>
        <v>0</v>
      </c>
      <c r="AQ270" s="47" t="s">
        <v>7</v>
      </c>
      <c r="AV270" s="46">
        <f>AW270+AX270</f>
        <v>0</v>
      </c>
      <c r="AW270" s="46">
        <f>F270*AO270</f>
        <v>0</v>
      </c>
      <c r="AX270" s="46">
        <f>F270*AP270</f>
        <v>0</v>
      </c>
      <c r="AY270" s="49" t="s">
        <v>814</v>
      </c>
      <c r="AZ270" s="49" t="s">
        <v>824</v>
      </c>
      <c r="BA270" s="36" t="s">
        <v>826</v>
      </c>
      <c r="BC270" s="46">
        <f>AW270+AX270</f>
        <v>0</v>
      </c>
      <c r="BD270" s="46">
        <f>G270/(100-BE270)*100</f>
        <v>0</v>
      </c>
      <c r="BE270" s="46">
        <v>0</v>
      </c>
      <c r="BF270" s="46">
        <f>L270</f>
        <v>0</v>
      </c>
      <c r="BH270" s="26">
        <f>F270*AO270</f>
        <v>0</v>
      </c>
      <c r="BI270" s="26">
        <f>F270*AP270</f>
        <v>0</v>
      </c>
      <c r="BJ270" s="26">
        <f>F270*G270</f>
        <v>0</v>
      </c>
      <c r="BK270" s="26" t="s">
        <v>831</v>
      </c>
      <c r="BL270" s="46">
        <v>89</v>
      </c>
    </row>
    <row r="271" spans="1:14" ht="51" customHeight="1">
      <c r="A271" s="5"/>
      <c r="B271" s="16" t="s">
        <v>171</v>
      </c>
      <c r="C271" s="88" t="s">
        <v>527</v>
      </c>
      <c r="D271" s="89"/>
      <c r="E271" s="89"/>
      <c r="F271" s="89"/>
      <c r="G271" s="89"/>
      <c r="H271" s="89"/>
      <c r="I271" s="89"/>
      <c r="J271" s="89"/>
      <c r="K271" s="89"/>
      <c r="L271" s="89"/>
      <c r="M271" s="90"/>
      <c r="N271" s="5"/>
    </row>
    <row r="272" spans="1:14" ht="12.75">
      <c r="A272" s="5"/>
      <c r="B272" s="17" t="s">
        <v>175</v>
      </c>
      <c r="C272" s="85" t="s">
        <v>345</v>
      </c>
      <c r="D272" s="86"/>
      <c r="E272" s="86"/>
      <c r="F272" s="86"/>
      <c r="G272" s="86"/>
      <c r="H272" s="86"/>
      <c r="I272" s="86"/>
      <c r="J272" s="86"/>
      <c r="K272" s="86"/>
      <c r="L272" s="86"/>
      <c r="M272" s="87"/>
      <c r="N272" s="5"/>
    </row>
    <row r="273" spans="1:64" ht="12.75">
      <c r="A273" s="4" t="s">
        <v>73</v>
      </c>
      <c r="B273" s="14" t="s">
        <v>237</v>
      </c>
      <c r="C273" s="72" t="s">
        <v>528</v>
      </c>
      <c r="D273" s="73"/>
      <c r="E273" s="14" t="s">
        <v>716</v>
      </c>
      <c r="F273" s="26">
        <v>1</v>
      </c>
      <c r="G273" s="144">
        <v>0</v>
      </c>
      <c r="H273" s="26">
        <f>F273*AO273</f>
        <v>0</v>
      </c>
      <c r="I273" s="26">
        <f>F273*AP273</f>
        <v>0</v>
      </c>
      <c r="J273" s="26">
        <f>F273*G273</f>
        <v>0</v>
      </c>
      <c r="K273" s="26">
        <v>0</v>
      </c>
      <c r="L273" s="26">
        <f>F273*K273</f>
        <v>0</v>
      </c>
      <c r="M273" s="40" t="s">
        <v>791</v>
      </c>
      <c r="N273" s="5"/>
      <c r="Z273" s="46">
        <f>IF(AQ273="5",BJ273,0)</f>
        <v>0</v>
      </c>
      <c r="AB273" s="46">
        <f>IF(AQ273="1",BH273,0)</f>
        <v>0</v>
      </c>
      <c r="AC273" s="46">
        <f>IF(AQ273="1",BI273,0)</f>
        <v>0</v>
      </c>
      <c r="AD273" s="46">
        <f>IF(AQ273="7",BH273,0)</f>
        <v>0</v>
      </c>
      <c r="AE273" s="46">
        <f>IF(AQ273="7",BI273,0)</f>
        <v>0</v>
      </c>
      <c r="AF273" s="46">
        <f>IF(AQ273="2",BH273,0)</f>
        <v>0</v>
      </c>
      <c r="AG273" s="46">
        <f>IF(AQ273="2",BI273,0)</f>
        <v>0</v>
      </c>
      <c r="AH273" s="46">
        <f>IF(AQ273="0",BJ273,0)</f>
        <v>0</v>
      </c>
      <c r="AI273" s="36"/>
      <c r="AJ273" s="26">
        <f>IF(AN273=0,J273,0)</f>
        <v>0</v>
      </c>
      <c r="AK273" s="26">
        <f>IF(AN273=15,J273,0)</f>
        <v>0</v>
      </c>
      <c r="AL273" s="26">
        <f>IF(AN273=21,J273,0)</f>
        <v>0</v>
      </c>
      <c r="AN273" s="46">
        <v>21</v>
      </c>
      <c r="AO273" s="46">
        <f>G273*0</f>
        <v>0</v>
      </c>
      <c r="AP273" s="46">
        <f>G273*(1-0)</f>
        <v>0</v>
      </c>
      <c r="AQ273" s="47" t="s">
        <v>7</v>
      </c>
      <c r="AV273" s="46">
        <f>AW273+AX273</f>
        <v>0</v>
      </c>
      <c r="AW273" s="46">
        <f>F273*AO273</f>
        <v>0</v>
      </c>
      <c r="AX273" s="46">
        <f>F273*AP273</f>
        <v>0</v>
      </c>
      <c r="AY273" s="49" t="s">
        <v>814</v>
      </c>
      <c r="AZ273" s="49" t="s">
        <v>824</v>
      </c>
      <c r="BA273" s="36" t="s">
        <v>826</v>
      </c>
      <c r="BC273" s="46">
        <f>AW273+AX273</f>
        <v>0</v>
      </c>
      <c r="BD273" s="46">
        <f>G273/(100-BE273)*100</f>
        <v>0</v>
      </c>
      <c r="BE273" s="46">
        <v>0</v>
      </c>
      <c r="BF273" s="46">
        <f>L273</f>
        <v>0</v>
      </c>
      <c r="BH273" s="26">
        <f>F273*AO273</f>
        <v>0</v>
      </c>
      <c r="BI273" s="26">
        <f>F273*AP273</f>
        <v>0</v>
      </c>
      <c r="BJ273" s="26">
        <f>F273*G273</f>
        <v>0</v>
      </c>
      <c r="BK273" s="26" t="s">
        <v>831</v>
      </c>
      <c r="BL273" s="46">
        <v>89</v>
      </c>
    </row>
    <row r="274" spans="1:14" ht="12.75">
      <c r="A274" s="5"/>
      <c r="B274" s="17" t="s">
        <v>175</v>
      </c>
      <c r="C274" s="85" t="s">
        <v>345</v>
      </c>
      <c r="D274" s="86"/>
      <c r="E274" s="86"/>
      <c r="F274" s="86"/>
      <c r="G274" s="86"/>
      <c r="H274" s="86"/>
      <c r="I274" s="86"/>
      <c r="J274" s="86"/>
      <c r="K274" s="86"/>
      <c r="L274" s="86"/>
      <c r="M274" s="87"/>
      <c r="N274" s="5"/>
    </row>
    <row r="275" spans="1:64" ht="12.75">
      <c r="A275" s="4" t="s">
        <v>74</v>
      </c>
      <c r="B275" s="14" t="s">
        <v>238</v>
      </c>
      <c r="C275" s="72" t="s">
        <v>529</v>
      </c>
      <c r="D275" s="73"/>
      <c r="E275" s="14" t="s">
        <v>716</v>
      </c>
      <c r="F275" s="26">
        <v>10</v>
      </c>
      <c r="G275" s="144">
        <v>0</v>
      </c>
      <c r="H275" s="26">
        <f>F275*AO275</f>
        <v>0</v>
      </c>
      <c r="I275" s="26">
        <f>F275*AP275</f>
        <v>0</v>
      </c>
      <c r="J275" s="26">
        <f>F275*G275</f>
        <v>0</v>
      </c>
      <c r="K275" s="26">
        <v>0.0117</v>
      </c>
      <c r="L275" s="26">
        <f>F275*K275</f>
        <v>0.117</v>
      </c>
      <c r="M275" s="40" t="s">
        <v>791</v>
      </c>
      <c r="N275" s="5"/>
      <c r="Z275" s="46">
        <f>IF(AQ275="5",BJ275,0)</f>
        <v>0</v>
      </c>
      <c r="AB275" s="46">
        <f>IF(AQ275="1",BH275,0)</f>
        <v>0</v>
      </c>
      <c r="AC275" s="46">
        <f>IF(AQ275="1",BI275,0)</f>
        <v>0</v>
      </c>
      <c r="AD275" s="46">
        <f>IF(AQ275="7",BH275,0)</f>
        <v>0</v>
      </c>
      <c r="AE275" s="46">
        <f>IF(AQ275="7",BI275,0)</f>
        <v>0</v>
      </c>
      <c r="AF275" s="46">
        <f>IF(AQ275="2",BH275,0)</f>
        <v>0</v>
      </c>
      <c r="AG275" s="46">
        <f>IF(AQ275="2",BI275,0)</f>
        <v>0</v>
      </c>
      <c r="AH275" s="46">
        <f>IF(AQ275="0",BJ275,0)</f>
        <v>0</v>
      </c>
      <c r="AI275" s="36"/>
      <c r="AJ275" s="26">
        <f>IF(AN275=0,J275,0)</f>
        <v>0</v>
      </c>
      <c r="AK275" s="26">
        <f>IF(AN275=15,J275,0)</f>
        <v>0</v>
      </c>
      <c r="AL275" s="26">
        <f>IF(AN275=21,J275,0)</f>
        <v>0</v>
      </c>
      <c r="AN275" s="46">
        <v>21</v>
      </c>
      <c r="AO275" s="46">
        <f>G275*0.0186864931846344</f>
        <v>0</v>
      </c>
      <c r="AP275" s="46">
        <f>G275*(1-0.0186864931846344)</f>
        <v>0</v>
      </c>
      <c r="AQ275" s="47" t="s">
        <v>7</v>
      </c>
      <c r="AV275" s="46">
        <f>AW275+AX275</f>
        <v>0</v>
      </c>
      <c r="AW275" s="46">
        <f>F275*AO275</f>
        <v>0</v>
      </c>
      <c r="AX275" s="46">
        <f>F275*AP275</f>
        <v>0</v>
      </c>
      <c r="AY275" s="49" t="s">
        <v>814</v>
      </c>
      <c r="AZ275" s="49" t="s">
        <v>824</v>
      </c>
      <c r="BA275" s="36" t="s">
        <v>826</v>
      </c>
      <c r="BC275" s="46">
        <f>AW275+AX275</f>
        <v>0</v>
      </c>
      <c r="BD275" s="46">
        <f>G275/(100-BE275)*100</f>
        <v>0</v>
      </c>
      <c r="BE275" s="46">
        <v>0</v>
      </c>
      <c r="BF275" s="46">
        <f>L275</f>
        <v>0.117</v>
      </c>
      <c r="BH275" s="26">
        <f>F275*AO275</f>
        <v>0</v>
      </c>
      <c r="BI275" s="26">
        <f>F275*AP275</f>
        <v>0</v>
      </c>
      <c r="BJ275" s="26">
        <f>F275*G275</f>
        <v>0</v>
      </c>
      <c r="BK275" s="26" t="s">
        <v>831</v>
      </c>
      <c r="BL275" s="46">
        <v>89</v>
      </c>
    </row>
    <row r="276" spans="1:14" ht="12.75">
      <c r="A276" s="5"/>
      <c r="C276" s="21" t="s">
        <v>530</v>
      </c>
      <c r="D276" s="22"/>
      <c r="F276" s="27">
        <v>10</v>
      </c>
      <c r="M276" s="41"/>
      <c r="N276" s="5"/>
    </row>
    <row r="277" spans="1:14" ht="12.75">
      <c r="A277" s="5"/>
      <c r="B277" s="17" t="s">
        <v>175</v>
      </c>
      <c r="C277" s="85" t="s">
        <v>345</v>
      </c>
      <c r="D277" s="86"/>
      <c r="E277" s="86"/>
      <c r="F277" s="86"/>
      <c r="G277" s="86"/>
      <c r="H277" s="86"/>
      <c r="I277" s="86"/>
      <c r="J277" s="86"/>
      <c r="K277" s="86"/>
      <c r="L277" s="86"/>
      <c r="M277" s="87"/>
      <c r="N277" s="5"/>
    </row>
    <row r="278" spans="1:64" ht="12.75">
      <c r="A278" s="7" t="s">
        <v>75</v>
      </c>
      <c r="B278" s="19" t="s">
        <v>239</v>
      </c>
      <c r="C278" s="91" t="s">
        <v>531</v>
      </c>
      <c r="D278" s="92"/>
      <c r="E278" s="19" t="s">
        <v>716</v>
      </c>
      <c r="F278" s="28">
        <v>10</v>
      </c>
      <c r="G278" s="145">
        <v>0</v>
      </c>
      <c r="H278" s="28">
        <f>F278*AO278</f>
        <v>0</v>
      </c>
      <c r="I278" s="28">
        <f>F278*AP278</f>
        <v>0</v>
      </c>
      <c r="J278" s="28">
        <f>F278*G278</f>
        <v>0</v>
      </c>
      <c r="K278" s="28">
        <v>0.165</v>
      </c>
      <c r="L278" s="28">
        <f>F278*K278</f>
        <v>1.6500000000000001</v>
      </c>
      <c r="M278" s="43" t="s">
        <v>791</v>
      </c>
      <c r="N278" s="5"/>
      <c r="Z278" s="46">
        <f>IF(AQ278="5",BJ278,0)</f>
        <v>0</v>
      </c>
      <c r="AB278" s="46">
        <f>IF(AQ278="1",BH278,0)</f>
        <v>0</v>
      </c>
      <c r="AC278" s="46">
        <f>IF(AQ278="1",BI278,0)</f>
        <v>0</v>
      </c>
      <c r="AD278" s="46">
        <f>IF(AQ278="7",BH278,0)</f>
        <v>0</v>
      </c>
      <c r="AE278" s="46">
        <f>IF(AQ278="7",BI278,0)</f>
        <v>0</v>
      </c>
      <c r="AF278" s="46">
        <f>IF(AQ278="2",BH278,0)</f>
        <v>0</v>
      </c>
      <c r="AG278" s="46">
        <f>IF(AQ278="2",BI278,0)</f>
        <v>0</v>
      </c>
      <c r="AH278" s="46">
        <f>IF(AQ278="0",BJ278,0)</f>
        <v>0</v>
      </c>
      <c r="AI278" s="36"/>
      <c r="AJ278" s="28">
        <f>IF(AN278=0,J278,0)</f>
        <v>0</v>
      </c>
      <c r="AK278" s="28">
        <f>IF(AN278=15,J278,0)</f>
        <v>0</v>
      </c>
      <c r="AL278" s="28">
        <f>IF(AN278=21,J278,0)</f>
        <v>0</v>
      </c>
      <c r="AN278" s="46">
        <v>21</v>
      </c>
      <c r="AO278" s="46">
        <f>G278*1</f>
        <v>0</v>
      </c>
      <c r="AP278" s="46">
        <f>G278*(1-1)</f>
        <v>0</v>
      </c>
      <c r="AQ278" s="48" t="s">
        <v>7</v>
      </c>
      <c r="AV278" s="46">
        <f>AW278+AX278</f>
        <v>0</v>
      </c>
      <c r="AW278" s="46">
        <f>F278*AO278</f>
        <v>0</v>
      </c>
      <c r="AX278" s="46">
        <f>F278*AP278</f>
        <v>0</v>
      </c>
      <c r="AY278" s="49" t="s">
        <v>814</v>
      </c>
      <c r="AZ278" s="49" t="s">
        <v>824</v>
      </c>
      <c r="BA278" s="36" t="s">
        <v>826</v>
      </c>
      <c r="BC278" s="46">
        <f>AW278+AX278</f>
        <v>0</v>
      </c>
      <c r="BD278" s="46">
        <f>G278/(100-BE278)*100</f>
        <v>0</v>
      </c>
      <c r="BE278" s="46">
        <v>0</v>
      </c>
      <c r="BF278" s="46">
        <f>L278</f>
        <v>1.6500000000000001</v>
      </c>
      <c r="BH278" s="28">
        <f>F278*AO278</f>
        <v>0</v>
      </c>
      <c r="BI278" s="28">
        <f>F278*AP278</f>
        <v>0</v>
      </c>
      <c r="BJ278" s="28">
        <f>F278*G278</f>
        <v>0</v>
      </c>
      <c r="BK278" s="28" t="s">
        <v>832</v>
      </c>
      <c r="BL278" s="46">
        <v>89</v>
      </c>
    </row>
    <row r="279" spans="1:14" ht="12.75">
      <c r="A279" s="5"/>
      <c r="C279" s="21" t="s">
        <v>530</v>
      </c>
      <c r="D279" s="22"/>
      <c r="F279" s="27">
        <v>10</v>
      </c>
      <c r="M279" s="41"/>
      <c r="N279" s="5"/>
    </row>
    <row r="280" spans="1:14" ht="12.75">
      <c r="A280" s="5"/>
      <c r="B280" s="15" t="s">
        <v>174</v>
      </c>
      <c r="C280" s="80" t="s">
        <v>532</v>
      </c>
      <c r="D280" s="81"/>
      <c r="E280" s="81"/>
      <c r="F280" s="81"/>
      <c r="G280" s="81"/>
      <c r="H280" s="81"/>
      <c r="I280" s="81"/>
      <c r="J280" s="81"/>
      <c r="K280" s="81"/>
      <c r="L280" s="81"/>
      <c r="M280" s="82"/>
      <c r="N280" s="5"/>
    </row>
    <row r="281" spans="1:64" ht="12.75">
      <c r="A281" s="4" t="s">
        <v>76</v>
      </c>
      <c r="B281" s="14" t="s">
        <v>240</v>
      </c>
      <c r="C281" s="72" t="s">
        <v>533</v>
      </c>
      <c r="D281" s="73"/>
      <c r="E281" s="14" t="s">
        <v>716</v>
      </c>
      <c r="F281" s="26">
        <v>37</v>
      </c>
      <c r="G281" s="144">
        <v>0</v>
      </c>
      <c r="H281" s="26">
        <f>F281*AO281</f>
        <v>0</v>
      </c>
      <c r="I281" s="26">
        <f>F281*AP281</f>
        <v>0</v>
      </c>
      <c r="J281" s="26">
        <f>F281*G281</f>
        <v>0</v>
      </c>
      <c r="K281" s="26">
        <v>0</v>
      </c>
      <c r="L281" s="26">
        <f>F281*K281</f>
        <v>0</v>
      </c>
      <c r="M281" s="40" t="s">
        <v>791</v>
      </c>
      <c r="N281" s="5"/>
      <c r="Z281" s="46">
        <f>IF(AQ281="5",BJ281,0)</f>
        <v>0</v>
      </c>
      <c r="AB281" s="46">
        <f>IF(AQ281="1",BH281,0)</f>
        <v>0</v>
      </c>
      <c r="AC281" s="46">
        <f>IF(AQ281="1",BI281,0)</f>
        <v>0</v>
      </c>
      <c r="AD281" s="46">
        <f>IF(AQ281="7",BH281,0)</f>
        <v>0</v>
      </c>
      <c r="AE281" s="46">
        <f>IF(AQ281="7",BI281,0)</f>
        <v>0</v>
      </c>
      <c r="AF281" s="46">
        <f>IF(AQ281="2",BH281,0)</f>
        <v>0</v>
      </c>
      <c r="AG281" s="46">
        <f>IF(AQ281="2",BI281,0)</f>
        <v>0</v>
      </c>
      <c r="AH281" s="46">
        <f>IF(AQ281="0",BJ281,0)</f>
        <v>0</v>
      </c>
      <c r="AI281" s="36"/>
      <c r="AJ281" s="26">
        <f>IF(AN281=0,J281,0)</f>
        <v>0</v>
      </c>
      <c r="AK281" s="26">
        <f>IF(AN281=15,J281,0)</f>
        <v>0</v>
      </c>
      <c r="AL281" s="26">
        <f>IF(AN281=21,J281,0)</f>
        <v>0</v>
      </c>
      <c r="AN281" s="46">
        <v>21</v>
      </c>
      <c r="AO281" s="46">
        <f>G281*0</f>
        <v>0</v>
      </c>
      <c r="AP281" s="46">
        <f>G281*(1-0)</f>
        <v>0</v>
      </c>
      <c r="AQ281" s="47" t="s">
        <v>7</v>
      </c>
      <c r="AV281" s="46">
        <f>AW281+AX281</f>
        <v>0</v>
      </c>
      <c r="AW281" s="46">
        <f>F281*AO281</f>
        <v>0</v>
      </c>
      <c r="AX281" s="46">
        <f>F281*AP281</f>
        <v>0</v>
      </c>
      <c r="AY281" s="49" t="s">
        <v>814</v>
      </c>
      <c r="AZ281" s="49" t="s">
        <v>824</v>
      </c>
      <c r="BA281" s="36" t="s">
        <v>826</v>
      </c>
      <c r="BC281" s="46">
        <f>AW281+AX281</f>
        <v>0</v>
      </c>
      <c r="BD281" s="46">
        <f>G281/(100-BE281)*100</f>
        <v>0</v>
      </c>
      <c r="BE281" s="46">
        <v>0</v>
      </c>
      <c r="BF281" s="46">
        <f>L281</f>
        <v>0</v>
      </c>
      <c r="BH281" s="26">
        <f>F281*AO281</f>
        <v>0</v>
      </c>
      <c r="BI281" s="26">
        <f>F281*AP281</f>
        <v>0</v>
      </c>
      <c r="BJ281" s="26">
        <f>F281*G281</f>
        <v>0</v>
      </c>
      <c r="BK281" s="26" t="s">
        <v>831</v>
      </c>
      <c r="BL281" s="46">
        <v>89</v>
      </c>
    </row>
    <row r="282" spans="1:14" ht="12.75">
      <c r="A282" s="5"/>
      <c r="C282" s="21" t="s">
        <v>534</v>
      </c>
      <c r="D282" s="22"/>
      <c r="F282" s="27">
        <v>37</v>
      </c>
      <c r="M282" s="41"/>
      <c r="N282" s="5"/>
    </row>
    <row r="283" spans="1:14" ht="12.75">
      <c r="A283" s="5"/>
      <c r="B283" s="15" t="s">
        <v>174</v>
      </c>
      <c r="C283" s="80" t="s">
        <v>535</v>
      </c>
      <c r="D283" s="81"/>
      <c r="E283" s="81"/>
      <c r="F283" s="81"/>
      <c r="G283" s="81"/>
      <c r="H283" s="81"/>
      <c r="I283" s="81"/>
      <c r="J283" s="81"/>
      <c r="K283" s="81"/>
      <c r="L283" s="81"/>
      <c r="M283" s="82"/>
      <c r="N283" s="5"/>
    </row>
    <row r="284" spans="1:14" ht="12.75">
      <c r="A284" s="5"/>
      <c r="B284" s="17" t="s">
        <v>175</v>
      </c>
      <c r="C284" s="85" t="s">
        <v>345</v>
      </c>
      <c r="D284" s="86"/>
      <c r="E284" s="86"/>
      <c r="F284" s="86"/>
      <c r="G284" s="86"/>
      <c r="H284" s="86"/>
      <c r="I284" s="86"/>
      <c r="J284" s="86"/>
      <c r="K284" s="86"/>
      <c r="L284" s="86"/>
      <c r="M284" s="87"/>
      <c r="N284" s="5"/>
    </row>
    <row r="285" spans="1:64" ht="12.75">
      <c r="A285" s="7" t="s">
        <v>77</v>
      </c>
      <c r="B285" s="19" t="s">
        <v>241</v>
      </c>
      <c r="C285" s="91" t="s">
        <v>536</v>
      </c>
      <c r="D285" s="92"/>
      <c r="E285" s="19" t="s">
        <v>716</v>
      </c>
      <c r="F285" s="28">
        <v>2</v>
      </c>
      <c r="G285" s="145">
        <v>0</v>
      </c>
      <c r="H285" s="28">
        <f>F285*AO285</f>
        <v>0</v>
      </c>
      <c r="I285" s="28">
        <f>F285*AP285</f>
        <v>0</v>
      </c>
      <c r="J285" s="28">
        <f>F285*G285</f>
        <v>0</v>
      </c>
      <c r="K285" s="28">
        <v>0.04</v>
      </c>
      <c r="L285" s="28">
        <f>F285*K285</f>
        <v>0.08</v>
      </c>
      <c r="M285" s="43" t="s">
        <v>791</v>
      </c>
      <c r="N285" s="5"/>
      <c r="Z285" s="46">
        <f>IF(AQ285="5",BJ285,0)</f>
        <v>0</v>
      </c>
      <c r="AB285" s="46">
        <f>IF(AQ285="1",BH285,0)</f>
        <v>0</v>
      </c>
      <c r="AC285" s="46">
        <f>IF(AQ285="1",BI285,0)</f>
        <v>0</v>
      </c>
      <c r="AD285" s="46">
        <f>IF(AQ285="7",BH285,0)</f>
        <v>0</v>
      </c>
      <c r="AE285" s="46">
        <f>IF(AQ285="7",BI285,0)</f>
        <v>0</v>
      </c>
      <c r="AF285" s="46">
        <f>IF(AQ285="2",BH285,0)</f>
        <v>0</v>
      </c>
      <c r="AG285" s="46">
        <f>IF(AQ285="2",BI285,0)</f>
        <v>0</v>
      </c>
      <c r="AH285" s="46">
        <f>IF(AQ285="0",BJ285,0)</f>
        <v>0</v>
      </c>
      <c r="AI285" s="36"/>
      <c r="AJ285" s="28">
        <f>IF(AN285=0,J285,0)</f>
        <v>0</v>
      </c>
      <c r="AK285" s="28">
        <f>IF(AN285=15,J285,0)</f>
        <v>0</v>
      </c>
      <c r="AL285" s="28">
        <f>IF(AN285=21,J285,0)</f>
        <v>0</v>
      </c>
      <c r="AN285" s="46">
        <v>21</v>
      </c>
      <c r="AO285" s="46">
        <f>G285*1</f>
        <v>0</v>
      </c>
      <c r="AP285" s="46">
        <f>G285*(1-1)</f>
        <v>0</v>
      </c>
      <c r="AQ285" s="48" t="s">
        <v>7</v>
      </c>
      <c r="AV285" s="46">
        <f>AW285+AX285</f>
        <v>0</v>
      </c>
      <c r="AW285" s="46">
        <f>F285*AO285</f>
        <v>0</v>
      </c>
      <c r="AX285" s="46">
        <f>F285*AP285</f>
        <v>0</v>
      </c>
      <c r="AY285" s="49" t="s">
        <v>814</v>
      </c>
      <c r="AZ285" s="49" t="s">
        <v>824</v>
      </c>
      <c r="BA285" s="36" t="s">
        <v>826</v>
      </c>
      <c r="BC285" s="46">
        <f>AW285+AX285</f>
        <v>0</v>
      </c>
      <c r="BD285" s="46">
        <f>G285/(100-BE285)*100</f>
        <v>0</v>
      </c>
      <c r="BE285" s="46">
        <v>0</v>
      </c>
      <c r="BF285" s="46">
        <f>L285</f>
        <v>0.08</v>
      </c>
      <c r="BH285" s="28">
        <f>F285*AO285</f>
        <v>0</v>
      </c>
      <c r="BI285" s="28">
        <f>F285*AP285</f>
        <v>0</v>
      </c>
      <c r="BJ285" s="28">
        <f>F285*G285</f>
        <v>0</v>
      </c>
      <c r="BK285" s="28" t="s">
        <v>832</v>
      </c>
      <c r="BL285" s="46">
        <v>89</v>
      </c>
    </row>
    <row r="286" spans="1:14" ht="12.75">
      <c r="A286" s="5"/>
      <c r="B286" s="15" t="s">
        <v>174</v>
      </c>
      <c r="C286" s="80" t="s">
        <v>537</v>
      </c>
      <c r="D286" s="81"/>
      <c r="E286" s="81"/>
      <c r="F286" s="81"/>
      <c r="G286" s="81"/>
      <c r="H286" s="81"/>
      <c r="I286" s="81"/>
      <c r="J286" s="81"/>
      <c r="K286" s="81"/>
      <c r="L286" s="81"/>
      <c r="M286" s="82"/>
      <c r="N286" s="5"/>
    </row>
    <row r="287" spans="1:64" ht="12.75">
      <c r="A287" s="7" t="s">
        <v>78</v>
      </c>
      <c r="B287" s="19" t="s">
        <v>242</v>
      </c>
      <c r="C287" s="91" t="s">
        <v>538</v>
      </c>
      <c r="D287" s="92"/>
      <c r="E287" s="19" t="s">
        <v>716</v>
      </c>
      <c r="F287" s="28">
        <v>2</v>
      </c>
      <c r="G287" s="145">
        <v>0</v>
      </c>
      <c r="H287" s="28">
        <f>F287*AO287</f>
        <v>0</v>
      </c>
      <c r="I287" s="28">
        <f>F287*AP287</f>
        <v>0</v>
      </c>
      <c r="J287" s="28">
        <f>F287*G287</f>
        <v>0</v>
      </c>
      <c r="K287" s="28">
        <v>0.054</v>
      </c>
      <c r="L287" s="28">
        <f>F287*K287</f>
        <v>0.108</v>
      </c>
      <c r="M287" s="43" t="s">
        <v>791</v>
      </c>
      <c r="N287" s="5"/>
      <c r="Z287" s="46">
        <f>IF(AQ287="5",BJ287,0)</f>
        <v>0</v>
      </c>
      <c r="AB287" s="46">
        <f>IF(AQ287="1",BH287,0)</f>
        <v>0</v>
      </c>
      <c r="AC287" s="46">
        <f>IF(AQ287="1",BI287,0)</f>
        <v>0</v>
      </c>
      <c r="AD287" s="46">
        <f>IF(AQ287="7",BH287,0)</f>
        <v>0</v>
      </c>
      <c r="AE287" s="46">
        <f>IF(AQ287="7",BI287,0)</f>
        <v>0</v>
      </c>
      <c r="AF287" s="46">
        <f>IF(AQ287="2",BH287,0)</f>
        <v>0</v>
      </c>
      <c r="AG287" s="46">
        <f>IF(AQ287="2",BI287,0)</f>
        <v>0</v>
      </c>
      <c r="AH287" s="46">
        <f>IF(AQ287="0",BJ287,0)</f>
        <v>0</v>
      </c>
      <c r="AI287" s="36"/>
      <c r="AJ287" s="28">
        <f>IF(AN287=0,J287,0)</f>
        <v>0</v>
      </c>
      <c r="AK287" s="28">
        <f>IF(AN287=15,J287,0)</f>
        <v>0</v>
      </c>
      <c r="AL287" s="28">
        <f>IF(AN287=21,J287,0)</f>
        <v>0</v>
      </c>
      <c r="AN287" s="46">
        <v>21</v>
      </c>
      <c r="AO287" s="46">
        <f>G287*1</f>
        <v>0</v>
      </c>
      <c r="AP287" s="46">
        <f>G287*(1-1)</f>
        <v>0</v>
      </c>
      <c r="AQ287" s="48" t="s">
        <v>7</v>
      </c>
      <c r="AV287" s="46">
        <f>AW287+AX287</f>
        <v>0</v>
      </c>
      <c r="AW287" s="46">
        <f>F287*AO287</f>
        <v>0</v>
      </c>
      <c r="AX287" s="46">
        <f>F287*AP287</f>
        <v>0</v>
      </c>
      <c r="AY287" s="49" t="s">
        <v>814</v>
      </c>
      <c r="AZ287" s="49" t="s">
        <v>824</v>
      </c>
      <c r="BA287" s="36" t="s">
        <v>826</v>
      </c>
      <c r="BC287" s="46">
        <f>AW287+AX287</f>
        <v>0</v>
      </c>
      <c r="BD287" s="46">
        <f>G287/(100-BE287)*100</f>
        <v>0</v>
      </c>
      <c r="BE287" s="46">
        <v>0</v>
      </c>
      <c r="BF287" s="46">
        <f>L287</f>
        <v>0.108</v>
      </c>
      <c r="BH287" s="28">
        <f>F287*AO287</f>
        <v>0</v>
      </c>
      <c r="BI287" s="28">
        <f>F287*AP287</f>
        <v>0</v>
      </c>
      <c r="BJ287" s="28">
        <f>F287*G287</f>
        <v>0</v>
      </c>
      <c r="BK287" s="28" t="s">
        <v>832</v>
      </c>
      <c r="BL287" s="46">
        <v>89</v>
      </c>
    </row>
    <row r="288" spans="1:14" ht="12.75">
      <c r="A288" s="5"/>
      <c r="B288" s="15" t="s">
        <v>174</v>
      </c>
      <c r="C288" s="80" t="s">
        <v>539</v>
      </c>
      <c r="D288" s="81"/>
      <c r="E288" s="81"/>
      <c r="F288" s="81"/>
      <c r="G288" s="81"/>
      <c r="H288" s="81"/>
      <c r="I288" s="81"/>
      <c r="J288" s="81"/>
      <c r="K288" s="81"/>
      <c r="L288" s="81"/>
      <c r="M288" s="82"/>
      <c r="N288" s="5"/>
    </row>
    <row r="289" spans="1:64" ht="12.75">
      <c r="A289" s="7" t="s">
        <v>79</v>
      </c>
      <c r="B289" s="19" t="s">
        <v>243</v>
      </c>
      <c r="C289" s="91" t="s">
        <v>540</v>
      </c>
      <c r="D289" s="92"/>
      <c r="E289" s="19" t="s">
        <v>716</v>
      </c>
      <c r="F289" s="28">
        <v>2</v>
      </c>
      <c r="G289" s="145">
        <v>0</v>
      </c>
      <c r="H289" s="28">
        <f>F289*AO289</f>
        <v>0</v>
      </c>
      <c r="I289" s="28">
        <f>F289*AP289</f>
        <v>0</v>
      </c>
      <c r="J289" s="28">
        <f>F289*G289</f>
        <v>0</v>
      </c>
      <c r="K289" s="28">
        <v>0.068</v>
      </c>
      <c r="L289" s="28">
        <f>F289*K289</f>
        <v>0.136</v>
      </c>
      <c r="M289" s="43" t="s">
        <v>791</v>
      </c>
      <c r="N289" s="5"/>
      <c r="Z289" s="46">
        <f>IF(AQ289="5",BJ289,0)</f>
        <v>0</v>
      </c>
      <c r="AB289" s="46">
        <f>IF(AQ289="1",BH289,0)</f>
        <v>0</v>
      </c>
      <c r="AC289" s="46">
        <f>IF(AQ289="1",BI289,0)</f>
        <v>0</v>
      </c>
      <c r="AD289" s="46">
        <f>IF(AQ289="7",BH289,0)</f>
        <v>0</v>
      </c>
      <c r="AE289" s="46">
        <f>IF(AQ289="7",BI289,0)</f>
        <v>0</v>
      </c>
      <c r="AF289" s="46">
        <f>IF(AQ289="2",BH289,0)</f>
        <v>0</v>
      </c>
      <c r="AG289" s="46">
        <f>IF(AQ289="2",BI289,0)</f>
        <v>0</v>
      </c>
      <c r="AH289" s="46">
        <f>IF(AQ289="0",BJ289,0)</f>
        <v>0</v>
      </c>
      <c r="AI289" s="36"/>
      <c r="AJ289" s="28">
        <f>IF(AN289=0,J289,0)</f>
        <v>0</v>
      </c>
      <c r="AK289" s="28">
        <f>IF(AN289=15,J289,0)</f>
        <v>0</v>
      </c>
      <c r="AL289" s="28">
        <f>IF(AN289=21,J289,0)</f>
        <v>0</v>
      </c>
      <c r="AN289" s="46">
        <v>21</v>
      </c>
      <c r="AO289" s="46">
        <f>G289*1</f>
        <v>0</v>
      </c>
      <c r="AP289" s="46">
        <f>G289*(1-1)</f>
        <v>0</v>
      </c>
      <c r="AQ289" s="48" t="s">
        <v>7</v>
      </c>
      <c r="AV289" s="46">
        <f>AW289+AX289</f>
        <v>0</v>
      </c>
      <c r="AW289" s="46">
        <f>F289*AO289</f>
        <v>0</v>
      </c>
      <c r="AX289" s="46">
        <f>F289*AP289</f>
        <v>0</v>
      </c>
      <c r="AY289" s="49" t="s">
        <v>814</v>
      </c>
      <c r="AZ289" s="49" t="s">
        <v>824</v>
      </c>
      <c r="BA289" s="36" t="s">
        <v>826</v>
      </c>
      <c r="BC289" s="46">
        <f>AW289+AX289</f>
        <v>0</v>
      </c>
      <c r="BD289" s="46">
        <f>G289/(100-BE289)*100</f>
        <v>0</v>
      </c>
      <c r="BE289" s="46">
        <v>0</v>
      </c>
      <c r="BF289" s="46">
        <f>L289</f>
        <v>0.136</v>
      </c>
      <c r="BH289" s="28">
        <f>F289*AO289</f>
        <v>0</v>
      </c>
      <c r="BI289" s="28">
        <f>F289*AP289</f>
        <v>0</v>
      </c>
      <c r="BJ289" s="28">
        <f>F289*G289</f>
        <v>0</v>
      </c>
      <c r="BK289" s="28" t="s">
        <v>832</v>
      </c>
      <c r="BL289" s="46">
        <v>89</v>
      </c>
    </row>
    <row r="290" spans="1:14" ht="12.75">
      <c r="A290" s="5"/>
      <c r="B290" s="15" t="s">
        <v>174</v>
      </c>
      <c r="C290" s="80" t="s">
        <v>541</v>
      </c>
      <c r="D290" s="81"/>
      <c r="E290" s="81"/>
      <c r="F290" s="81"/>
      <c r="G290" s="81"/>
      <c r="H290" s="81"/>
      <c r="I290" s="81"/>
      <c r="J290" s="81"/>
      <c r="K290" s="81"/>
      <c r="L290" s="81"/>
      <c r="M290" s="82"/>
      <c r="N290" s="5"/>
    </row>
    <row r="291" spans="1:64" ht="12.75">
      <c r="A291" s="7" t="s">
        <v>80</v>
      </c>
      <c r="B291" s="19" t="s">
        <v>244</v>
      </c>
      <c r="C291" s="91" t="s">
        <v>542</v>
      </c>
      <c r="D291" s="92"/>
      <c r="E291" s="19" t="s">
        <v>716</v>
      </c>
      <c r="F291" s="28">
        <v>2</v>
      </c>
      <c r="G291" s="145">
        <v>0</v>
      </c>
      <c r="H291" s="28">
        <f>F291*AO291</f>
        <v>0</v>
      </c>
      <c r="I291" s="28">
        <f>F291*AP291</f>
        <v>0</v>
      </c>
      <c r="J291" s="28">
        <f>F291*G291</f>
        <v>0</v>
      </c>
      <c r="K291" s="28">
        <v>0.081</v>
      </c>
      <c r="L291" s="28">
        <f>F291*K291</f>
        <v>0.162</v>
      </c>
      <c r="M291" s="43" t="s">
        <v>791</v>
      </c>
      <c r="N291" s="5"/>
      <c r="Z291" s="46">
        <f>IF(AQ291="5",BJ291,0)</f>
        <v>0</v>
      </c>
      <c r="AB291" s="46">
        <f>IF(AQ291="1",BH291,0)</f>
        <v>0</v>
      </c>
      <c r="AC291" s="46">
        <f>IF(AQ291="1",BI291,0)</f>
        <v>0</v>
      </c>
      <c r="AD291" s="46">
        <f>IF(AQ291="7",BH291,0)</f>
        <v>0</v>
      </c>
      <c r="AE291" s="46">
        <f>IF(AQ291="7",BI291,0)</f>
        <v>0</v>
      </c>
      <c r="AF291" s="46">
        <f>IF(AQ291="2",BH291,0)</f>
        <v>0</v>
      </c>
      <c r="AG291" s="46">
        <f>IF(AQ291="2",BI291,0)</f>
        <v>0</v>
      </c>
      <c r="AH291" s="46">
        <f>IF(AQ291="0",BJ291,0)</f>
        <v>0</v>
      </c>
      <c r="AI291" s="36"/>
      <c r="AJ291" s="28">
        <f>IF(AN291=0,J291,0)</f>
        <v>0</v>
      </c>
      <c r="AK291" s="28">
        <f>IF(AN291=15,J291,0)</f>
        <v>0</v>
      </c>
      <c r="AL291" s="28">
        <f>IF(AN291=21,J291,0)</f>
        <v>0</v>
      </c>
      <c r="AN291" s="46">
        <v>21</v>
      </c>
      <c r="AO291" s="46">
        <f>G291*1</f>
        <v>0</v>
      </c>
      <c r="AP291" s="46">
        <f>G291*(1-1)</f>
        <v>0</v>
      </c>
      <c r="AQ291" s="48" t="s">
        <v>7</v>
      </c>
      <c r="AV291" s="46">
        <f>AW291+AX291</f>
        <v>0</v>
      </c>
      <c r="AW291" s="46">
        <f>F291*AO291</f>
        <v>0</v>
      </c>
      <c r="AX291" s="46">
        <f>F291*AP291</f>
        <v>0</v>
      </c>
      <c r="AY291" s="49" t="s">
        <v>814</v>
      </c>
      <c r="AZ291" s="49" t="s">
        <v>824</v>
      </c>
      <c r="BA291" s="36" t="s">
        <v>826</v>
      </c>
      <c r="BC291" s="46">
        <f>AW291+AX291</f>
        <v>0</v>
      </c>
      <c r="BD291" s="46">
        <f>G291/(100-BE291)*100</f>
        <v>0</v>
      </c>
      <c r="BE291" s="46">
        <v>0</v>
      </c>
      <c r="BF291" s="46">
        <f>L291</f>
        <v>0.162</v>
      </c>
      <c r="BH291" s="28">
        <f>F291*AO291</f>
        <v>0</v>
      </c>
      <c r="BI291" s="28">
        <f>F291*AP291</f>
        <v>0</v>
      </c>
      <c r="BJ291" s="28">
        <f>F291*G291</f>
        <v>0</v>
      </c>
      <c r="BK291" s="28" t="s">
        <v>832</v>
      </c>
      <c r="BL291" s="46">
        <v>89</v>
      </c>
    </row>
    <row r="292" spans="1:14" ht="12.75">
      <c r="A292" s="5"/>
      <c r="B292" s="15" t="s">
        <v>174</v>
      </c>
      <c r="C292" s="80" t="s">
        <v>543</v>
      </c>
      <c r="D292" s="81"/>
      <c r="E292" s="81"/>
      <c r="F292" s="81"/>
      <c r="G292" s="81"/>
      <c r="H292" s="81"/>
      <c r="I292" s="81"/>
      <c r="J292" s="81"/>
      <c r="K292" s="81"/>
      <c r="L292" s="81"/>
      <c r="M292" s="82"/>
      <c r="N292" s="5"/>
    </row>
    <row r="293" spans="1:64" ht="12.75">
      <c r="A293" s="7" t="s">
        <v>81</v>
      </c>
      <c r="B293" s="19" t="s">
        <v>245</v>
      </c>
      <c r="C293" s="91" t="s">
        <v>544</v>
      </c>
      <c r="D293" s="92"/>
      <c r="E293" s="19" t="s">
        <v>716</v>
      </c>
      <c r="F293" s="28">
        <v>25</v>
      </c>
      <c r="G293" s="145">
        <v>0</v>
      </c>
      <c r="H293" s="28">
        <f>F293*AO293</f>
        <v>0</v>
      </c>
      <c r="I293" s="28">
        <f>F293*AP293</f>
        <v>0</v>
      </c>
      <c r="J293" s="28">
        <f>F293*G293</f>
        <v>0</v>
      </c>
      <c r="K293" s="28">
        <v>0.5</v>
      </c>
      <c r="L293" s="28">
        <f>F293*K293</f>
        <v>12.5</v>
      </c>
      <c r="M293" s="43" t="s">
        <v>791</v>
      </c>
      <c r="N293" s="5"/>
      <c r="Z293" s="46">
        <f>IF(AQ293="5",BJ293,0)</f>
        <v>0</v>
      </c>
      <c r="AB293" s="46">
        <f>IF(AQ293="1",BH293,0)</f>
        <v>0</v>
      </c>
      <c r="AC293" s="46">
        <f>IF(AQ293="1",BI293,0)</f>
        <v>0</v>
      </c>
      <c r="AD293" s="46">
        <f>IF(AQ293="7",BH293,0)</f>
        <v>0</v>
      </c>
      <c r="AE293" s="46">
        <f>IF(AQ293="7",BI293,0)</f>
        <v>0</v>
      </c>
      <c r="AF293" s="46">
        <f>IF(AQ293="2",BH293,0)</f>
        <v>0</v>
      </c>
      <c r="AG293" s="46">
        <f>IF(AQ293="2",BI293,0)</f>
        <v>0</v>
      </c>
      <c r="AH293" s="46">
        <f>IF(AQ293="0",BJ293,0)</f>
        <v>0</v>
      </c>
      <c r="AI293" s="36"/>
      <c r="AJ293" s="28">
        <f>IF(AN293=0,J293,0)</f>
        <v>0</v>
      </c>
      <c r="AK293" s="28">
        <f>IF(AN293=15,J293,0)</f>
        <v>0</v>
      </c>
      <c r="AL293" s="28">
        <f>IF(AN293=21,J293,0)</f>
        <v>0</v>
      </c>
      <c r="AN293" s="46">
        <v>21</v>
      </c>
      <c r="AO293" s="46">
        <f>G293*1</f>
        <v>0</v>
      </c>
      <c r="AP293" s="46">
        <f>G293*(1-1)</f>
        <v>0</v>
      </c>
      <c r="AQ293" s="48" t="s">
        <v>7</v>
      </c>
      <c r="AV293" s="46">
        <f>AW293+AX293</f>
        <v>0</v>
      </c>
      <c r="AW293" s="46">
        <f>F293*AO293</f>
        <v>0</v>
      </c>
      <c r="AX293" s="46">
        <f>F293*AP293</f>
        <v>0</v>
      </c>
      <c r="AY293" s="49" t="s">
        <v>814</v>
      </c>
      <c r="AZ293" s="49" t="s">
        <v>824</v>
      </c>
      <c r="BA293" s="36" t="s">
        <v>826</v>
      </c>
      <c r="BC293" s="46">
        <f>AW293+AX293</f>
        <v>0</v>
      </c>
      <c r="BD293" s="46">
        <f>G293/(100-BE293)*100</f>
        <v>0</v>
      </c>
      <c r="BE293" s="46">
        <v>0</v>
      </c>
      <c r="BF293" s="46">
        <f>L293</f>
        <v>12.5</v>
      </c>
      <c r="BH293" s="28">
        <f>F293*AO293</f>
        <v>0</v>
      </c>
      <c r="BI293" s="28">
        <f>F293*AP293</f>
        <v>0</v>
      </c>
      <c r="BJ293" s="28">
        <f>F293*G293</f>
        <v>0</v>
      </c>
      <c r="BK293" s="28" t="s">
        <v>832</v>
      </c>
      <c r="BL293" s="46">
        <v>89</v>
      </c>
    </row>
    <row r="294" spans="1:14" ht="12.75">
      <c r="A294" s="5"/>
      <c r="B294" s="15" t="s">
        <v>174</v>
      </c>
      <c r="C294" s="80" t="s">
        <v>545</v>
      </c>
      <c r="D294" s="81"/>
      <c r="E294" s="81"/>
      <c r="F294" s="81"/>
      <c r="G294" s="81"/>
      <c r="H294" s="81"/>
      <c r="I294" s="81"/>
      <c r="J294" s="81"/>
      <c r="K294" s="81"/>
      <c r="L294" s="81"/>
      <c r="M294" s="82"/>
      <c r="N294" s="5"/>
    </row>
    <row r="295" spans="1:64" ht="12.75">
      <c r="A295" s="7" t="s">
        <v>82</v>
      </c>
      <c r="B295" s="19" t="s">
        <v>246</v>
      </c>
      <c r="C295" s="91" t="s">
        <v>546</v>
      </c>
      <c r="D295" s="92"/>
      <c r="E295" s="19" t="s">
        <v>716</v>
      </c>
      <c r="F295" s="28">
        <v>4</v>
      </c>
      <c r="G295" s="145">
        <v>0</v>
      </c>
      <c r="H295" s="28">
        <f>F295*AO295</f>
        <v>0</v>
      </c>
      <c r="I295" s="28">
        <f>F295*AP295</f>
        <v>0</v>
      </c>
      <c r="J295" s="28">
        <f>F295*G295</f>
        <v>0</v>
      </c>
      <c r="K295" s="28">
        <v>0.25</v>
      </c>
      <c r="L295" s="28">
        <f>F295*K295</f>
        <v>1</v>
      </c>
      <c r="M295" s="43" t="s">
        <v>791</v>
      </c>
      <c r="N295" s="5"/>
      <c r="Z295" s="46">
        <f>IF(AQ295="5",BJ295,0)</f>
        <v>0</v>
      </c>
      <c r="AB295" s="46">
        <f>IF(AQ295="1",BH295,0)</f>
        <v>0</v>
      </c>
      <c r="AC295" s="46">
        <f>IF(AQ295="1",BI295,0)</f>
        <v>0</v>
      </c>
      <c r="AD295" s="46">
        <f>IF(AQ295="7",BH295,0)</f>
        <v>0</v>
      </c>
      <c r="AE295" s="46">
        <f>IF(AQ295="7",BI295,0)</f>
        <v>0</v>
      </c>
      <c r="AF295" s="46">
        <f>IF(AQ295="2",BH295,0)</f>
        <v>0</v>
      </c>
      <c r="AG295" s="46">
        <f>IF(AQ295="2",BI295,0)</f>
        <v>0</v>
      </c>
      <c r="AH295" s="46">
        <f>IF(AQ295="0",BJ295,0)</f>
        <v>0</v>
      </c>
      <c r="AI295" s="36"/>
      <c r="AJ295" s="28">
        <f>IF(AN295=0,J295,0)</f>
        <v>0</v>
      </c>
      <c r="AK295" s="28">
        <f>IF(AN295=15,J295,0)</f>
        <v>0</v>
      </c>
      <c r="AL295" s="28">
        <f>IF(AN295=21,J295,0)</f>
        <v>0</v>
      </c>
      <c r="AN295" s="46">
        <v>21</v>
      </c>
      <c r="AO295" s="46">
        <f>G295*1</f>
        <v>0</v>
      </c>
      <c r="AP295" s="46">
        <f>G295*(1-1)</f>
        <v>0</v>
      </c>
      <c r="AQ295" s="48" t="s">
        <v>7</v>
      </c>
      <c r="AV295" s="46">
        <f>AW295+AX295</f>
        <v>0</v>
      </c>
      <c r="AW295" s="46">
        <f>F295*AO295</f>
        <v>0</v>
      </c>
      <c r="AX295" s="46">
        <f>F295*AP295</f>
        <v>0</v>
      </c>
      <c r="AY295" s="49" t="s">
        <v>814</v>
      </c>
      <c r="AZ295" s="49" t="s">
        <v>824</v>
      </c>
      <c r="BA295" s="36" t="s">
        <v>826</v>
      </c>
      <c r="BC295" s="46">
        <f>AW295+AX295</f>
        <v>0</v>
      </c>
      <c r="BD295" s="46">
        <f>G295/(100-BE295)*100</f>
        <v>0</v>
      </c>
      <c r="BE295" s="46">
        <v>0</v>
      </c>
      <c r="BF295" s="46">
        <f>L295</f>
        <v>1</v>
      </c>
      <c r="BH295" s="28">
        <f>F295*AO295</f>
        <v>0</v>
      </c>
      <c r="BI295" s="28">
        <f>F295*AP295</f>
        <v>0</v>
      </c>
      <c r="BJ295" s="28">
        <f>F295*G295</f>
        <v>0</v>
      </c>
      <c r="BK295" s="28" t="s">
        <v>832</v>
      </c>
      <c r="BL295" s="46">
        <v>89</v>
      </c>
    </row>
    <row r="296" spans="1:14" ht="12.75">
      <c r="A296" s="5"/>
      <c r="B296" s="15" t="s">
        <v>174</v>
      </c>
      <c r="C296" s="80" t="s">
        <v>547</v>
      </c>
      <c r="D296" s="81"/>
      <c r="E296" s="81"/>
      <c r="F296" s="81"/>
      <c r="G296" s="81"/>
      <c r="H296" s="81"/>
      <c r="I296" s="81"/>
      <c r="J296" s="81"/>
      <c r="K296" s="81"/>
      <c r="L296" s="81"/>
      <c r="M296" s="82"/>
      <c r="N296" s="5"/>
    </row>
    <row r="297" spans="1:64" ht="12.75">
      <c r="A297" s="4" t="s">
        <v>83</v>
      </c>
      <c r="B297" s="14" t="s">
        <v>247</v>
      </c>
      <c r="C297" s="72" t="s">
        <v>548</v>
      </c>
      <c r="D297" s="73"/>
      <c r="E297" s="14" t="s">
        <v>716</v>
      </c>
      <c r="F297" s="26">
        <v>7</v>
      </c>
      <c r="G297" s="144">
        <v>0</v>
      </c>
      <c r="H297" s="26">
        <f>F297*AO297</f>
        <v>0</v>
      </c>
      <c r="I297" s="26">
        <f>F297*AP297</f>
        <v>0</v>
      </c>
      <c r="J297" s="26">
        <f>F297*G297</f>
        <v>0</v>
      </c>
      <c r="K297" s="26">
        <v>0</v>
      </c>
      <c r="L297" s="26">
        <f>F297*K297</f>
        <v>0</v>
      </c>
      <c r="M297" s="40" t="s">
        <v>791</v>
      </c>
      <c r="N297" s="5"/>
      <c r="Z297" s="46">
        <f>IF(AQ297="5",BJ297,0)</f>
        <v>0</v>
      </c>
      <c r="AB297" s="46">
        <f>IF(AQ297="1",BH297,0)</f>
        <v>0</v>
      </c>
      <c r="AC297" s="46">
        <f>IF(AQ297="1",BI297,0)</f>
        <v>0</v>
      </c>
      <c r="AD297" s="46">
        <f>IF(AQ297="7",BH297,0)</f>
        <v>0</v>
      </c>
      <c r="AE297" s="46">
        <f>IF(AQ297="7",BI297,0)</f>
        <v>0</v>
      </c>
      <c r="AF297" s="46">
        <f>IF(AQ297="2",BH297,0)</f>
        <v>0</v>
      </c>
      <c r="AG297" s="46">
        <f>IF(AQ297="2",BI297,0)</f>
        <v>0</v>
      </c>
      <c r="AH297" s="46">
        <f>IF(AQ297="0",BJ297,0)</f>
        <v>0</v>
      </c>
      <c r="AI297" s="36"/>
      <c r="AJ297" s="26">
        <f>IF(AN297=0,J297,0)</f>
        <v>0</v>
      </c>
      <c r="AK297" s="26">
        <f>IF(AN297=15,J297,0)</f>
        <v>0</v>
      </c>
      <c r="AL297" s="26">
        <f>IF(AN297=21,J297,0)</f>
        <v>0</v>
      </c>
      <c r="AN297" s="46">
        <v>21</v>
      </c>
      <c r="AO297" s="46">
        <f>G297*0</f>
        <v>0</v>
      </c>
      <c r="AP297" s="46">
        <f>G297*(1-0)</f>
        <v>0</v>
      </c>
      <c r="AQ297" s="47" t="s">
        <v>7</v>
      </c>
      <c r="AV297" s="46">
        <f>AW297+AX297</f>
        <v>0</v>
      </c>
      <c r="AW297" s="46">
        <f>F297*AO297</f>
        <v>0</v>
      </c>
      <c r="AX297" s="46">
        <f>F297*AP297</f>
        <v>0</v>
      </c>
      <c r="AY297" s="49" t="s">
        <v>814</v>
      </c>
      <c r="AZ297" s="49" t="s">
        <v>824</v>
      </c>
      <c r="BA297" s="36" t="s">
        <v>826</v>
      </c>
      <c r="BC297" s="46">
        <f>AW297+AX297</f>
        <v>0</v>
      </c>
      <c r="BD297" s="46">
        <f>G297/(100-BE297)*100</f>
        <v>0</v>
      </c>
      <c r="BE297" s="46">
        <v>0</v>
      </c>
      <c r="BF297" s="46">
        <f>L297</f>
        <v>0</v>
      </c>
      <c r="BH297" s="26">
        <f>F297*AO297</f>
        <v>0</v>
      </c>
      <c r="BI297" s="26">
        <f>F297*AP297</f>
        <v>0</v>
      </c>
      <c r="BJ297" s="26">
        <f>F297*G297</f>
        <v>0</v>
      </c>
      <c r="BK297" s="26" t="s">
        <v>831</v>
      </c>
      <c r="BL297" s="46">
        <v>89</v>
      </c>
    </row>
    <row r="298" spans="1:14" ht="12.75">
      <c r="A298" s="5"/>
      <c r="C298" s="21" t="s">
        <v>13</v>
      </c>
      <c r="D298" s="22"/>
      <c r="F298" s="27">
        <v>7</v>
      </c>
      <c r="M298" s="41"/>
      <c r="N298" s="5"/>
    </row>
    <row r="299" spans="1:14" ht="12.75">
      <c r="A299" s="5"/>
      <c r="B299" s="15" t="s">
        <v>174</v>
      </c>
      <c r="C299" s="80" t="s">
        <v>549</v>
      </c>
      <c r="D299" s="81"/>
      <c r="E299" s="81"/>
      <c r="F299" s="81"/>
      <c r="G299" s="81"/>
      <c r="H299" s="81"/>
      <c r="I299" s="81"/>
      <c r="J299" s="81"/>
      <c r="K299" s="81"/>
      <c r="L299" s="81"/>
      <c r="M299" s="82"/>
      <c r="N299" s="5"/>
    </row>
    <row r="300" spans="1:14" ht="12.75">
      <c r="A300" s="5"/>
      <c r="B300" s="17" t="s">
        <v>175</v>
      </c>
      <c r="C300" s="85" t="s">
        <v>345</v>
      </c>
      <c r="D300" s="86"/>
      <c r="E300" s="86"/>
      <c r="F300" s="86"/>
      <c r="G300" s="86"/>
      <c r="H300" s="86"/>
      <c r="I300" s="86"/>
      <c r="J300" s="86"/>
      <c r="K300" s="86"/>
      <c r="L300" s="86"/>
      <c r="M300" s="87"/>
      <c r="N300" s="5"/>
    </row>
    <row r="301" spans="1:64" ht="12.75">
      <c r="A301" s="7" t="s">
        <v>84</v>
      </c>
      <c r="B301" s="19" t="s">
        <v>248</v>
      </c>
      <c r="C301" s="91" t="s">
        <v>550</v>
      </c>
      <c r="D301" s="92"/>
      <c r="E301" s="19" t="s">
        <v>716</v>
      </c>
      <c r="F301" s="28">
        <v>7</v>
      </c>
      <c r="G301" s="145">
        <v>0</v>
      </c>
      <c r="H301" s="28">
        <f>F301*AO301</f>
        <v>0</v>
      </c>
      <c r="I301" s="28">
        <f>F301*AP301</f>
        <v>0</v>
      </c>
      <c r="J301" s="28">
        <f>F301*G301</f>
        <v>0</v>
      </c>
      <c r="K301" s="28">
        <v>0.585</v>
      </c>
      <c r="L301" s="28">
        <f>F301*K301</f>
        <v>4.095</v>
      </c>
      <c r="M301" s="43" t="s">
        <v>791</v>
      </c>
      <c r="N301" s="5"/>
      <c r="Z301" s="46">
        <f>IF(AQ301="5",BJ301,0)</f>
        <v>0</v>
      </c>
      <c r="AB301" s="46">
        <f>IF(AQ301="1",BH301,0)</f>
        <v>0</v>
      </c>
      <c r="AC301" s="46">
        <f>IF(AQ301="1",BI301,0)</f>
        <v>0</v>
      </c>
      <c r="AD301" s="46">
        <f>IF(AQ301="7",BH301,0)</f>
        <v>0</v>
      </c>
      <c r="AE301" s="46">
        <f>IF(AQ301="7",BI301,0)</f>
        <v>0</v>
      </c>
      <c r="AF301" s="46">
        <f>IF(AQ301="2",BH301,0)</f>
        <v>0</v>
      </c>
      <c r="AG301" s="46">
        <f>IF(AQ301="2",BI301,0)</f>
        <v>0</v>
      </c>
      <c r="AH301" s="46">
        <f>IF(AQ301="0",BJ301,0)</f>
        <v>0</v>
      </c>
      <c r="AI301" s="36"/>
      <c r="AJ301" s="28">
        <f>IF(AN301=0,J301,0)</f>
        <v>0</v>
      </c>
      <c r="AK301" s="28">
        <f>IF(AN301=15,J301,0)</f>
        <v>0</v>
      </c>
      <c r="AL301" s="28">
        <f>IF(AN301=21,J301,0)</f>
        <v>0</v>
      </c>
      <c r="AN301" s="46">
        <v>21</v>
      </c>
      <c r="AO301" s="46">
        <f>G301*1</f>
        <v>0</v>
      </c>
      <c r="AP301" s="46">
        <f>G301*(1-1)</f>
        <v>0</v>
      </c>
      <c r="AQ301" s="48" t="s">
        <v>7</v>
      </c>
      <c r="AV301" s="46">
        <f>AW301+AX301</f>
        <v>0</v>
      </c>
      <c r="AW301" s="46">
        <f>F301*AO301</f>
        <v>0</v>
      </c>
      <c r="AX301" s="46">
        <f>F301*AP301</f>
        <v>0</v>
      </c>
      <c r="AY301" s="49" t="s">
        <v>814</v>
      </c>
      <c r="AZ301" s="49" t="s">
        <v>824</v>
      </c>
      <c r="BA301" s="36" t="s">
        <v>826</v>
      </c>
      <c r="BC301" s="46">
        <f>AW301+AX301</f>
        <v>0</v>
      </c>
      <c r="BD301" s="46">
        <f>G301/(100-BE301)*100</f>
        <v>0</v>
      </c>
      <c r="BE301" s="46">
        <v>0</v>
      </c>
      <c r="BF301" s="46">
        <f>L301</f>
        <v>4.095</v>
      </c>
      <c r="BH301" s="28">
        <f>F301*AO301</f>
        <v>0</v>
      </c>
      <c r="BI301" s="28">
        <f>F301*AP301</f>
        <v>0</v>
      </c>
      <c r="BJ301" s="28">
        <f>F301*G301</f>
        <v>0</v>
      </c>
      <c r="BK301" s="28" t="s">
        <v>832</v>
      </c>
      <c r="BL301" s="46">
        <v>89</v>
      </c>
    </row>
    <row r="302" spans="1:14" ht="12.75">
      <c r="A302" s="5"/>
      <c r="C302" s="21" t="s">
        <v>551</v>
      </c>
      <c r="D302" s="22"/>
      <c r="F302" s="27">
        <v>7</v>
      </c>
      <c r="M302" s="41"/>
      <c r="N302" s="5"/>
    </row>
    <row r="303" spans="1:14" ht="12.75">
      <c r="A303" s="5"/>
      <c r="B303" s="15" t="s">
        <v>174</v>
      </c>
      <c r="C303" s="80" t="s">
        <v>552</v>
      </c>
      <c r="D303" s="81"/>
      <c r="E303" s="81"/>
      <c r="F303" s="81"/>
      <c r="G303" s="81"/>
      <c r="H303" s="81"/>
      <c r="I303" s="81"/>
      <c r="J303" s="81"/>
      <c r="K303" s="81"/>
      <c r="L303" s="81"/>
      <c r="M303" s="82"/>
      <c r="N303" s="5"/>
    </row>
    <row r="304" spans="1:64" ht="12.75">
      <c r="A304" s="4" t="s">
        <v>85</v>
      </c>
      <c r="B304" s="14" t="s">
        <v>249</v>
      </c>
      <c r="C304" s="72" t="s">
        <v>553</v>
      </c>
      <c r="D304" s="73"/>
      <c r="E304" s="14" t="s">
        <v>716</v>
      </c>
      <c r="F304" s="26">
        <v>2</v>
      </c>
      <c r="G304" s="144">
        <v>0</v>
      </c>
      <c r="H304" s="26">
        <f>F304*AO304</f>
        <v>0</v>
      </c>
      <c r="I304" s="26">
        <f>F304*AP304</f>
        <v>0</v>
      </c>
      <c r="J304" s="26">
        <f>F304*G304</f>
        <v>0</v>
      </c>
      <c r="K304" s="26">
        <v>0</v>
      </c>
      <c r="L304" s="26">
        <f>F304*K304</f>
        <v>0</v>
      </c>
      <c r="M304" s="40" t="s">
        <v>791</v>
      </c>
      <c r="N304" s="5"/>
      <c r="Z304" s="46">
        <f>IF(AQ304="5",BJ304,0)</f>
        <v>0</v>
      </c>
      <c r="AB304" s="46">
        <f>IF(AQ304="1",BH304,0)</f>
        <v>0</v>
      </c>
      <c r="AC304" s="46">
        <f>IF(AQ304="1",BI304,0)</f>
        <v>0</v>
      </c>
      <c r="AD304" s="46">
        <f>IF(AQ304="7",BH304,0)</f>
        <v>0</v>
      </c>
      <c r="AE304" s="46">
        <f>IF(AQ304="7",BI304,0)</f>
        <v>0</v>
      </c>
      <c r="AF304" s="46">
        <f>IF(AQ304="2",BH304,0)</f>
        <v>0</v>
      </c>
      <c r="AG304" s="46">
        <f>IF(AQ304="2",BI304,0)</f>
        <v>0</v>
      </c>
      <c r="AH304" s="46">
        <f>IF(AQ304="0",BJ304,0)</f>
        <v>0</v>
      </c>
      <c r="AI304" s="36"/>
      <c r="AJ304" s="26">
        <f>IF(AN304=0,J304,0)</f>
        <v>0</v>
      </c>
      <c r="AK304" s="26">
        <f>IF(AN304=15,J304,0)</f>
        <v>0</v>
      </c>
      <c r="AL304" s="26">
        <f>IF(AN304=21,J304,0)</f>
        <v>0</v>
      </c>
      <c r="AN304" s="46">
        <v>21</v>
      </c>
      <c r="AO304" s="46">
        <f>G304*0</f>
        <v>0</v>
      </c>
      <c r="AP304" s="46">
        <f>G304*(1-0)</f>
        <v>0</v>
      </c>
      <c r="AQ304" s="47" t="s">
        <v>7</v>
      </c>
      <c r="AV304" s="46">
        <f>AW304+AX304</f>
        <v>0</v>
      </c>
      <c r="AW304" s="46">
        <f>F304*AO304</f>
        <v>0</v>
      </c>
      <c r="AX304" s="46">
        <f>F304*AP304</f>
        <v>0</v>
      </c>
      <c r="AY304" s="49" t="s">
        <v>814</v>
      </c>
      <c r="AZ304" s="49" t="s">
        <v>824</v>
      </c>
      <c r="BA304" s="36" t="s">
        <v>826</v>
      </c>
      <c r="BC304" s="46">
        <f>AW304+AX304</f>
        <v>0</v>
      </c>
      <c r="BD304" s="46">
        <f>G304/(100-BE304)*100</f>
        <v>0</v>
      </c>
      <c r="BE304" s="46">
        <v>0</v>
      </c>
      <c r="BF304" s="46">
        <f>L304</f>
        <v>0</v>
      </c>
      <c r="BH304" s="26">
        <f>F304*AO304</f>
        <v>0</v>
      </c>
      <c r="BI304" s="26">
        <f>F304*AP304</f>
        <v>0</v>
      </c>
      <c r="BJ304" s="26">
        <f>F304*G304</f>
        <v>0</v>
      </c>
      <c r="BK304" s="26" t="s">
        <v>831</v>
      </c>
      <c r="BL304" s="46">
        <v>89</v>
      </c>
    </row>
    <row r="305" spans="1:14" ht="12.75">
      <c r="A305" s="5"/>
      <c r="B305" s="15" t="s">
        <v>174</v>
      </c>
      <c r="C305" s="80" t="s">
        <v>554</v>
      </c>
      <c r="D305" s="81"/>
      <c r="E305" s="81"/>
      <c r="F305" s="81"/>
      <c r="G305" s="81"/>
      <c r="H305" s="81"/>
      <c r="I305" s="81"/>
      <c r="J305" s="81"/>
      <c r="K305" s="81"/>
      <c r="L305" s="81"/>
      <c r="M305" s="82"/>
      <c r="N305" s="5"/>
    </row>
    <row r="306" spans="1:14" ht="12.75">
      <c r="A306" s="5"/>
      <c r="B306" s="17" t="s">
        <v>175</v>
      </c>
      <c r="C306" s="85" t="s">
        <v>345</v>
      </c>
      <c r="D306" s="86"/>
      <c r="E306" s="86"/>
      <c r="F306" s="86"/>
      <c r="G306" s="86"/>
      <c r="H306" s="86"/>
      <c r="I306" s="86"/>
      <c r="J306" s="86"/>
      <c r="K306" s="86"/>
      <c r="L306" s="86"/>
      <c r="M306" s="87"/>
      <c r="N306" s="5"/>
    </row>
    <row r="307" spans="1:64" ht="12.75">
      <c r="A307" s="7" t="s">
        <v>86</v>
      </c>
      <c r="B307" s="19" t="s">
        <v>250</v>
      </c>
      <c r="C307" s="91" t="s">
        <v>555</v>
      </c>
      <c r="D307" s="92"/>
      <c r="E307" s="19" t="s">
        <v>716</v>
      </c>
      <c r="F307" s="28">
        <v>2</v>
      </c>
      <c r="G307" s="145">
        <v>0</v>
      </c>
      <c r="H307" s="28">
        <f>F307*AO307</f>
        <v>0</v>
      </c>
      <c r="I307" s="28">
        <f>F307*AP307</f>
        <v>0</v>
      </c>
      <c r="J307" s="28">
        <f>F307*G307</f>
        <v>0</v>
      </c>
      <c r="K307" s="28">
        <v>2.1</v>
      </c>
      <c r="L307" s="28">
        <f>F307*K307</f>
        <v>4.2</v>
      </c>
      <c r="M307" s="43" t="s">
        <v>791</v>
      </c>
      <c r="N307" s="5"/>
      <c r="Z307" s="46">
        <f>IF(AQ307="5",BJ307,0)</f>
        <v>0</v>
      </c>
      <c r="AB307" s="46">
        <f>IF(AQ307="1",BH307,0)</f>
        <v>0</v>
      </c>
      <c r="AC307" s="46">
        <f>IF(AQ307="1",BI307,0)</f>
        <v>0</v>
      </c>
      <c r="AD307" s="46">
        <f>IF(AQ307="7",BH307,0)</f>
        <v>0</v>
      </c>
      <c r="AE307" s="46">
        <f>IF(AQ307="7",BI307,0)</f>
        <v>0</v>
      </c>
      <c r="AF307" s="46">
        <f>IF(AQ307="2",BH307,0)</f>
        <v>0</v>
      </c>
      <c r="AG307" s="46">
        <f>IF(AQ307="2",BI307,0)</f>
        <v>0</v>
      </c>
      <c r="AH307" s="46">
        <f>IF(AQ307="0",BJ307,0)</f>
        <v>0</v>
      </c>
      <c r="AI307" s="36"/>
      <c r="AJ307" s="28">
        <f>IF(AN307=0,J307,0)</f>
        <v>0</v>
      </c>
      <c r="AK307" s="28">
        <f>IF(AN307=15,J307,0)</f>
        <v>0</v>
      </c>
      <c r="AL307" s="28">
        <f>IF(AN307=21,J307,0)</f>
        <v>0</v>
      </c>
      <c r="AN307" s="46">
        <v>21</v>
      </c>
      <c r="AO307" s="46">
        <f>G307*1</f>
        <v>0</v>
      </c>
      <c r="AP307" s="46">
        <f>G307*(1-1)</f>
        <v>0</v>
      </c>
      <c r="AQ307" s="48" t="s">
        <v>7</v>
      </c>
      <c r="AV307" s="46">
        <f>AW307+AX307</f>
        <v>0</v>
      </c>
      <c r="AW307" s="46">
        <f>F307*AO307</f>
        <v>0</v>
      </c>
      <c r="AX307" s="46">
        <f>F307*AP307</f>
        <v>0</v>
      </c>
      <c r="AY307" s="49" t="s">
        <v>814</v>
      </c>
      <c r="AZ307" s="49" t="s">
        <v>824</v>
      </c>
      <c r="BA307" s="36" t="s">
        <v>826</v>
      </c>
      <c r="BC307" s="46">
        <f>AW307+AX307</f>
        <v>0</v>
      </c>
      <c r="BD307" s="46">
        <f>G307/(100-BE307)*100</f>
        <v>0</v>
      </c>
      <c r="BE307" s="46">
        <v>0</v>
      </c>
      <c r="BF307" s="46">
        <f>L307</f>
        <v>4.2</v>
      </c>
      <c r="BH307" s="28">
        <f>F307*AO307</f>
        <v>0</v>
      </c>
      <c r="BI307" s="28">
        <f>F307*AP307</f>
        <v>0</v>
      </c>
      <c r="BJ307" s="28">
        <f>F307*G307</f>
        <v>0</v>
      </c>
      <c r="BK307" s="28" t="s">
        <v>832</v>
      </c>
      <c r="BL307" s="46">
        <v>89</v>
      </c>
    </row>
    <row r="308" spans="1:14" ht="12.75">
      <c r="A308" s="5"/>
      <c r="B308" s="15" t="s">
        <v>174</v>
      </c>
      <c r="C308" s="80" t="s">
        <v>556</v>
      </c>
      <c r="D308" s="81"/>
      <c r="E308" s="81"/>
      <c r="F308" s="81"/>
      <c r="G308" s="81"/>
      <c r="H308" s="81"/>
      <c r="I308" s="81"/>
      <c r="J308" s="81"/>
      <c r="K308" s="81"/>
      <c r="L308" s="81"/>
      <c r="M308" s="82"/>
      <c r="N308" s="5"/>
    </row>
    <row r="309" spans="1:64" ht="12.75">
      <c r="A309" s="4" t="s">
        <v>87</v>
      </c>
      <c r="B309" s="14" t="s">
        <v>251</v>
      </c>
      <c r="C309" s="72" t="s">
        <v>557</v>
      </c>
      <c r="D309" s="73"/>
      <c r="E309" s="14" t="s">
        <v>716</v>
      </c>
      <c r="F309" s="26">
        <v>1</v>
      </c>
      <c r="G309" s="144">
        <v>0</v>
      </c>
      <c r="H309" s="26">
        <f>F309*AO309</f>
        <v>0</v>
      </c>
      <c r="I309" s="26">
        <f>F309*AP309</f>
        <v>0</v>
      </c>
      <c r="J309" s="26">
        <f>F309*G309</f>
        <v>0</v>
      </c>
      <c r="K309" s="26">
        <v>0</v>
      </c>
      <c r="L309" s="26">
        <f>F309*K309</f>
        <v>0</v>
      </c>
      <c r="M309" s="40" t="s">
        <v>791</v>
      </c>
      <c r="N309" s="5"/>
      <c r="Z309" s="46">
        <f>IF(AQ309="5",BJ309,0)</f>
        <v>0</v>
      </c>
      <c r="AB309" s="46">
        <f>IF(AQ309="1",BH309,0)</f>
        <v>0</v>
      </c>
      <c r="AC309" s="46">
        <f>IF(AQ309="1",BI309,0)</f>
        <v>0</v>
      </c>
      <c r="AD309" s="46">
        <f>IF(AQ309="7",BH309,0)</f>
        <v>0</v>
      </c>
      <c r="AE309" s="46">
        <f>IF(AQ309="7",BI309,0)</f>
        <v>0</v>
      </c>
      <c r="AF309" s="46">
        <f>IF(AQ309="2",BH309,0)</f>
        <v>0</v>
      </c>
      <c r="AG309" s="46">
        <f>IF(AQ309="2",BI309,0)</f>
        <v>0</v>
      </c>
      <c r="AH309" s="46">
        <f>IF(AQ309="0",BJ309,0)</f>
        <v>0</v>
      </c>
      <c r="AI309" s="36"/>
      <c r="AJ309" s="26">
        <f>IF(AN309=0,J309,0)</f>
        <v>0</v>
      </c>
      <c r="AK309" s="26">
        <f>IF(AN309=15,J309,0)</f>
        <v>0</v>
      </c>
      <c r="AL309" s="26">
        <f>IF(AN309=21,J309,0)</f>
        <v>0</v>
      </c>
      <c r="AN309" s="46">
        <v>21</v>
      </c>
      <c r="AO309" s="46">
        <f>G309*0</f>
        <v>0</v>
      </c>
      <c r="AP309" s="46">
        <f>G309*(1-0)</f>
        <v>0</v>
      </c>
      <c r="AQ309" s="47" t="s">
        <v>7</v>
      </c>
      <c r="AV309" s="46">
        <f>AW309+AX309</f>
        <v>0</v>
      </c>
      <c r="AW309" s="46">
        <f>F309*AO309</f>
        <v>0</v>
      </c>
      <c r="AX309" s="46">
        <f>F309*AP309</f>
        <v>0</v>
      </c>
      <c r="AY309" s="49" t="s">
        <v>814</v>
      </c>
      <c r="AZ309" s="49" t="s">
        <v>824</v>
      </c>
      <c r="BA309" s="36" t="s">
        <v>826</v>
      </c>
      <c r="BC309" s="46">
        <f>AW309+AX309</f>
        <v>0</v>
      </c>
      <c r="BD309" s="46">
        <f>G309/(100-BE309)*100</f>
        <v>0</v>
      </c>
      <c r="BE309" s="46">
        <v>0</v>
      </c>
      <c r="BF309" s="46">
        <f>L309</f>
        <v>0</v>
      </c>
      <c r="BH309" s="26">
        <f>F309*AO309</f>
        <v>0</v>
      </c>
      <c r="BI309" s="26">
        <f>F309*AP309</f>
        <v>0</v>
      </c>
      <c r="BJ309" s="26">
        <f>F309*G309</f>
        <v>0</v>
      </c>
      <c r="BK309" s="26" t="s">
        <v>831</v>
      </c>
      <c r="BL309" s="46">
        <v>89</v>
      </c>
    </row>
    <row r="310" spans="1:14" ht="12.75">
      <c r="A310" s="5"/>
      <c r="B310" s="17" t="s">
        <v>175</v>
      </c>
      <c r="C310" s="85" t="s">
        <v>345</v>
      </c>
      <c r="D310" s="86"/>
      <c r="E310" s="86"/>
      <c r="F310" s="86"/>
      <c r="G310" s="86"/>
      <c r="H310" s="86"/>
      <c r="I310" s="86"/>
      <c r="J310" s="86"/>
      <c r="K310" s="86"/>
      <c r="L310" s="86"/>
      <c r="M310" s="87"/>
      <c r="N310" s="5"/>
    </row>
    <row r="311" spans="1:64" ht="12.75">
      <c r="A311" s="7" t="s">
        <v>88</v>
      </c>
      <c r="B311" s="19" t="s">
        <v>252</v>
      </c>
      <c r="C311" s="91" t="s">
        <v>558</v>
      </c>
      <c r="D311" s="92"/>
      <c r="E311" s="19" t="s">
        <v>716</v>
      </c>
      <c r="F311" s="28">
        <v>31</v>
      </c>
      <c r="G311" s="145">
        <v>0</v>
      </c>
      <c r="H311" s="28">
        <f>F311*AO311</f>
        <v>0</v>
      </c>
      <c r="I311" s="28">
        <f>F311*AP311</f>
        <v>0</v>
      </c>
      <c r="J311" s="28">
        <f>F311*G311</f>
        <v>0</v>
      </c>
      <c r="K311" s="28">
        <v>0.002</v>
      </c>
      <c r="L311" s="28">
        <f>F311*K311</f>
        <v>0.062</v>
      </c>
      <c r="M311" s="43" t="s">
        <v>791</v>
      </c>
      <c r="N311" s="5"/>
      <c r="Z311" s="46">
        <f>IF(AQ311="5",BJ311,0)</f>
        <v>0</v>
      </c>
      <c r="AB311" s="46">
        <f>IF(AQ311="1",BH311,0)</f>
        <v>0</v>
      </c>
      <c r="AC311" s="46">
        <f>IF(AQ311="1",BI311,0)</f>
        <v>0</v>
      </c>
      <c r="AD311" s="46">
        <f>IF(AQ311="7",BH311,0)</f>
        <v>0</v>
      </c>
      <c r="AE311" s="46">
        <f>IF(AQ311="7",BI311,0)</f>
        <v>0</v>
      </c>
      <c r="AF311" s="46">
        <f>IF(AQ311="2",BH311,0)</f>
        <v>0</v>
      </c>
      <c r="AG311" s="46">
        <f>IF(AQ311="2",BI311,0)</f>
        <v>0</v>
      </c>
      <c r="AH311" s="46">
        <f>IF(AQ311="0",BJ311,0)</f>
        <v>0</v>
      </c>
      <c r="AI311" s="36"/>
      <c r="AJ311" s="28">
        <f>IF(AN311=0,J311,0)</f>
        <v>0</v>
      </c>
      <c r="AK311" s="28">
        <f>IF(AN311=15,J311,0)</f>
        <v>0</v>
      </c>
      <c r="AL311" s="28">
        <f>IF(AN311=21,J311,0)</f>
        <v>0</v>
      </c>
      <c r="AN311" s="46">
        <v>21</v>
      </c>
      <c r="AO311" s="46">
        <f>G311*1</f>
        <v>0</v>
      </c>
      <c r="AP311" s="46">
        <f>G311*(1-1)</f>
        <v>0</v>
      </c>
      <c r="AQ311" s="48" t="s">
        <v>7</v>
      </c>
      <c r="AV311" s="46">
        <f>AW311+AX311</f>
        <v>0</v>
      </c>
      <c r="AW311" s="46">
        <f>F311*AO311</f>
        <v>0</v>
      </c>
      <c r="AX311" s="46">
        <f>F311*AP311</f>
        <v>0</v>
      </c>
      <c r="AY311" s="49" t="s">
        <v>814</v>
      </c>
      <c r="AZ311" s="49" t="s">
        <v>824</v>
      </c>
      <c r="BA311" s="36" t="s">
        <v>826</v>
      </c>
      <c r="BC311" s="46">
        <f>AW311+AX311</f>
        <v>0</v>
      </c>
      <c r="BD311" s="46">
        <f>G311/(100-BE311)*100</f>
        <v>0</v>
      </c>
      <c r="BE311" s="46">
        <v>0</v>
      </c>
      <c r="BF311" s="46">
        <f>L311</f>
        <v>0.062</v>
      </c>
      <c r="BH311" s="28">
        <f>F311*AO311</f>
        <v>0</v>
      </c>
      <c r="BI311" s="28">
        <f>F311*AP311</f>
        <v>0</v>
      </c>
      <c r="BJ311" s="28">
        <f>F311*G311</f>
        <v>0</v>
      </c>
      <c r="BK311" s="28" t="s">
        <v>832</v>
      </c>
      <c r="BL311" s="46">
        <v>89</v>
      </c>
    </row>
    <row r="312" spans="1:14" ht="12.75">
      <c r="A312" s="5"/>
      <c r="B312" s="15" t="s">
        <v>174</v>
      </c>
      <c r="C312" s="80" t="s">
        <v>559</v>
      </c>
      <c r="D312" s="81"/>
      <c r="E312" s="81"/>
      <c r="F312" s="81"/>
      <c r="G312" s="81"/>
      <c r="H312" s="81"/>
      <c r="I312" s="81"/>
      <c r="J312" s="81"/>
      <c r="K312" s="81"/>
      <c r="L312" s="81"/>
      <c r="M312" s="82"/>
      <c r="N312" s="5"/>
    </row>
    <row r="313" spans="1:64" ht="12.75">
      <c r="A313" s="4" t="s">
        <v>89</v>
      </c>
      <c r="B313" s="14" t="s">
        <v>253</v>
      </c>
      <c r="C313" s="72" t="s">
        <v>560</v>
      </c>
      <c r="D313" s="73"/>
      <c r="E313" s="14" t="s">
        <v>713</v>
      </c>
      <c r="F313" s="26">
        <v>105.06</v>
      </c>
      <c r="G313" s="144">
        <v>0</v>
      </c>
      <c r="H313" s="26">
        <f>F313*AO313</f>
        <v>0</v>
      </c>
      <c r="I313" s="26">
        <f>F313*AP313</f>
        <v>0</v>
      </c>
      <c r="J313" s="26">
        <f>F313*G313</f>
        <v>0</v>
      </c>
      <c r="K313" s="26">
        <v>2E-05</v>
      </c>
      <c r="L313" s="26">
        <f>F313*K313</f>
        <v>0.0021012</v>
      </c>
      <c r="M313" s="40" t="s">
        <v>791</v>
      </c>
      <c r="N313" s="5"/>
      <c r="Z313" s="46">
        <f>IF(AQ313="5",BJ313,0)</f>
        <v>0</v>
      </c>
      <c r="AB313" s="46">
        <f>IF(AQ313="1",BH313,0)</f>
        <v>0</v>
      </c>
      <c r="AC313" s="46">
        <f>IF(AQ313="1",BI313,0)</f>
        <v>0</v>
      </c>
      <c r="AD313" s="46">
        <f>IF(AQ313="7",BH313,0)</f>
        <v>0</v>
      </c>
      <c r="AE313" s="46">
        <f>IF(AQ313="7",BI313,0)</f>
        <v>0</v>
      </c>
      <c r="AF313" s="46">
        <f>IF(AQ313="2",BH313,0)</f>
        <v>0</v>
      </c>
      <c r="AG313" s="46">
        <f>IF(AQ313="2",BI313,0)</f>
        <v>0</v>
      </c>
      <c r="AH313" s="46">
        <f>IF(AQ313="0",BJ313,0)</f>
        <v>0</v>
      </c>
      <c r="AI313" s="36"/>
      <c r="AJ313" s="26">
        <f>IF(AN313=0,J313,0)</f>
        <v>0</v>
      </c>
      <c r="AK313" s="26">
        <f>IF(AN313=15,J313,0)</f>
        <v>0</v>
      </c>
      <c r="AL313" s="26">
        <f>IF(AN313=21,J313,0)</f>
        <v>0</v>
      </c>
      <c r="AN313" s="46">
        <v>21</v>
      </c>
      <c r="AO313" s="46">
        <f>G313*0.289004659507139</f>
        <v>0</v>
      </c>
      <c r="AP313" s="46">
        <f>G313*(1-0.289004659507139)</f>
        <v>0</v>
      </c>
      <c r="AQ313" s="47" t="s">
        <v>7</v>
      </c>
      <c r="AV313" s="46">
        <f>AW313+AX313</f>
        <v>0</v>
      </c>
      <c r="AW313" s="46">
        <f>F313*AO313</f>
        <v>0</v>
      </c>
      <c r="AX313" s="46">
        <f>F313*AP313</f>
        <v>0</v>
      </c>
      <c r="AY313" s="49" t="s">
        <v>814</v>
      </c>
      <c r="AZ313" s="49" t="s">
        <v>824</v>
      </c>
      <c r="BA313" s="36" t="s">
        <v>826</v>
      </c>
      <c r="BC313" s="46">
        <f>AW313+AX313</f>
        <v>0</v>
      </c>
      <c r="BD313" s="46">
        <f>G313/(100-BE313)*100</f>
        <v>0</v>
      </c>
      <c r="BE313" s="46">
        <v>0</v>
      </c>
      <c r="BF313" s="46">
        <f>L313</f>
        <v>0.0021012</v>
      </c>
      <c r="BH313" s="26">
        <f>F313*AO313</f>
        <v>0</v>
      </c>
      <c r="BI313" s="26">
        <f>F313*AP313</f>
        <v>0</v>
      </c>
      <c r="BJ313" s="26">
        <f>F313*G313</f>
        <v>0</v>
      </c>
      <c r="BK313" s="26" t="s">
        <v>831</v>
      </c>
      <c r="BL313" s="46">
        <v>89</v>
      </c>
    </row>
    <row r="314" spans="1:14" ht="12.75">
      <c r="A314" s="5"/>
      <c r="C314" s="21" t="s">
        <v>561</v>
      </c>
      <c r="D314" s="22"/>
      <c r="F314" s="27" t="s">
        <v>767</v>
      </c>
      <c r="M314" s="41"/>
      <c r="N314" s="5"/>
    </row>
    <row r="315" spans="1:14" ht="12.75">
      <c r="A315" s="5"/>
      <c r="B315" s="16" t="s">
        <v>171</v>
      </c>
      <c r="C315" s="88" t="s">
        <v>562</v>
      </c>
      <c r="D315" s="89"/>
      <c r="E315" s="89"/>
      <c r="F315" s="89"/>
      <c r="G315" s="89"/>
      <c r="H315" s="89"/>
      <c r="I315" s="89"/>
      <c r="J315" s="89"/>
      <c r="K315" s="89"/>
      <c r="L315" s="89"/>
      <c r="M315" s="90"/>
      <c r="N315" s="5"/>
    </row>
    <row r="316" spans="1:14" ht="12.75">
      <c r="A316" s="5"/>
      <c r="B316" s="17" t="s">
        <v>175</v>
      </c>
      <c r="C316" s="85" t="s">
        <v>345</v>
      </c>
      <c r="D316" s="86"/>
      <c r="E316" s="86"/>
      <c r="F316" s="86"/>
      <c r="G316" s="86"/>
      <c r="H316" s="86"/>
      <c r="I316" s="86"/>
      <c r="J316" s="86"/>
      <c r="K316" s="86"/>
      <c r="L316" s="86"/>
      <c r="M316" s="87"/>
      <c r="N316" s="5"/>
    </row>
    <row r="317" spans="1:64" ht="12.75">
      <c r="A317" s="4" t="s">
        <v>90</v>
      </c>
      <c r="B317" s="14" t="s">
        <v>254</v>
      </c>
      <c r="C317" s="72" t="s">
        <v>563</v>
      </c>
      <c r="D317" s="73"/>
      <c r="E317" s="14" t="s">
        <v>713</v>
      </c>
      <c r="F317" s="26">
        <v>90</v>
      </c>
      <c r="G317" s="144">
        <v>0</v>
      </c>
      <c r="H317" s="26">
        <f>F317*AO317</f>
        <v>0</v>
      </c>
      <c r="I317" s="26">
        <f>F317*AP317</f>
        <v>0</v>
      </c>
      <c r="J317" s="26">
        <f>F317*G317</f>
        <v>0</v>
      </c>
      <c r="K317" s="26">
        <v>0</v>
      </c>
      <c r="L317" s="26">
        <f>F317*K317</f>
        <v>0</v>
      </c>
      <c r="M317" s="40" t="s">
        <v>791</v>
      </c>
      <c r="N317" s="5"/>
      <c r="Z317" s="46">
        <f>IF(AQ317="5",BJ317,0)</f>
        <v>0</v>
      </c>
      <c r="AB317" s="46">
        <f>IF(AQ317="1",BH317,0)</f>
        <v>0</v>
      </c>
      <c r="AC317" s="46">
        <f>IF(AQ317="1",BI317,0)</f>
        <v>0</v>
      </c>
      <c r="AD317" s="46">
        <f>IF(AQ317="7",BH317,0)</f>
        <v>0</v>
      </c>
      <c r="AE317" s="46">
        <f>IF(AQ317="7",BI317,0)</f>
        <v>0</v>
      </c>
      <c r="AF317" s="46">
        <f>IF(AQ317="2",BH317,0)</f>
        <v>0</v>
      </c>
      <c r="AG317" s="46">
        <f>IF(AQ317="2",BI317,0)</f>
        <v>0</v>
      </c>
      <c r="AH317" s="46">
        <f>IF(AQ317="0",BJ317,0)</f>
        <v>0</v>
      </c>
      <c r="AI317" s="36"/>
      <c r="AJ317" s="26">
        <f>IF(AN317=0,J317,0)</f>
        <v>0</v>
      </c>
      <c r="AK317" s="26">
        <f>IF(AN317=15,J317,0)</f>
        <v>0</v>
      </c>
      <c r="AL317" s="26">
        <f>IF(AN317=21,J317,0)</f>
        <v>0</v>
      </c>
      <c r="AN317" s="46">
        <v>21</v>
      </c>
      <c r="AO317" s="46">
        <f>G317*0.234814814814815</f>
        <v>0</v>
      </c>
      <c r="AP317" s="46">
        <f>G317*(1-0.234814814814815)</f>
        <v>0</v>
      </c>
      <c r="AQ317" s="47" t="s">
        <v>7</v>
      </c>
      <c r="AV317" s="46">
        <f>AW317+AX317</f>
        <v>0</v>
      </c>
      <c r="AW317" s="46">
        <f>F317*AO317</f>
        <v>0</v>
      </c>
      <c r="AX317" s="46">
        <f>F317*AP317</f>
        <v>0</v>
      </c>
      <c r="AY317" s="49" t="s">
        <v>814</v>
      </c>
      <c r="AZ317" s="49" t="s">
        <v>824</v>
      </c>
      <c r="BA317" s="36" t="s">
        <v>826</v>
      </c>
      <c r="BC317" s="46">
        <f>AW317+AX317</f>
        <v>0</v>
      </c>
      <c r="BD317" s="46">
        <f>G317/(100-BE317)*100</f>
        <v>0</v>
      </c>
      <c r="BE317" s="46">
        <v>0</v>
      </c>
      <c r="BF317" s="46">
        <f>L317</f>
        <v>0</v>
      </c>
      <c r="BH317" s="26">
        <f>F317*AO317</f>
        <v>0</v>
      </c>
      <c r="BI317" s="26">
        <f>F317*AP317</f>
        <v>0</v>
      </c>
      <c r="BJ317" s="26">
        <f>F317*G317</f>
        <v>0</v>
      </c>
      <c r="BK317" s="26" t="s">
        <v>831</v>
      </c>
      <c r="BL317" s="46">
        <v>89</v>
      </c>
    </row>
    <row r="318" spans="1:14" ht="12.75">
      <c r="A318" s="5"/>
      <c r="C318" s="21" t="s">
        <v>564</v>
      </c>
      <c r="D318" s="22"/>
      <c r="F318" s="27">
        <v>90</v>
      </c>
      <c r="M318" s="41"/>
      <c r="N318" s="5"/>
    </row>
    <row r="319" spans="1:14" ht="12.75">
      <c r="A319" s="5"/>
      <c r="B319" s="17" t="s">
        <v>175</v>
      </c>
      <c r="C319" s="85" t="s">
        <v>345</v>
      </c>
      <c r="D319" s="86"/>
      <c r="E319" s="86"/>
      <c r="F319" s="86"/>
      <c r="G319" s="86"/>
      <c r="H319" s="86"/>
      <c r="I319" s="86"/>
      <c r="J319" s="86"/>
      <c r="K319" s="86"/>
      <c r="L319" s="86"/>
      <c r="M319" s="87"/>
      <c r="N319" s="5"/>
    </row>
    <row r="320" spans="1:64" ht="12.75">
      <c r="A320" s="4" t="s">
        <v>91</v>
      </c>
      <c r="B320" s="14" t="s">
        <v>255</v>
      </c>
      <c r="C320" s="72" t="s">
        <v>565</v>
      </c>
      <c r="D320" s="73"/>
      <c r="E320" s="14" t="s">
        <v>713</v>
      </c>
      <c r="F320" s="26">
        <v>37.8</v>
      </c>
      <c r="G320" s="144">
        <v>0</v>
      </c>
      <c r="H320" s="26">
        <f>F320*AO320</f>
        <v>0</v>
      </c>
      <c r="I320" s="26">
        <f>F320*AP320</f>
        <v>0</v>
      </c>
      <c r="J320" s="26">
        <f>F320*G320</f>
        <v>0</v>
      </c>
      <c r="K320" s="26">
        <v>0</v>
      </c>
      <c r="L320" s="26">
        <f>F320*K320</f>
        <v>0</v>
      </c>
      <c r="M320" s="40" t="s">
        <v>791</v>
      </c>
      <c r="N320" s="5"/>
      <c r="Z320" s="46">
        <f>IF(AQ320="5",BJ320,0)</f>
        <v>0</v>
      </c>
      <c r="AB320" s="46">
        <f>IF(AQ320="1",BH320,0)</f>
        <v>0</v>
      </c>
      <c r="AC320" s="46">
        <f>IF(AQ320="1",BI320,0)</f>
        <v>0</v>
      </c>
      <c r="AD320" s="46">
        <f>IF(AQ320="7",BH320,0)</f>
        <v>0</v>
      </c>
      <c r="AE320" s="46">
        <f>IF(AQ320="7",BI320,0)</f>
        <v>0</v>
      </c>
      <c r="AF320" s="46">
        <f>IF(AQ320="2",BH320,0)</f>
        <v>0</v>
      </c>
      <c r="AG320" s="46">
        <f>IF(AQ320="2",BI320,0)</f>
        <v>0</v>
      </c>
      <c r="AH320" s="46">
        <f>IF(AQ320="0",BJ320,0)</f>
        <v>0</v>
      </c>
      <c r="AI320" s="36"/>
      <c r="AJ320" s="26">
        <f>IF(AN320=0,J320,0)</f>
        <v>0</v>
      </c>
      <c r="AK320" s="26">
        <f>IF(AN320=15,J320,0)</f>
        <v>0</v>
      </c>
      <c r="AL320" s="26">
        <f>IF(AN320=21,J320,0)</f>
        <v>0</v>
      </c>
      <c r="AN320" s="46">
        <v>21</v>
      </c>
      <c r="AO320" s="46">
        <f>G320*0.127153558052434</f>
        <v>0</v>
      </c>
      <c r="AP320" s="46">
        <f>G320*(1-0.127153558052434)</f>
        <v>0</v>
      </c>
      <c r="AQ320" s="47" t="s">
        <v>7</v>
      </c>
      <c r="AV320" s="46">
        <f>AW320+AX320</f>
        <v>0</v>
      </c>
      <c r="AW320" s="46">
        <f>F320*AO320</f>
        <v>0</v>
      </c>
      <c r="AX320" s="46">
        <f>F320*AP320</f>
        <v>0</v>
      </c>
      <c r="AY320" s="49" t="s">
        <v>814</v>
      </c>
      <c r="AZ320" s="49" t="s">
        <v>824</v>
      </c>
      <c r="BA320" s="36" t="s">
        <v>826</v>
      </c>
      <c r="BC320" s="46">
        <f>AW320+AX320</f>
        <v>0</v>
      </c>
      <c r="BD320" s="46">
        <f>G320/(100-BE320)*100</f>
        <v>0</v>
      </c>
      <c r="BE320" s="46">
        <v>0</v>
      </c>
      <c r="BF320" s="46">
        <f>L320</f>
        <v>0</v>
      </c>
      <c r="BH320" s="26">
        <f>F320*AO320</f>
        <v>0</v>
      </c>
      <c r="BI320" s="26">
        <f>F320*AP320</f>
        <v>0</v>
      </c>
      <c r="BJ320" s="26">
        <f>F320*G320</f>
        <v>0</v>
      </c>
      <c r="BK320" s="26" t="s">
        <v>831</v>
      </c>
      <c r="BL320" s="46">
        <v>89</v>
      </c>
    </row>
    <row r="321" spans="1:14" ht="12.75">
      <c r="A321" s="5"/>
      <c r="C321" s="21" t="s">
        <v>566</v>
      </c>
      <c r="D321" s="22"/>
      <c r="F321" s="27" t="s">
        <v>768</v>
      </c>
      <c r="M321" s="41"/>
      <c r="N321" s="5"/>
    </row>
    <row r="322" spans="1:14" ht="12.75">
      <c r="A322" s="5"/>
      <c r="B322" s="15" t="s">
        <v>174</v>
      </c>
      <c r="C322" s="80" t="s">
        <v>567</v>
      </c>
      <c r="D322" s="81"/>
      <c r="E322" s="81"/>
      <c r="F322" s="81"/>
      <c r="G322" s="81"/>
      <c r="H322" s="81"/>
      <c r="I322" s="81"/>
      <c r="J322" s="81"/>
      <c r="K322" s="81"/>
      <c r="L322" s="81"/>
      <c r="M322" s="82"/>
      <c r="N322" s="5"/>
    </row>
    <row r="323" spans="1:14" ht="12.75">
      <c r="A323" s="5"/>
      <c r="B323" s="17" t="s">
        <v>175</v>
      </c>
      <c r="C323" s="85" t="s">
        <v>345</v>
      </c>
      <c r="D323" s="86"/>
      <c r="E323" s="86"/>
      <c r="F323" s="86"/>
      <c r="G323" s="86"/>
      <c r="H323" s="86"/>
      <c r="I323" s="86"/>
      <c r="J323" s="86"/>
      <c r="K323" s="86"/>
      <c r="L323" s="86"/>
      <c r="M323" s="87"/>
      <c r="N323" s="5"/>
    </row>
    <row r="324" spans="1:64" ht="12.75">
      <c r="A324" s="4" t="s">
        <v>92</v>
      </c>
      <c r="B324" s="14" t="s">
        <v>256</v>
      </c>
      <c r="C324" s="72" t="s">
        <v>568</v>
      </c>
      <c r="D324" s="73"/>
      <c r="E324" s="14" t="s">
        <v>713</v>
      </c>
      <c r="F324" s="26">
        <v>102</v>
      </c>
      <c r="G324" s="144">
        <v>0</v>
      </c>
      <c r="H324" s="26">
        <f>F324*AO324</f>
        <v>0</v>
      </c>
      <c r="I324" s="26">
        <f>F324*AP324</f>
        <v>0</v>
      </c>
      <c r="J324" s="26">
        <f>F324*G324</f>
        <v>0</v>
      </c>
      <c r="K324" s="26">
        <v>0</v>
      </c>
      <c r="L324" s="26">
        <f>F324*K324</f>
        <v>0</v>
      </c>
      <c r="M324" s="40" t="s">
        <v>791</v>
      </c>
      <c r="N324" s="5"/>
      <c r="Z324" s="46">
        <f>IF(AQ324="5",BJ324,0)</f>
        <v>0</v>
      </c>
      <c r="AB324" s="46">
        <f>IF(AQ324="1",BH324,0)</f>
        <v>0</v>
      </c>
      <c r="AC324" s="46">
        <f>IF(AQ324="1",BI324,0)</f>
        <v>0</v>
      </c>
      <c r="AD324" s="46">
        <f>IF(AQ324="7",BH324,0)</f>
        <v>0</v>
      </c>
      <c r="AE324" s="46">
        <f>IF(AQ324="7",BI324,0)</f>
        <v>0</v>
      </c>
      <c r="AF324" s="46">
        <f>IF(AQ324="2",BH324,0)</f>
        <v>0</v>
      </c>
      <c r="AG324" s="46">
        <f>IF(AQ324="2",BI324,0)</f>
        <v>0</v>
      </c>
      <c r="AH324" s="46">
        <f>IF(AQ324="0",BJ324,0)</f>
        <v>0</v>
      </c>
      <c r="AI324" s="36"/>
      <c r="AJ324" s="26">
        <f>IF(AN324=0,J324,0)</f>
        <v>0</v>
      </c>
      <c r="AK324" s="26">
        <f>IF(AN324=15,J324,0)</f>
        <v>0</v>
      </c>
      <c r="AL324" s="26">
        <f>IF(AN324=21,J324,0)</f>
        <v>0</v>
      </c>
      <c r="AN324" s="46">
        <v>21</v>
      </c>
      <c r="AO324" s="46">
        <f>G324*0.023694602896007</f>
        <v>0</v>
      </c>
      <c r="AP324" s="46">
        <f>G324*(1-0.023694602896007)</f>
        <v>0</v>
      </c>
      <c r="AQ324" s="47" t="s">
        <v>7</v>
      </c>
      <c r="AV324" s="46">
        <f>AW324+AX324</f>
        <v>0</v>
      </c>
      <c r="AW324" s="46">
        <f>F324*AO324</f>
        <v>0</v>
      </c>
      <c r="AX324" s="46">
        <f>F324*AP324</f>
        <v>0</v>
      </c>
      <c r="AY324" s="49" t="s">
        <v>814</v>
      </c>
      <c r="AZ324" s="49" t="s">
        <v>824</v>
      </c>
      <c r="BA324" s="36" t="s">
        <v>826</v>
      </c>
      <c r="BC324" s="46">
        <f>AW324+AX324</f>
        <v>0</v>
      </c>
      <c r="BD324" s="46">
        <f>G324/(100-BE324)*100</f>
        <v>0</v>
      </c>
      <c r="BE324" s="46">
        <v>0</v>
      </c>
      <c r="BF324" s="46">
        <f>L324</f>
        <v>0</v>
      </c>
      <c r="BH324" s="26">
        <f>F324*AO324</f>
        <v>0</v>
      </c>
      <c r="BI324" s="26">
        <f>F324*AP324</f>
        <v>0</v>
      </c>
      <c r="BJ324" s="26">
        <f>F324*G324</f>
        <v>0</v>
      </c>
      <c r="BK324" s="26" t="s">
        <v>831</v>
      </c>
      <c r="BL324" s="46">
        <v>89</v>
      </c>
    </row>
    <row r="325" spans="1:14" ht="12.75">
      <c r="A325" s="5"/>
      <c r="C325" s="21" t="s">
        <v>108</v>
      </c>
      <c r="D325" s="22"/>
      <c r="F325" s="27">
        <v>102</v>
      </c>
      <c r="M325" s="41"/>
      <c r="N325" s="5"/>
    </row>
    <row r="326" spans="1:14" ht="12.75">
      <c r="A326" s="5"/>
      <c r="B326" s="15" t="s">
        <v>174</v>
      </c>
      <c r="C326" s="80" t="s">
        <v>569</v>
      </c>
      <c r="D326" s="81"/>
      <c r="E326" s="81"/>
      <c r="F326" s="81"/>
      <c r="G326" s="81"/>
      <c r="H326" s="81"/>
      <c r="I326" s="81"/>
      <c r="J326" s="81"/>
      <c r="K326" s="81"/>
      <c r="L326" s="81"/>
      <c r="M326" s="82"/>
      <c r="N326" s="5"/>
    </row>
    <row r="327" spans="1:14" ht="12.75">
      <c r="A327" s="5"/>
      <c r="B327" s="17" t="s">
        <v>175</v>
      </c>
      <c r="C327" s="85" t="s">
        <v>345</v>
      </c>
      <c r="D327" s="86"/>
      <c r="E327" s="86"/>
      <c r="F327" s="86"/>
      <c r="G327" s="86"/>
      <c r="H327" s="86"/>
      <c r="I327" s="86"/>
      <c r="J327" s="86"/>
      <c r="K327" s="86"/>
      <c r="L327" s="86"/>
      <c r="M327" s="87"/>
      <c r="N327" s="5"/>
    </row>
    <row r="328" spans="1:64" ht="12.75">
      <c r="A328" s="4" t="s">
        <v>93</v>
      </c>
      <c r="B328" s="14" t="s">
        <v>193</v>
      </c>
      <c r="C328" s="72" t="s">
        <v>403</v>
      </c>
      <c r="D328" s="73"/>
      <c r="E328" s="14" t="s">
        <v>715</v>
      </c>
      <c r="F328" s="26">
        <v>24.1121</v>
      </c>
      <c r="G328" s="144">
        <v>0</v>
      </c>
      <c r="H328" s="26">
        <f>F328*AO328</f>
        <v>0</v>
      </c>
      <c r="I328" s="26">
        <f>F328*AP328</f>
        <v>0</v>
      </c>
      <c r="J328" s="26">
        <f>F328*G328</f>
        <v>0</v>
      </c>
      <c r="K328" s="26">
        <v>0</v>
      </c>
      <c r="L328" s="26">
        <f>F328*K328</f>
        <v>0</v>
      </c>
      <c r="M328" s="40" t="s">
        <v>791</v>
      </c>
      <c r="N328" s="5"/>
      <c r="Z328" s="46">
        <f>IF(AQ328="5",BJ328,0)</f>
        <v>0</v>
      </c>
      <c r="AB328" s="46">
        <f>IF(AQ328="1",BH328,0)</f>
        <v>0</v>
      </c>
      <c r="AC328" s="46">
        <f>IF(AQ328="1",BI328,0)</f>
        <v>0</v>
      </c>
      <c r="AD328" s="46">
        <f>IF(AQ328="7",BH328,0)</f>
        <v>0</v>
      </c>
      <c r="AE328" s="46">
        <f>IF(AQ328="7",BI328,0)</f>
        <v>0</v>
      </c>
      <c r="AF328" s="46">
        <f>IF(AQ328="2",BH328,0)</f>
        <v>0</v>
      </c>
      <c r="AG328" s="46">
        <f>IF(AQ328="2",BI328,0)</f>
        <v>0</v>
      </c>
      <c r="AH328" s="46">
        <f>IF(AQ328="0",BJ328,0)</f>
        <v>0</v>
      </c>
      <c r="AI328" s="36"/>
      <c r="AJ328" s="26">
        <f>IF(AN328=0,J328,0)</f>
        <v>0</v>
      </c>
      <c r="AK328" s="26">
        <f>IF(AN328=15,J328,0)</f>
        <v>0</v>
      </c>
      <c r="AL328" s="26">
        <f>IF(AN328=21,J328,0)</f>
        <v>0</v>
      </c>
      <c r="AN328" s="46">
        <v>21</v>
      </c>
      <c r="AO328" s="46">
        <f>G328*0</f>
        <v>0</v>
      </c>
      <c r="AP328" s="46">
        <f>G328*(1-0)</f>
        <v>0</v>
      </c>
      <c r="AQ328" s="47" t="s">
        <v>11</v>
      </c>
      <c r="AV328" s="46">
        <f>AW328+AX328</f>
        <v>0</v>
      </c>
      <c r="AW328" s="46">
        <f>F328*AO328</f>
        <v>0</v>
      </c>
      <c r="AX328" s="46">
        <f>F328*AP328</f>
        <v>0</v>
      </c>
      <c r="AY328" s="49" t="s">
        <v>814</v>
      </c>
      <c r="AZ328" s="49" t="s">
        <v>824</v>
      </c>
      <c r="BA328" s="36" t="s">
        <v>826</v>
      </c>
      <c r="BC328" s="46">
        <f>AW328+AX328</f>
        <v>0</v>
      </c>
      <c r="BD328" s="46">
        <f>G328/(100-BE328)*100</f>
        <v>0</v>
      </c>
      <c r="BE328" s="46">
        <v>0</v>
      </c>
      <c r="BF328" s="46">
        <f>L328</f>
        <v>0</v>
      </c>
      <c r="BH328" s="26">
        <f>F328*AO328</f>
        <v>0</v>
      </c>
      <c r="BI328" s="26">
        <f>F328*AP328</f>
        <v>0</v>
      </c>
      <c r="BJ328" s="26">
        <f>F328*G328</f>
        <v>0</v>
      </c>
      <c r="BK328" s="26" t="s">
        <v>831</v>
      </c>
      <c r="BL328" s="46">
        <v>89</v>
      </c>
    </row>
    <row r="329" spans="1:14" ht="25.5" customHeight="1">
      <c r="A329" s="5"/>
      <c r="B329" s="15" t="s">
        <v>174</v>
      </c>
      <c r="C329" s="80" t="s">
        <v>404</v>
      </c>
      <c r="D329" s="81"/>
      <c r="E329" s="81"/>
      <c r="F329" s="81"/>
      <c r="G329" s="81"/>
      <c r="H329" s="81"/>
      <c r="I329" s="81"/>
      <c r="J329" s="81"/>
      <c r="K329" s="81"/>
      <c r="L329" s="81"/>
      <c r="M329" s="82"/>
      <c r="N329" s="5"/>
    </row>
    <row r="330" spans="1:47" ht="12.75">
      <c r="A330" s="6"/>
      <c r="B330" s="18" t="s">
        <v>97</v>
      </c>
      <c r="C330" s="83" t="s">
        <v>570</v>
      </c>
      <c r="D330" s="84"/>
      <c r="E330" s="24" t="s">
        <v>6</v>
      </c>
      <c r="F330" s="24" t="s">
        <v>6</v>
      </c>
      <c r="G330" s="24" t="s">
        <v>6</v>
      </c>
      <c r="H330" s="52">
        <f>SUM(H331:H347)</f>
        <v>0</v>
      </c>
      <c r="I330" s="52">
        <f>SUM(I331:I347)</f>
        <v>0</v>
      </c>
      <c r="J330" s="52">
        <f>SUM(J331:J347)</f>
        <v>0</v>
      </c>
      <c r="K330" s="36"/>
      <c r="L330" s="52">
        <f>SUM(L331:L347)</f>
        <v>0.5587799999999999</v>
      </c>
      <c r="M330" s="42"/>
      <c r="N330" s="5"/>
      <c r="AI330" s="36"/>
      <c r="AS330" s="52">
        <f>SUM(AJ331:AJ347)</f>
        <v>0</v>
      </c>
      <c r="AT330" s="52">
        <f>SUM(AK331:AK347)</f>
        <v>0</v>
      </c>
      <c r="AU330" s="52">
        <f>SUM(AL331:AL347)</f>
        <v>0</v>
      </c>
    </row>
    <row r="331" spans="1:64" ht="12.75">
      <c r="A331" s="4" t="s">
        <v>94</v>
      </c>
      <c r="B331" s="14" t="s">
        <v>257</v>
      </c>
      <c r="C331" s="72" t="s">
        <v>571</v>
      </c>
      <c r="D331" s="73"/>
      <c r="E331" s="14" t="s">
        <v>713</v>
      </c>
      <c r="F331" s="26">
        <v>162.8</v>
      </c>
      <c r="G331" s="144">
        <v>0</v>
      </c>
      <c r="H331" s="26">
        <f>F331*AO331</f>
        <v>0</v>
      </c>
      <c r="I331" s="26">
        <f>F331*AP331</f>
        <v>0</v>
      </c>
      <c r="J331" s="26">
        <f>F331*G331</f>
        <v>0</v>
      </c>
      <c r="K331" s="26">
        <v>0</v>
      </c>
      <c r="L331" s="26">
        <f>F331*K331</f>
        <v>0</v>
      </c>
      <c r="M331" s="40" t="s">
        <v>791</v>
      </c>
      <c r="N331" s="5"/>
      <c r="Z331" s="46">
        <f>IF(AQ331="5",BJ331,0)</f>
        <v>0</v>
      </c>
      <c r="AB331" s="46">
        <f>IF(AQ331="1",BH331,0)</f>
        <v>0</v>
      </c>
      <c r="AC331" s="46">
        <f>IF(AQ331="1",BI331,0)</f>
        <v>0</v>
      </c>
      <c r="AD331" s="46">
        <f>IF(AQ331="7",BH331,0)</f>
        <v>0</v>
      </c>
      <c r="AE331" s="46">
        <f>IF(AQ331="7",BI331,0)</f>
        <v>0</v>
      </c>
      <c r="AF331" s="46">
        <f>IF(AQ331="2",BH331,0)</f>
        <v>0</v>
      </c>
      <c r="AG331" s="46">
        <f>IF(AQ331="2",BI331,0)</f>
        <v>0</v>
      </c>
      <c r="AH331" s="46">
        <f>IF(AQ331="0",BJ331,0)</f>
        <v>0</v>
      </c>
      <c r="AI331" s="36"/>
      <c r="AJ331" s="26">
        <f>IF(AN331=0,J331,0)</f>
        <v>0</v>
      </c>
      <c r="AK331" s="26">
        <f>IF(AN331=15,J331,0)</f>
        <v>0</v>
      </c>
      <c r="AL331" s="26">
        <f>IF(AN331=21,J331,0)</f>
        <v>0</v>
      </c>
      <c r="AN331" s="46">
        <v>21</v>
      </c>
      <c r="AO331" s="46">
        <f>G331*0.594289340101523</f>
        <v>0</v>
      </c>
      <c r="AP331" s="46">
        <f>G331*(1-0.594289340101523)</f>
        <v>0</v>
      </c>
      <c r="AQ331" s="47" t="s">
        <v>7</v>
      </c>
      <c r="AV331" s="46">
        <f>AW331+AX331</f>
        <v>0</v>
      </c>
      <c r="AW331" s="46">
        <f>F331*AO331</f>
        <v>0</v>
      </c>
      <c r="AX331" s="46">
        <f>F331*AP331</f>
        <v>0</v>
      </c>
      <c r="AY331" s="49" t="s">
        <v>815</v>
      </c>
      <c r="AZ331" s="49" t="s">
        <v>825</v>
      </c>
      <c r="BA331" s="36" t="s">
        <v>826</v>
      </c>
      <c r="BC331" s="46">
        <f>AW331+AX331</f>
        <v>0</v>
      </c>
      <c r="BD331" s="46">
        <f>G331/(100-BE331)*100</f>
        <v>0</v>
      </c>
      <c r="BE331" s="46">
        <v>0</v>
      </c>
      <c r="BF331" s="46">
        <f>L331</f>
        <v>0</v>
      </c>
      <c r="BH331" s="26">
        <f>F331*AO331</f>
        <v>0</v>
      </c>
      <c r="BI331" s="26">
        <f>F331*AP331</f>
        <v>0</v>
      </c>
      <c r="BJ331" s="26">
        <f>F331*G331</f>
        <v>0</v>
      </c>
      <c r="BK331" s="26" t="s">
        <v>831</v>
      </c>
      <c r="BL331" s="46">
        <v>91</v>
      </c>
    </row>
    <row r="332" spans="1:14" ht="12.75">
      <c r="A332" s="5"/>
      <c r="C332" s="21" t="s">
        <v>572</v>
      </c>
      <c r="D332" s="22"/>
      <c r="F332" s="27">
        <v>113</v>
      </c>
      <c r="M332" s="41"/>
      <c r="N332" s="5"/>
    </row>
    <row r="333" spans="1:14" ht="12.75">
      <c r="A333" s="5"/>
      <c r="C333" s="21" t="s">
        <v>573</v>
      </c>
      <c r="D333" s="22"/>
      <c r="F333" s="27">
        <v>30</v>
      </c>
      <c r="M333" s="41"/>
      <c r="N333" s="5"/>
    </row>
    <row r="334" spans="1:14" ht="12.75">
      <c r="A334" s="5"/>
      <c r="C334" s="21" t="s">
        <v>393</v>
      </c>
      <c r="D334" s="22"/>
      <c r="F334" s="27">
        <v>6</v>
      </c>
      <c r="M334" s="41"/>
      <c r="N334" s="5"/>
    </row>
    <row r="335" spans="1:14" ht="12.75">
      <c r="A335" s="5"/>
      <c r="C335" s="21" t="s">
        <v>574</v>
      </c>
      <c r="D335" s="22"/>
      <c r="F335" s="27" t="s">
        <v>769</v>
      </c>
      <c r="M335" s="41"/>
      <c r="N335" s="5"/>
    </row>
    <row r="336" spans="1:14" ht="12.75">
      <c r="A336" s="5"/>
      <c r="B336" s="15" t="s">
        <v>174</v>
      </c>
      <c r="C336" s="80" t="s">
        <v>575</v>
      </c>
      <c r="D336" s="81"/>
      <c r="E336" s="81"/>
      <c r="F336" s="81"/>
      <c r="G336" s="81"/>
      <c r="H336" s="81"/>
      <c r="I336" s="81"/>
      <c r="J336" s="81"/>
      <c r="K336" s="81"/>
      <c r="L336" s="81"/>
      <c r="M336" s="82"/>
      <c r="N336" s="5"/>
    </row>
    <row r="337" spans="1:14" ht="12.75">
      <c r="A337" s="5"/>
      <c r="B337" s="17" t="s">
        <v>175</v>
      </c>
      <c r="C337" s="85" t="s">
        <v>345</v>
      </c>
      <c r="D337" s="86"/>
      <c r="E337" s="86"/>
      <c r="F337" s="86"/>
      <c r="G337" s="86"/>
      <c r="H337" s="86"/>
      <c r="I337" s="86"/>
      <c r="J337" s="86"/>
      <c r="K337" s="86"/>
      <c r="L337" s="86"/>
      <c r="M337" s="87"/>
      <c r="N337" s="5"/>
    </row>
    <row r="338" spans="1:64" ht="12.75">
      <c r="A338" s="4" t="s">
        <v>95</v>
      </c>
      <c r="B338" s="14" t="s">
        <v>258</v>
      </c>
      <c r="C338" s="72" t="s">
        <v>576</v>
      </c>
      <c r="D338" s="73"/>
      <c r="E338" s="14" t="s">
        <v>713</v>
      </c>
      <c r="F338" s="26">
        <v>162.8</v>
      </c>
      <c r="G338" s="144">
        <v>0</v>
      </c>
      <c r="H338" s="26">
        <f>F338*AO338</f>
        <v>0</v>
      </c>
      <c r="I338" s="26">
        <f>F338*AP338</f>
        <v>0</v>
      </c>
      <c r="J338" s="26">
        <f>F338*G338</f>
        <v>0</v>
      </c>
      <c r="K338" s="26">
        <v>0</v>
      </c>
      <c r="L338" s="26">
        <f>F338*K338</f>
        <v>0</v>
      </c>
      <c r="M338" s="40" t="s">
        <v>791</v>
      </c>
      <c r="N338" s="5"/>
      <c r="Z338" s="46">
        <f>IF(AQ338="5",BJ338,0)</f>
        <v>0</v>
      </c>
      <c r="AB338" s="46">
        <f>IF(AQ338="1",BH338,0)</f>
        <v>0</v>
      </c>
      <c r="AC338" s="46">
        <f>IF(AQ338="1",BI338,0)</f>
        <v>0</v>
      </c>
      <c r="AD338" s="46">
        <f>IF(AQ338="7",BH338,0)</f>
        <v>0</v>
      </c>
      <c r="AE338" s="46">
        <f>IF(AQ338="7",BI338,0)</f>
        <v>0</v>
      </c>
      <c r="AF338" s="46">
        <f>IF(AQ338="2",BH338,0)</f>
        <v>0</v>
      </c>
      <c r="AG338" s="46">
        <f>IF(AQ338="2",BI338,0)</f>
        <v>0</v>
      </c>
      <c r="AH338" s="46">
        <f>IF(AQ338="0",BJ338,0)</f>
        <v>0</v>
      </c>
      <c r="AI338" s="36"/>
      <c r="AJ338" s="26">
        <f>IF(AN338=0,J338,0)</f>
        <v>0</v>
      </c>
      <c r="AK338" s="26">
        <f>IF(AN338=15,J338,0)</f>
        <v>0</v>
      </c>
      <c r="AL338" s="26">
        <f>IF(AN338=21,J338,0)</f>
        <v>0</v>
      </c>
      <c r="AN338" s="46">
        <v>21</v>
      </c>
      <c r="AO338" s="46">
        <f>G338*0</f>
        <v>0</v>
      </c>
      <c r="AP338" s="46">
        <f>G338*(1-0)</f>
        <v>0</v>
      </c>
      <c r="AQ338" s="47" t="s">
        <v>7</v>
      </c>
      <c r="AV338" s="46">
        <f>AW338+AX338</f>
        <v>0</v>
      </c>
      <c r="AW338" s="46">
        <f>F338*AO338</f>
        <v>0</v>
      </c>
      <c r="AX338" s="46">
        <f>F338*AP338</f>
        <v>0</v>
      </c>
      <c r="AY338" s="49" t="s">
        <v>815</v>
      </c>
      <c r="AZ338" s="49" t="s">
        <v>825</v>
      </c>
      <c r="BA338" s="36" t="s">
        <v>826</v>
      </c>
      <c r="BC338" s="46">
        <f>AW338+AX338</f>
        <v>0</v>
      </c>
      <c r="BD338" s="46">
        <f>G338/(100-BE338)*100</f>
        <v>0</v>
      </c>
      <c r="BE338" s="46">
        <v>0</v>
      </c>
      <c r="BF338" s="46">
        <f>L338</f>
        <v>0</v>
      </c>
      <c r="BH338" s="26">
        <f>F338*AO338</f>
        <v>0</v>
      </c>
      <c r="BI338" s="26">
        <f>F338*AP338</f>
        <v>0</v>
      </c>
      <c r="BJ338" s="26">
        <f>F338*G338</f>
        <v>0</v>
      </c>
      <c r="BK338" s="26" t="s">
        <v>831</v>
      </c>
      <c r="BL338" s="46">
        <v>91</v>
      </c>
    </row>
    <row r="339" spans="1:64" ht="12.75">
      <c r="A339" s="4" t="s">
        <v>96</v>
      </c>
      <c r="B339" s="14" t="s">
        <v>259</v>
      </c>
      <c r="C339" s="72" t="s">
        <v>577</v>
      </c>
      <c r="D339" s="73"/>
      <c r="E339" s="14" t="s">
        <v>713</v>
      </c>
      <c r="F339" s="26">
        <v>162.8</v>
      </c>
      <c r="G339" s="144">
        <v>0</v>
      </c>
      <c r="H339" s="26">
        <f>F339*AO339</f>
        <v>0</v>
      </c>
      <c r="I339" s="26">
        <f>F339*AP339</f>
        <v>0</v>
      </c>
      <c r="J339" s="26">
        <f>F339*G339</f>
        <v>0</v>
      </c>
      <c r="K339" s="26">
        <v>0.0001</v>
      </c>
      <c r="L339" s="26">
        <f>F339*K339</f>
        <v>0.016280000000000003</v>
      </c>
      <c r="M339" s="40" t="s">
        <v>791</v>
      </c>
      <c r="N339" s="5"/>
      <c r="Z339" s="46">
        <f>IF(AQ339="5",BJ339,0)</f>
        <v>0</v>
      </c>
      <c r="AB339" s="46">
        <f>IF(AQ339="1",BH339,0)</f>
        <v>0</v>
      </c>
      <c r="AC339" s="46">
        <f>IF(AQ339="1",BI339,0)</f>
        <v>0</v>
      </c>
      <c r="AD339" s="46">
        <f>IF(AQ339="7",BH339,0)</f>
        <v>0</v>
      </c>
      <c r="AE339" s="46">
        <f>IF(AQ339="7",BI339,0)</f>
        <v>0</v>
      </c>
      <c r="AF339" s="46">
        <f>IF(AQ339="2",BH339,0)</f>
        <v>0</v>
      </c>
      <c r="AG339" s="46">
        <f>IF(AQ339="2",BI339,0)</f>
        <v>0</v>
      </c>
      <c r="AH339" s="46">
        <f>IF(AQ339="0",BJ339,0)</f>
        <v>0</v>
      </c>
      <c r="AI339" s="36"/>
      <c r="AJ339" s="26">
        <f>IF(AN339=0,J339,0)</f>
        <v>0</v>
      </c>
      <c r="AK339" s="26">
        <f>IF(AN339=15,J339,0)</f>
        <v>0</v>
      </c>
      <c r="AL339" s="26">
        <f>IF(AN339=21,J339,0)</f>
        <v>0</v>
      </c>
      <c r="AN339" s="46">
        <v>21</v>
      </c>
      <c r="AO339" s="46">
        <f>G339*0.10470291409408</f>
        <v>0</v>
      </c>
      <c r="AP339" s="46">
        <f>G339*(1-0.10470291409408)</f>
        <v>0</v>
      </c>
      <c r="AQ339" s="47" t="s">
        <v>7</v>
      </c>
      <c r="AV339" s="46">
        <f>AW339+AX339</f>
        <v>0</v>
      </c>
      <c r="AW339" s="46">
        <f>F339*AO339</f>
        <v>0</v>
      </c>
      <c r="AX339" s="46">
        <f>F339*AP339</f>
        <v>0</v>
      </c>
      <c r="AY339" s="49" t="s">
        <v>815</v>
      </c>
      <c r="AZ339" s="49" t="s">
        <v>825</v>
      </c>
      <c r="BA339" s="36" t="s">
        <v>826</v>
      </c>
      <c r="BC339" s="46">
        <f>AW339+AX339</f>
        <v>0</v>
      </c>
      <c r="BD339" s="46">
        <f>G339/(100-BE339)*100</f>
        <v>0</v>
      </c>
      <c r="BE339" s="46">
        <v>0</v>
      </c>
      <c r="BF339" s="46">
        <f>L339</f>
        <v>0.016280000000000003</v>
      </c>
      <c r="BH339" s="26">
        <f>F339*AO339</f>
        <v>0</v>
      </c>
      <c r="BI339" s="26">
        <f>F339*AP339</f>
        <v>0</v>
      </c>
      <c r="BJ339" s="26">
        <f>F339*G339</f>
        <v>0</v>
      </c>
      <c r="BK339" s="26" t="s">
        <v>831</v>
      </c>
      <c r="BL339" s="46">
        <v>91</v>
      </c>
    </row>
    <row r="340" spans="1:14" ht="12.75">
      <c r="A340" s="5"/>
      <c r="B340" s="15" t="s">
        <v>174</v>
      </c>
      <c r="C340" s="80" t="s">
        <v>578</v>
      </c>
      <c r="D340" s="81"/>
      <c r="E340" s="81"/>
      <c r="F340" s="81"/>
      <c r="G340" s="81"/>
      <c r="H340" s="81"/>
      <c r="I340" s="81"/>
      <c r="J340" s="81"/>
      <c r="K340" s="81"/>
      <c r="L340" s="81"/>
      <c r="M340" s="82"/>
      <c r="N340" s="5"/>
    </row>
    <row r="341" spans="1:64" ht="12.75">
      <c r="A341" s="4" t="s">
        <v>97</v>
      </c>
      <c r="B341" s="14" t="s">
        <v>260</v>
      </c>
      <c r="C341" s="72" t="s">
        <v>579</v>
      </c>
      <c r="D341" s="73"/>
      <c r="E341" s="14" t="s">
        <v>713</v>
      </c>
      <c r="F341" s="26">
        <v>4</v>
      </c>
      <c r="G341" s="144">
        <v>0</v>
      </c>
      <c r="H341" s="26">
        <f>F341*AO341</f>
        <v>0</v>
      </c>
      <c r="I341" s="26">
        <f>F341*AP341</f>
        <v>0</v>
      </c>
      <c r="J341" s="26">
        <f>F341*G341</f>
        <v>0</v>
      </c>
      <c r="K341" s="26">
        <v>0.13</v>
      </c>
      <c r="L341" s="26">
        <f>F341*K341</f>
        <v>0.52</v>
      </c>
      <c r="M341" s="40" t="s">
        <v>791</v>
      </c>
      <c r="N341" s="5"/>
      <c r="Z341" s="46">
        <f>IF(AQ341="5",BJ341,0)</f>
        <v>0</v>
      </c>
      <c r="AB341" s="46">
        <f>IF(AQ341="1",BH341,0)</f>
        <v>0</v>
      </c>
      <c r="AC341" s="46">
        <f>IF(AQ341="1",BI341,0)</f>
        <v>0</v>
      </c>
      <c r="AD341" s="46">
        <f>IF(AQ341="7",BH341,0)</f>
        <v>0</v>
      </c>
      <c r="AE341" s="46">
        <f>IF(AQ341="7",BI341,0)</f>
        <v>0</v>
      </c>
      <c r="AF341" s="46">
        <f>IF(AQ341="2",BH341,0)</f>
        <v>0</v>
      </c>
      <c r="AG341" s="46">
        <f>IF(AQ341="2",BI341,0)</f>
        <v>0</v>
      </c>
      <c r="AH341" s="46">
        <f>IF(AQ341="0",BJ341,0)</f>
        <v>0</v>
      </c>
      <c r="AI341" s="36"/>
      <c r="AJ341" s="26">
        <f>IF(AN341=0,J341,0)</f>
        <v>0</v>
      </c>
      <c r="AK341" s="26">
        <f>IF(AN341=15,J341,0)</f>
        <v>0</v>
      </c>
      <c r="AL341" s="26">
        <f>IF(AN341=21,J341,0)</f>
        <v>0</v>
      </c>
      <c r="AN341" s="46">
        <v>21</v>
      </c>
      <c r="AO341" s="46">
        <f>G341*0.454252873563218</f>
        <v>0</v>
      </c>
      <c r="AP341" s="46">
        <f>G341*(1-0.454252873563218)</f>
        <v>0</v>
      </c>
      <c r="AQ341" s="47" t="s">
        <v>7</v>
      </c>
      <c r="AV341" s="46">
        <f>AW341+AX341</f>
        <v>0</v>
      </c>
      <c r="AW341" s="46">
        <f>F341*AO341</f>
        <v>0</v>
      </c>
      <c r="AX341" s="46">
        <f>F341*AP341</f>
        <v>0</v>
      </c>
      <c r="AY341" s="49" t="s">
        <v>815</v>
      </c>
      <c r="AZ341" s="49" t="s">
        <v>825</v>
      </c>
      <c r="BA341" s="36" t="s">
        <v>826</v>
      </c>
      <c r="BC341" s="46">
        <f>AW341+AX341</f>
        <v>0</v>
      </c>
      <c r="BD341" s="46">
        <f>G341/(100-BE341)*100</f>
        <v>0</v>
      </c>
      <c r="BE341" s="46">
        <v>0</v>
      </c>
      <c r="BF341" s="46">
        <f>L341</f>
        <v>0.52</v>
      </c>
      <c r="BH341" s="26">
        <f>F341*AO341</f>
        <v>0</v>
      </c>
      <c r="BI341" s="26">
        <f>F341*AP341</f>
        <v>0</v>
      </c>
      <c r="BJ341" s="26">
        <f>F341*G341</f>
        <v>0</v>
      </c>
      <c r="BK341" s="26" t="s">
        <v>831</v>
      </c>
      <c r="BL341" s="46">
        <v>91</v>
      </c>
    </row>
    <row r="342" spans="1:14" ht="12.75">
      <c r="A342" s="5"/>
      <c r="C342" s="21" t="s">
        <v>363</v>
      </c>
      <c r="D342" s="22" t="s">
        <v>702</v>
      </c>
      <c r="F342" s="27">
        <v>4</v>
      </c>
      <c r="M342" s="41"/>
      <c r="N342" s="5"/>
    </row>
    <row r="343" spans="1:14" ht="12.75">
      <c r="A343" s="5"/>
      <c r="B343" s="15" t="s">
        <v>174</v>
      </c>
      <c r="C343" s="80" t="s">
        <v>580</v>
      </c>
      <c r="D343" s="81"/>
      <c r="E343" s="81"/>
      <c r="F343" s="81"/>
      <c r="G343" s="81"/>
      <c r="H343" s="81"/>
      <c r="I343" s="81"/>
      <c r="J343" s="81"/>
      <c r="K343" s="81"/>
      <c r="L343" s="81"/>
      <c r="M343" s="82"/>
      <c r="N343" s="5"/>
    </row>
    <row r="344" spans="1:14" ht="12.75">
      <c r="A344" s="5"/>
      <c r="B344" s="17" t="s">
        <v>175</v>
      </c>
      <c r="C344" s="85" t="s">
        <v>345</v>
      </c>
      <c r="D344" s="86"/>
      <c r="E344" s="86"/>
      <c r="F344" s="86"/>
      <c r="G344" s="86"/>
      <c r="H344" s="86"/>
      <c r="I344" s="86"/>
      <c r="J344" s="86"/>
      <c r="K344" s="86"/>
      <c r="L344" s="86"/>
      <c r="M344" s="87"/>
      <c r="N344" s="5"/>
    </row>
    <row r="345" spans="1:64" ht="12.75">
      <c r="A345" s="4" t="s">
        <v>98</v>
      </c>
      <c r="B345" s="14" t="s">
        <v>261</v>
      </c>
      <c r="C345" s="72" t="s">
        <v>581</v>
      </c>
      <c r="D345" s="73"/>
      <c r="E345" s="14" t="s">
        <v>713</v>
      </c>
      <c r="F345" s="26">
        <v>250</v>
      </c>
      <c r="G345" s="144">
        <v>0</v>
      </c>
      <c r="H345" s="26">
        <f>F345*AO345</f>
        <v>0</v>
      </c>
      <c r="I345" s="26">
        <f>F345*AP345</f>
        <v>0</v>
      </c>
      <c r="J345" s="26">
        <f>F345*G345</f>
        <v>0</v>
      </c>
      <c r="K345" s="26">
        <v>9E-05</v>
      </c>
      <c r="L345" s="26">
        <f>F345*K345</f>
        <v>0.022500000000000003</v>
      </c>
      <c r="M345" s="40" t="s">
        <v>791</v>
      </c>
      <c r="N345" s="5"/>
      <c r="Z345" s="46">
        <f>IF(AQ345="5",BJ345,0)</f>
        <v>0</v>
      </c>
      <c r="AB345" s="46">
        <f>IF(AQ345="1",BH345,0)</f>
        <v>0</v>
      </c>
      <c r="AC345" s="46">
        <f>IF(AQ345="1",BI345,0)</f>
        <v>0</v>
      </c>
      <c r="AD345" s="46">
        <f>IF(AQ345="7",BH345,0)</f>
        <v>0</v>
      </c>
      <c r="AE345" s="46">
        <f>IF(AQ345="7",BI345,0)</f>
        <v>0</v>
      </c>
      <c r="AF345" s="46">
        <f>IF(AQ345="2",BH345,0)</f>
        <v>0</v>
      </c>
      <c r="AG345" s="46">
        <f>IF(AQ345="2",BI345,0)</f>
        <v>0</v>
      </c>
      <c r="AH345" s="46">
        <f>IF(AQ345="0",BJ345,0)</f>
        <v>0</v>
      </c>
      <c r="AI345" s="36"/>
      <c r="AJ345" s="26">
        <f>IF(AN345=0,J345,0)</f>
        <v>0</v>
      </c>
      <c r="AK345" s="26">
        <f>IF(AN345=15,J345,0)</f>
        <v>0</v>
      </c>
      <c r="AL345" s="26">
        <f>IF(AN345=21,J345,0)</f>
        <v>0</v>
      </c>
      <c r="AN345" s="46">
        <v>21</v>
      </c>
      <c r="AO345" s="46">
        <f>G345*0.5788</f>
        <v>0</v>
      </c>
      <c r="AP345" s="46">
        <f>G345*(1-0.5788)</f>
        <v>0</v>
      </c>
      <c r="AQ345" s="47" t="s">
        <v>7</v>
      </c>
      <c r="AV345" s="46">
        <f>AW345+AX345</f>
        <v>0</v>
      </c>
      <c r="AW345" s="46">
        <f>F345*AO345</f>
        <v>0</v>
      </c>
      <c r="AX345" s="46">
        <f>F345*AP345</f>
        <v>0</v>
      </c>
      <c r="AY345" s="49" t="s">
        <v>815</v>
      </c>
      <c r="AZ345" s="49" t="s">
        <v>825</v>
      </c>
      <c r="BA345" s="36" t="s">
        <v>826</v>
      </c>
      <c r="BC345" s="46">
        <f>AW345+AX345</f>
        <v>0</v>
      </c>
      <c r="BD345" s="46">
        <f>G345/(100-BE345)*100</f>
        <v>0</v>
      </c>
      <c r="BE345" s="46">
        <v>0</v>
      </c>
      <c r="BF345" s="46">
        <f>L345</f>
        <v>0.022500000000000003</v>
      </c>
      <c r="BH345" s="26">
        <f>F345*AO345</f>
        <v>0</v>
      </c>
      <c r="BI345" s="26">
        <f>F345*AP345</f>
        <v>0</v>
      </c>
      <c r="BJ345" s="26">
        <f>F345*G345</f>
        <v>0</v>
      </c>
      <c r="BK345" s="26" t="s">
        <v>831</v>
      </c>
      <c r="BL345" s="46">
        <v>91</v>
      </c>
    </row>
    <row r="346" spans="1:14" ht="12.75">
      <c r="A346" s="5"/>
      <c r="C346" s="21" t="s">
        <v>582</v>
      </c>
      <c r="D346" s="22" t="s">
        <v>703</v>
      </c>
      <c r="F346" s="27">
        <v>250</v>
      </c>
      <c r="M346" s="41"/>
      <c r="N346" s="5"/>
    </row>
    <row r="347" spans="1:64" ht="12.75">
      <c r="A347" s="4" t="s">
        <v>99</v>
      </c>
      <c r="B347" s="14" t="s">
        <v>218</v>
      </c>
      <c r="C347" s="72" t="s">
        <v>495</v>
      </c>
      <c r="D347" s="73"/>
      <c r="E347" s="14" t="s">
        <v>715</v>
      </c>
      <c r="F347" s="26">
        <v>0.53628</v>
      </c>
      <c r="G347" s="144">
        <v>0</v>
      </c>
      <c r="H347" s="26">
        <f>F347*AO347</f>
        <v>0</v>
      </c>
      <c r="I347" s="26">
        <f>F347*AP347</f>
        <v>0</v>
      </c>
      <c r="J347" s="26">
        <f>F347*G347</f>
        <v>0</v>
      </c>
      <c r="K347" s="26">
        <v>0</v>
      </c>
      <c r="L347" s="26">
        <f>F347*K347</f>
        <v>0</v>
      </c>
      <c r="M347" s="40" t="s">
        <v>791</v>
      </c>
      <c r="N347" s="5"/>
      <c r="Z347" s="46">
        <f>IF(AQ347="5",BJ347,0)</f>
        <v>0</v>
      </c>
      <c r="AB347" s="46">
        <f>IF(AQ347="1",BH347,0)</f>
        <v>0</v>
      </c>
      <c r="AC347" s="46">
        <f>IF(AQ347="1",BI347,0)</f>
        <v>0</v>
      </c>
      <c r="AD347" s="46">
        <f>IF(AQ347="7",BH347,0)</f>
        <v>0</v>
      </c>
      <c r="AE347" s="46">
        <f>IF(AQ347="7",BI347,0)</f>
        <v>0</v>
      </c>
      <c r="AF347" s="46">
        <f>IF(AQ347="2",BH347,0)</f>
        <v>0</v>
      </c>
      <c r="AG347" s="46">
        <f>IF(AQ347="2",BI347,0)</f>
        <v>0</v>
      </c>
      <c r="AH347" s="46">
        <f>IF(AQ347="0",BJ347,0)</f>
        <v>0</v>
      </c>
      <c r="AI347" s="36"/>
      <c r="AJ347" s="26">
        <f>IF(AN347=0,J347,0)</f>
        <v>0</v>
      </c>
      <c r="AK347" s="26">
        <f>IF(AN347=15,J347,0)</f>
        <v>0</v>
      </c>
      <c r="AL347" s="26">
        <f>IF(AN347=21,J347,0)</f>
        <v>0</v>
      </c>
      <c r="AN347" s="46">
        <v>21</v>
      </c>
      <c r="AO347" s="46">
        <f>G347*0</f>
        <v>0</v>
      </c>
      <c r="AP347" s="46">
        <f>G347*(1-0)</f>
        <v>0</v>
      </c>
      <c r="AQ347" s="47" t="s">
        <v>11</v>
      </c>
      <c r="AV347" s="46">
        <f>AW347+AX347</f>
        <v>0</v>
      </c>
      <c r="AW347" s="46">
        <f>F347*AO347</f>
        <v>0</v>
      </c>
      <c r="AX347" s="46">
        <f>F347*AP347</f>
        <v>0</v>
      </c>
      <c r="AY347" s="49" t="s">
        <v>815</v>
      </c>
      <c r="AZ347" s="49" t="s">
        <v>825</v>
      </c>
      <c r="BA347" s="36" t="s">
        <v>826</v>
      </c>
      <c r="BC347" s="46">
        <f>AW347+AX347</f>
        <v>0</v>
      </c>
      <c r="BD347" s="46">
        <f>G347/(100-BE347)*100</f>
        <v>0</v>
      </c>
      <c r="BE347" s="46">
        <v>0</v>
      </c>
      <c r="BF347" s="46">
        <f>L347</f>
        <v>0</v>
      </c>
      <c r="BH347" s="26">
        <f>F347*AO347</f>
        <v>0</v>
      </c>
      <c r="BI347" s="26">
        <f>F347*AP347</f>
        <v>0</v>
      </c>
      <c r="BJ347" s="26">
        <f>F347*G347</f>
        <v>0</v>
      </c>
      <c r="BK347" s="26" t="s">
        <v>831</v>
      </c>
      <c r="BL347" s="46">
        <v>91</v>
      </c>
    </row>
    <row r="348" spans="1:47" ht="12.75">
      <c r="A348" s="6"/>
      <c r="B348" s="18" t="s">
        <v>262</v>
      </c>
      <c r="C348" s="83" t="s">
        <v>583</v>
      </c>
      <c r="D348" s="84"/>
      <c r="E348" s="24" t="s">
        <v>6</v>
      </c>
      <c r="F348" s="24" t="s">
        <v>6</v>
      </c>
      <c r="G348" s="24" t="s">
        <v>6</v>
      </c>
      <c r="H348" s="52">
        <f>SUM(H349:H355)</f>
        <v>0</v>
      </c>
      <c r="I348" s="52">
        <f>SUM(I349:I355)</f>
        <v>0</v>
      </c>
      <c r="J348" s="52">
        <f>SUM(J349:J355)</f>
        <v>0</v>
      </c>
      <c r="K348" s="36"/>
      <c r="L348" s="52">
        <f>SUM(L349:L355)</f>
        <v>0</v>
      </c>
      <c r="M348" s="42"/>
      <c r="N348" s="5"/>
      <c r="AI348" s="36"/>
      <c r="AS348" s="52">
        <f>SUM(AJ349:AJ355)</f>
        <v>0</v>
      </c>
      <c r="AT348" s="52">
        <f>SUM(AK349:AK355)</f>
        <v>0</v>
      </c>
      <c r="AU348" s="52">
        <f>SUM(AL349:AL355)</f>
        <v>0</v>
      </c>
    </row>
    <row r="349" spans="1:64" ht="12.75">
      <c r="A349" s="4" t="s">
        <v>100</v>
      </c>
      <c r="B349" s="14" t="s">
        <v>263</v>
      </c>
      <c r="C349" s="72" t="s">
        <v>584</v>
      </c>
      <c r="D349" s="73"/>
      <c r="E349" s="14" t="s">
        <v>716</v>
      </c>
      <c r="F349" s="26">
        <v>1</v>
      </c>
      <c r="G349" s="144">
        <v>0</v>
      </c>
      <c r="H349" s="26">
        <f>F349*AO349</f>
        <v>0</v>
      </c>
      <c r="I349" s="26">
        <f>F349*AP349</f>
        <v>0</v>
      </c>
      <c r="J349" s="26">
        <f>F349*G349</f>
        <v>0</v>
      </c>
      <c r="K349" s="26">
        <v>0</v>
      </c>
      <c r="L349" s="26">
        <f>F349*K349</f>
        <v>0</v>
      </c>
      <c r="M349" s="40"/>
      <c r="N349" s="5"/>
      <c r="Z349" s="46">
        <f>IF(AQ349="5",BJ349,0)</f>
        <v>0</v>
      </c>
      <c r="AB349" s="46">
        <f>IF(AQ349="1",BH349,0)</f>
        <v>0</v>
      </c>
      <c r="AC349" s="46">
        <f>IF(AQ349="1",BI349,0)</f>
        <v>0</v>
      </c>
      <c r="AD349" s="46">
        <f>IF(AQ349="7",BH349,0)</f>
        <v>0</v>
      </c>
      <c r="AE349" s="46">
        <f>IF(AQ349="7",BI349,0)</f>
        <v>0</v>
      </c>
      <c r="AF349" s="46">
        <f>IF(AQ349="2",BH349,0)</f>
        <v>0</v>
      </c>
      <c r="AG349" s="46">
        <f>IF(AQ349="2",BI349,0)</f>
        <v>0</v>
      </c>
      <c r="AH349" s="46">
        <f>IF(AQ349="0",BJ349,0)</f>
        <v>0</v>
      </c>
      <c r="AI349" s="36"/>
      <c r="AJ349" s="26">
        <f>IF(AN349=0,J349,0)</f>
        <v>0</v>
      </c>
      <c r="AK349" s="26">
        <f>IF(AN349=15,J349,0)</f>
        <v>0</v>
      </c>
      <c r="AL349" s="26">
        <f>IF(AN349=21,J349,0)</f>
        <v>0</v>
      </c>
      <c r="AN349" s="46">
        <v>21</v>
      </c>
      <c r="AO349" s="46">
        <f>G349*0</f>
        <v>0</v>
      </c>
      <c r="AP349" s="46">
        <f>G349*(1-0)</f>
        <v>0</v>
      </c>
      <c r="AQ349" s="47" t="s">
        <v>7</v>
      </c>
      <c r="AV349" s="46">
        <f>AW349+AX349</f>
        <v>0</v>
      </c>
      <c r="AW349" s="46">
        <f>F349*AO349</f>
        <v>0</v>
      </c>
      <c r="AX349" s="46">
        <f>F349*AP349</f>
        <v>0</v>
      </c>
      <c r="AY349" s="49" t="s">
        <v>816</v>
      </c>
      <c r="AZ349" s="49" t="s">
        <v>825</v>
      </c>
      <c r="BA349" s="36" t="s">
        <v>826</v>
      </c>
      <c r="BC349" s="46">
        <f>AW349+AX349</f>
        <v>0</v>
      </c>
      <c r="BD349" s="46">
        <f>G349/(100-BE349)*100</f>
        <v>0</v>
      </c>
      <c r="BE349" s="46">
        <v>0</v>
      </c>
      <c r="BF349" s="46">
        <f>L349</f>
        <v>0</v>
      </c>
      <c r="BH349" s="26">
        <f>F349*AO349</f>
        <v>0</v>
      </c>
      <c r="BI349" s="26">
        <f>F349*AP349</f>
        <v>0</v>
      </c>
      <c r="BJ349" s="26">
        <f>F349*G349</f>
        <v>0</v>
      </c>
      <c r="BK349" s="26" t="s">
        <v>831</v>
      </c>
      <c r="BL349" s="46" t="s">
        <v>262</v>
      </c>
    </row>
    <row r="350" spans="1:14" ht="12.75">
      <c r="A350" s="5"/>
      <c r="B350" s="16" t="s">
        <v>171</v>
      </c>
      <c r="C350" s="88" t="s">
        <v>585</v>
      </c>
      <c r="D350" s="89"/>
      <c r="E350" s="89"/>
      <c r="F350" s="89"/>
      <c r="G350" s="89"/>
      <c r="H350" s="89"/>
      <c r="I350" s="89"/>
      <c r="J350" s="89"/>
      <c r="K350" s="89"/>
      <c r="L350" s="89"/>
      <c r="M350" s="90"/>
      <c r="N350" s="5"/>
    </row>
    <row r="351" spans="1:64" ht="12.75">
      <c r="A351" s="4" t="s">
        <v>101</v>
      </c>
      <c r="B351" s="14" t="s">
        <v>264</v>
      </c>
      <c r="C351" s="72" t="s">
        <v>586</v>
      </c>
      <c r="D351" s="73"/>
      <c r="E351" s="14" t="s">
        <v>716</v>
      </c>
      <c r="F351" s="26">
        <v>1</v>
      </c>
      <c r="G351" s="144">
        <v>0</v>
      </c>
      <c r="H351" s="26">
        <f>F351*AO351</f>
        <v>0</v>
      </c>
      <c r="I351" s="26">
        <f>F351*AP351</f>
        <v>0</v>
      </c>
      <c r="J351" s="26">
        <f>F351*G351</f>
        <v>0</v>
      </c>
      <c r="K351" s="26">
        <v>0</v>
      </c>
      <c r="L351" s="26">
        <f>F351*K351</f>
        <v>0</v>
      </c>
      <c r="M351" s="40"/>
      <c r="N351" s="5"/>
      <c r="Z351" s="46">
        <f>IF(AQ351="5",BJ351,0)</f>
        <v>0</v>
      </c>
      <c r="AB351" s="46">
        <f>IF(AQ351="1",BH351,0)</f>
        <v>0</v>
      </c>
      <c r="AC351" s="46">
        <f>IF(AQ351="1",BI351,0)</f>
        <v>0</v>
      </c>
      <c r="AD351" s="46">
        <f>IF(AQ351="7",BH351,0)</f>
        <v>0</v>
      </c>
      <c r="AE351" s="46">
        <f>IF(AQ351="7",BI351,0)</f>
        <v>0</v>
      </c>
      <c r="AF351" s="46">
        <f>IF(AQ351="2",BH351,0)</f>
        <v>0</v>
      </c>
      <c r="AG351" s="46">
        <f>IF(AQ351="2",BI351,0)</f>
        <v>0</v>
      </c>
      <c r="AH351" s="46">
        <f>IF(AQ351="0",BJ351,0)</f>
        <v>0</v>
      </c>
      <c r="AI351" s="36"/>
      <c r="AJ351" s="26">
        <f>IF(AN351=0,J351,0)</f>
        <v>0</v>
      </c>
      <c r="AK351" s="26">
        <f>IF(AN351=15,J351,0)</f>
        <v>0</v>
      </c>
      <c r="AL351" s="26">
        <f>IF(AN351=21,J351,0)</f>
        <v>0</v>
      </c>
      <c r="AN351" s="46">
        <v>21</v>
      </c>
      <c r="AO351" s="46">
        <f>G351*0</f>
        <v>0</v>
      </c>
      <c r="AP351" s="46">
        <f>G351*(1-0)</f>
        <v>0</v>
      </c>
      <c r="AQ351" s="47" t="s">
        <v>7</v>
      </c>
      <c r="AV351" s="46">
        <f>AW351+AX351</f>
        <v>0</v>
      </c>
      <c r="AW351" s="46">
        <f>F351*AO351</f>
        <v>0</v>
      </c>
      <c r="AX351" s="46">
        <f>F351*AP351</f>
        <v>0</v>
      </c>
      <c r="AY351" s="49" t="s">
        <v>816</v>
      </c>
      <c r="AZ351" s="49" t="s">
        <v>825</v>
      </c>
      <c r="BA351" s="36" t="s">
        <v>826</v>
      </c>
      <c r="BC351" s="46">
        <f>AW351+AX351</f>
        <v>0</v>
      </c>
      <c r="BD351" s="46">
        <f>G351/(100-BE351)*100</f>
        <v>0</v>
      </c>
      <c r="BE351" s="46">
        <v>0</v>
      </c>
      <c r="BF351" s="46">
        <f>L351</f>
        <v>0</v>
      </c>
      <c r="BH351" s="26">
        <f>F351*AO351</f>
        <v>0</v>
      </c>
      <c r="BI351" s="26">
        <f>F351*AP351</f>
        <v>0</v>
      </c>
      <c r="BJ351" s="26">
        <f>F351*G351</f>
        <v>0</v>
      </c>
      <c r="BK351" s="26" t="s">
        <v>831</v>
      </c>
      <c r="BL351" s="46" t="s">
        <v>262</v>
      </c>
    </row>
    <row r="352" spans="1:14" ht="12.75">
      <c r="A352" s="5"/>
      <c r="B352" s="16" t="s">
        <v>171</v>
      </c>
      <c r="C352" s="88" t="s">
        <v>587</v>
      </c>
      <c r="D352" s="89"/>
      <c r="E352" s="89"/>
      <c r="F352" s="89"/>
      <c r="G352" s="89"/>
      <c r="H352" s="89"/>
      <c r="I352" s="89"/>
      <c r="J352" s="89"/>
      <c r="K352" s="89"/>
      <c r="L352" s="89"/>
      <c r="M352" s="90"/>
      <c r="N352" s="5"/>
    </row>
    <row r="353" spans="1:64" ht="12.75">
      <c r="A353" s="4" t="s">
        <v>102</v>
      </c>
      <c r="B353" s="14" t="s">
        <v>265</v>
      </c>
      <c r="C353" s="72" t="s">
        <v>588</v>
      </c>
      <c r="D353" s="73"/>
      <c r="E353" s="14" t="s">
        <v>716</v>
      </c>
      <c r="F353" s="26">
        <v>1</v>
      </c>
      <c r="G353" s="144">
        <v>0</v>
      </c>
      <c r="H353" s="26">
        <f>F353*AO353</f>
        <v>0</v>
      </c>
      <c r="I353" s="26">
        <f>F353*AP353</f>
        <v>0</v>
      </c>
      <c r="J353" s="26">
        <f>F353*G353</f>
        <v>0</v>
      </c>
      <c r="K353" s="26">
        <v>0</v>
      </c>
      <c r="L353" s="26">
        <f>F353*K353</f>
        <v>0</v>
      </c>
      <c r="M353" s="40"/>
      <c r="N353" s="5"/>
      <c r="Z353" s="46">
        <f>IF(AQ353="5",BJ353,0)</f>
        <v>0</v>
      </c>
      <c r="AB353" s="46">
        <f>IF(AQ353="1",BH353,0)</f>
        <v>0</v>
      </c>
      <c r="AC353" s="46">
        <f>IF(AQ353="1",BI353,0)</f>
        <v>0</v>
      </c>
      <c r="AD353" s="46">
        <f>IF(AQ353="7",BH353,0)</f>
        <v>0</v>
      </c>
      <c r="AE353" s="46">
        <f>IF(AQ353="7",BI353,0)</f>
        <v>0</v>
      </c>
      <c r="AF353" s="46">
        <f>IF(AQ353="2",BH353,0)</f>
        <v>0</v>
      </c>
      <c r="AG353" s="46">
        <f>IF(AQ353="2",BI353,0)</f>
        <v>0</v>
      </c>
      <c r="AH353" s="46">
        <f>IF(AQ353="0",BJ353,0)</f>
        <v>0</v>
      </c>
      <c r="AI353" s="36"/>
      <c r="AJ353" s="26">
        <f>IF(AN353=0,J353,0)</f>
        <v>0</v>
      </c>
      <c r="AK353" s="26">
        <f>IF(AN353=15,J353,0)</f>
        <v>0</v>
      </c>
      <c r="AL353" s="26">
        <f>IF(AN353=21,J353,0)</f>
        <v>0</v>
      </c>
      <c r="AN353" s="46">
        <v>21</v>
      </c>
      <c r="AO353" s="46">
        <f>G353*0</f>
        <v>0</v>
      </c>
      <c r="AP353" s="46">
        <f>G353*(1-0)</f>
        <v>0</v>
      </c>
      <c r="AQ353" s="47" t="s">
        <v>7</v>
      </c>
      <c r="AV353" s="46">
        <f>AW353+AX353</f>
        <v>0</v>
      </c>
      <c r="AW353" s="46">
        <f>F353*AO353</f>
        <v>0</v>
      </c>
      <c r="AX353" s="46">
        <f>F353*AP353</f>
        <v>0</v>
      </c>
      <c r="AY353" s="49" t="s">
        <v>816</v>
      </c>
      <c r="AZ353" s="49" t="s">
        <v>825</v>
      </c>
      <c r="BA353" s="36" t="s">
        <v>826</v>
      </c>
      <c r="BC353" s="46">
        <f>AW353+AX353</f>
        <v>0</v>
      </c>
      <c r="BD353" s="46">
        <f>G353/(100-BE353)*100</f>
        <v>0</v>
      </c>
      <c r="BE353" s="46">
        <v>0</v>
      </c>
      <c r="BF353" s="46">
        <f>L353</f>
        <v>0</v>
      </c>
      <c r="BH353" s="26">
        <f>F353*AO353</f>
        <v>0</v>
      </c>
      <c r="BI353" s="26">
        <f>F353*AP353</f>
        <v>0</v>
      </c>
      <c r="BJ353" s="26">
        <f>F353*G353</f>
        <v>0</v>
      </c>
      <c r="BK353" s="26" t="s">
        <v>831</v>
      </c>
      <c r="BL353" s="46" t="s">
        <v>262</v>
      </c>
    </row>
    <row r="354" spans="1:64" ht="12.75">
      <c r="A354" s="4" t="s">
        <v>103</v>
      </c>
      <c r="B354" s="14" t="s">
        <v>266</v>
      </c>
      <c r="C354" s="72" t="s">
        <v>589</v>
      </c>
      <c r="D354" s="73"/>
      <c r="E354" s="14" t="s">
        <v>716</v>
      </c>
      <c r="F354" s="26">
        <v>1</v>
      </c>
      <c r="G354" s="144">
        <v>0</v>
      </c>
      <c r="H354" s="26">
        <f>F354*AO354</f>
        <v>0</v>
      </c>
      <c r="I354" s="26">
        <f>F354*AP354</f>
        <v>0</v>
      </c>
      <c r="J354" s="26">
        <f>F354*G354</f>
        <v>0</v>
      </c>
      <c r="K354" s="26">
        <v>0</v>
      </c>
      <c r="L354" s="26">
        <f>F354*K354</f>
        <v>0</v>
      </c>
      <c r="M354" s="40"/>
      <c r="N354" s="5"/>
      <c r="Z354" s="46">
        <f>IF(AQ354="5",BJ354,0)</f>
        <v>0</v>
      </c>
      <c r="AB354" s="46">
        <f>IF(AQ354="1",BH354,0)</f>
        <v>0</v>
      </c>
      <c r="AC354" s="46">
        <f>IF(AQ354="1",BI354,0)</f>
        <v>0</v>
      </c>
      <c r="AD354" s="46">
        <f>IF(AQ354="7",BH354,0)</f>
        <v>0</v>
      </c>
      <c r="AE354" s="46">
        <f>IF(AQ354="7",BI354,0)</f>
        <v>0</v>
      </c>
      <c r="AF354" s="46">
        <f>IF(AQ354="2",BH354,0)</f>
        <v>0</v>
      </c>
      <c r="AG354" s="46">
        <f>IF(AQ354="2",BI354,0)</f>
        <v>0</v>
      </c>
      <c r="AH354" s="46">
        <f>IF(AQ354="0",BJ354,0)</f>
        <v>0</v>
      </c>
      <c r="AI354" s="36"/>
      <c r="AJ354" s="26">
        <f>IF(AN354=0,J354,0)</f>
        <v>0</v>
      </c>
      <c r="AK354" s="26">
        <f>IF(AN354=15,J354,0)</f>
        <v>0</v>
      </c>
      <c r="AL354" s="26">
        <f>IF(AN354=21,J354,0)</f>
        <v>0</v>
      </c>
      <c r="AN354" s="46">
        <v>21</v>
      </c>
      <c r="AO354" s="46">
        <f>G354*0</f>
        <v>0</v>
      </c>
      <c r="AP354" s="46">
        <f>G354*(1-0)</f>
        <v>0</v>
      </c>
      <c r="AQ354" s="47" t="s">
        <v>7</v>
      </c>
      <c r="AV354" s="46">
        <f>AW354+AX354</f>
        <v>0</v>
      </c>
      <c r="AW354" s="46">
        <f>F354*AO354</f>
        <v>0</v>
      </c>
      <c r="AX354" s="46">
        <f>F354*AP354</f>
        <v>0</v>
      </c>
      <c r="AY354" s="49" t="s">
        <v>816</v>
      </c>
      <c r="AZ354" s="49" t="s">
        <v>825</v>
      </c>
      <c r="BA354" s="36" t="s">
        <v>826</v>
      </c>
      <c r="BC354" s="46">
        <f>AW354+AX354</f>
        <v>0</v>
      </c>
      <c r="BD354" s="46">
        <f>G354/(100-BE354)*100</f>
        <v>0</v>
      </c>
      <c r="BE354" s="46">
        <v>0</v>
      </c>
      <c r="BF354" s="46">
        <f>L354</f>
        <v>0</v>
      </c>
      <c r="BH354" s="26">
        <f>F354*AO354</f>
        <v>0</v>
      </c>
      <c r="BI354" s="26">
        <f>F354*AP354</f>
        <v>0</v>
      </c>
      <c r="BJ354" s="26">
        <f>F354*G354</f>
        <v>0</v>
      </c>
      <c r="BK354" s="26" t="s">
        <v>831</v>
      </c>
      <c r="BL354" s="46" t="s">
        <v>262</v>
      </c>
    </row>
    <row r="355" spans="1:64" ht="12.75">
      <c r="A355" s="4" t="s">
        <v>104</v>
      </c>
      <c r="B355" s="14" t="s">
        <v>267</v>
      </c>
      <c r="C355" s="72" t="s">
        <v>590</v>
      </c>
      <c r="D355" s="73"/>
      <c r="E355" s="14" t="s">
        <v>716</v>
      </c>
      <c r="F355" s="26">
        <v>1</v>
      </c>
      <c r="G355" s="144">
        <v>0</v>
      </c>
      <c r="H355" s="26">
        <f>F355*AO355</f>
        <v>0</v>
      </c>
      <c r="I355" s="26">
        <f>F355*AP355</f>
        <v>0</v>
      </c>
      <c r="J355" s="26">
        <f>F355*G355</f>
        <v>0</v>
      </c>
      <c r="K355" s="26">
        <v>0</v>
      </c>
      <c r="L355" s="26">
        <f>F355*K355</f>
        <v>0</v>
      </c>
      <c r="M355" s="40"/>
      <c r="N355" s="5"/>
      <c r="Z355" s="46">
        <f>IF(AQ355="5",BJ355,0)</f>
        <v>0</v>
      </c>
      <c r="AB355" s="46">
        <f>IF(AQ355="1",BH355,0)</f>
        <v>0</v>
      </c>
      <c r="AC355" s="46">
        <f>IF(AQ355="1",BI355,0)</f>
        <v>0</v>
      </c>
      <c r="AD355" s="46">
        <f>IF(AQ355="7",BH355,0)</f>
        <v>0</v>
      </c>
      <c r="AE355" s="46">
        <f>IF(AQ355="7",BI355,0)</f>
        <v>0</v>
      </c>
      <c r="AF355" s="46">
        <f>IF(AQ355="2",BH355,0)</f>
        <v>0</v>
      </c>
      <c r="AG355" s="46">
        <f>IF(AQ355="2",BI355,0)</f>
        <v>0</v>
      </c>
      <c r="AH355" s="46">
        <f>IF(AQ355="0",BJ355,0)</f>
        <v>0</v>
      </c>
      <c r="AI355" s="36"/>
      <c r="AJ355" s="26">
        <f>IF(AN355=0,J355,0)</f>
        <v>0</v>
      </c>
      <c r="AK355" s="26">
        <f>IF(AN355=15,J355,0)</f>
        <v>0</v>
      </c>
      <c r="AL355" s="26">
        <f>IF(AN355=21,J355,0)</f>
        <v>0</v>
      </c>
      <c r="AN355" s="46">
        <v>21</v>
      </c>
      <c r="AO355" s="46">
        <f>G355*0</f>
        <v>0</v>
      </c>
      <c r="AP355" s="46">
        <f>G355*(1-0)</f>
        <v>0</v>
      </c>
      <c r="AQ355" s="47" t="s">
        <v>7</v>
      </c>
      <c r="AV355" s="46">
        <f>AW355+AX355</f>
        <v>0</v>
      </c>
      <c r="AW355" s="46">
        <f>F355*AO355</f>
        <v>0</v>
      </c>
      <c r="AX355" s="46">
        <f>F355*AP355</f>
        <v>0</v>
      </c>
      <c r="AY355" s="49" t="s">
        <v>816</v>
      </c>
      <c r="AZ355" s="49" t="s">
        <v>825</v>
      </c>
      <c r="BA355" s="36" t="s">
        <v>826</v>
      </c>
      <c r="BC355" s="46">
        <f>AW355+AX355</f>
        <v>0</v>
      </c>
      <c r="BD355" s="46">
        <f>G355/(100-BE355)*100</f>
        <v>0</v>
      </c>
      <c r="BE355" s="46">
        <v>0</v>
      </c>
      <c r="BF355" s="46">
        <f>L355</f>
        <v>0</v>
      </c>
      <c r="BH355" s="26">
        <f>F355*AO355</f>
        <v>0</v>
      </c>
      <c r="BI355" s="26">
        <f>F355*AP355</f>
        <v>0</v>
      </c>
      <c r="BJ355" s="26">
        <f>F355*G355</f>
        <v>0</v>
      </c>
      <c r="BK355" s="26" t="s">
        <v>831</v>
      </c>
      <c r="BL355" s="46" t="s">
        <v>262</v>
      </c>
    </row>
    <row r="356" spans="1:47" ht="12.75">
      <c r="A356" s="6"/>
      <c r="B356" s="18" t="s">
        <v>268</v>
      </c>
      <c r="C356" s="83" t="s">
        <v>591</v>
      </c>
      <c r="D356" s="84"/>
      <c r="E356" s="24" t="s">
        <v>6</v>
      </c>
      <c r="F356" s="24" t="s">
        <v>6</v>
      </c>
      <c r="G356" s="24" t="s">
        <v>6</v>
      </c>
      <c r="H356" s="52">
        <f>SUM(H357:H357)</f>
        <v>0</v>
      </c>
      <c r="I356" s="52">
        <f>SUM(I357:I357)</f>
        <v>0</v>
      </c>
      <c r="J356" s="52">
        <f>SUM(J357:J357)</f>
        <v>0</v>
      </c>
      <c r="K356" s="36"/>
      <c r="L356" s="52">
        <f>SUM(L357:L357)</f>
        <v>0</v>
      </c>
      <c r="M356" s="42"/>
      <c r="N356" s="5"/>
      <c r="AI356" s="36"/>
      <c r="AS356" s="52">
        <f>SUM(AJ357:AJ357)</f>
        <v>0</v>
      </c>
      <c r="AT356" s="52">
        <f>SUM(AK357:AK357)</f>
        <v>0</v>
      </c>
      <c r="AU356" s="52">
        <f>SUM(AL357:AL357)</f>
        <v>0</v>
      </c>
    </row>
    <row r="357" spans="1:64" ht="12.75">
      <c r="A357" s="4" t="s">
        <v>105</v>
      </c>
      <c r="B357" s="14" t="s">
        <v>269</v>
      </c>
      <c r="C357" s="72" t="s">
        <v>592</v>
      </c>
      <c r="D357" s="73"/>
      <c r="E357" s="14" t="s">
        <v>713</v>
      </c>
      <c r="F357" s="26">
        <v>60</v>
      </c>
      <c r="G357" s="144">
        <v>0</v>
      </c>
      <c r="H357" s="26">
        <f>F357*AO357</f>
        <v>0</v>
      </c>
      <c r="I357" s="26">
        <f>F357*AP357</f>
        <v>0</v>
      </c>
      <c r="J357" s="26">
        <f>F357*G357</f>
        <v>0</v>
      </c>
      <c r="K357" s="26">
        <v>0</v>
      </c>
      <c r="L357" s="26">
        <f>F357*K357</f>
        <v>0</v>
      </c>
      <c r="M357" s="40" t="s">
        <v>791</v>
      </c>
      <c r="N357" s="5"/>
      <c r="Z357" s="46">
        <f>IF(AQ357="5",BJ357,0)</f>
        <v>0</v>
      </c>
      <c r="AB357" s="46">
        <f>IF(AQ357="1",BH357,0)</f>
        <v>0</v>
      </c>
      <c r="AC357" s="46">
        <f>IF(AQ357="1",BI357,0)</f>
        <v>0</v>
      </c>
      <c r="AD357" s="46">
        <f>IF(AQ357="7",BH357,0)</f>
        <v>0</v>
      </c>
      <c r="AE357" s="46">
        <f>IF(AQ357="7",BI357,0)</f>
        <v>0</v>
      </c>
      <c r="AF357" s="46">
        <f>IF(AQ357="2",BH357,0)</f>
        <v>0</v>
      </c>
      <c r="AG357" s="46">
        <f>IF(AQ357="2",BI357,0)</f>
        <v>0</v>
      </c>
      <c r="AH357" s="46">
        <f>IF(AQ357="0",BJ357,0)</f>
        <v>0</v>
      </c>
      <c r="AI357" s="36"/>
      <c r="AJ357" s="26">
        <f>IF(AN357=0,J357,0)</f>
        <v>0</v>
      </c>
      <c r="AK357" s="26">
        <f>IF(AN357=15,J357,0)</f>
        <v>0</v>
      </c>
      <c r="AL357" s="26">
        <f>IF(AN357=21,J357,0)</f>
        <v>0</v>
      </c>
      <c r="AN357" s="46">
        <v>21</v>
      </c>
      <c r="AO357" s="46">
        <f>G357*0</f>
        <v>0</v>
      </c>
      <c r="AP357" s="46">
        <f>G357*(1-0)</f>
        <v>0</v>
      </c>
      <c r="AQ357" s="47" t="s">
        <v>8</v>
      </c>
      <c r="AV357" s="46">
        <f>AW357+AX357</f>
        <v>0</v>
      </c>
      <c r="AW357" s="46">
        <f>F357*AO357</f>
        <v>0</v>
      </c>
      <c r="AX357" s="46">
        <f>F357*AP357</f>
        <v>0</v>
      </c>
      <c r="AY357" s="49" t="s">
        <v>817</v>
      </c>
      <c r="AZ357" s="49" t="s">
        <v>825</v>
      </c>
      <c r="BA357" s="36" t="s">
        <v>826</v>
      </c>
      <c r="BC357" s="46">
        <f>AW357+AX357</f>
        <v>0</v>
      </c>
      <c r="BD357" s="46">
        <f>G357/(100-BE357)*100</f>
        <v>0</v>
      </c>
      <c r="BE357" s="46">
        <v>0</v>
      </c>
      <c r="BF357" s="46">
        <f>L357</f>
        <v>0</v>
      </c>
      <c r="BH357" s="26">
        <f>F357*AO357</f>
        <v>0</v>
      </c>
      <c r="BI357" s="26">
        <f>F357*AP357</f>
        <v>0</v>
      </c>
      <c r="BJ357" s="26">
        <f>F357*G357</f>
        <v>0</v>
      </c>
      <c r="BK357" s="26" t="s">
        <v>831</v>
      </c>
      <c r="BL357" s="46" t="s">
        <v>268</v>
      </c>
    </row>
    <row r="358" spans="1:14" ht="12.75">
      <c r="A358" s="5"/>
      <c r="B358" s="17" t="s">
        <v>175</v>
      </c>
      <c r="C358" s="85" t="s">
        <v>345</v>
      </c>
      <c r="D358" s="86"/>
      <c r="E358" s="86"/>
      <c r="F358" s="86"/>
      <c r="G358" s="86"/>
      <c r="H358" s="86"/>
      <c r="I358" s="86"/>
      <c r="J358" s="86"/>
      <c r="K358" s="86"/>
      <c r="L358" s="86"/>
      <c r="M358" s="87"/>
      <c r="N358" s="5"/>
    </row>
    <row r="359" spans="1:47" ht="12.75">
      <c r="A359" s="6"/>
      <c r="B359" s="18" t="s">
        <v>270</v>
      </c>
      <c r="C359" s="83" t="s">
        <v>593</v>
      </c>
      <c r="D359" s="84"/>
      <c r="E359" s="24" t="s">
        <v>6</v>
      </c>
      <c r="F359" s="24" t="s">
        <v>6</v>
      </c>
      <c r="G359" s="24" t="s">
        <v>6</v>
      </c>
      <c r="H359" s="52">
        <f>SUM(H360:H368)</f>
        <v>0</v>
      </c>
      <c r="I359" s="52">
        <f>SUM(I360:I368)</f>
        <v>0</v>
      </c>
      <c r="J359" s="52">
        <f>SUM(J360:J368)</f>
        <v>0</v>
      </c>
      <c r="K359" s="36"/>
      <c r="L359" s="52">
        <f>SUM(L360:L368)</f>
        <v>0</v>
      </c>
      <c r="M359" s="42"/>
      <c r="N359" s="5"/>
      <c r="AI359" s="36"/>
      <c r="AS359" s="52">
        <f>SUM(AJ360:AJ368)</f>
        <v>0</v>
      </c>
      <c r="AT359" s="52">
        <f>SUM(AK360:AK368)</f>
        <v>0</v>
      </c>
      <c r="AU359" s="52">
        <f>SUM(AL360:AL368)</f>
        <v>0</v>
      </c>
    </row>
    <row r="360" spans="1:64" ht="12.75">
      <c r="A360" s="4" t="s">
        <v>106</v>
      </c>
      <c r="B360" s="14" t="s">
        <v>271</v>
      </c>
      <c r="C360" s="72" t="s">
        <v>594</v>
      </c>
      <c r="D360" s="73"/>
      <c r="E360" s="14" t="s">
        <v>715</v>
      </c>
      <c r="F360" s="26">
        <v>494.81002</v>
      </c>
      <c r="G360" s="144">
        <v>0</v>
      </c>
      <c r="H360" s="26">
        <f>F360*AO360</f>
        <v>0</v>
      </c>
      <c r="I360" s="26">
        <f>F360*AP360</f>
        <v>0</v>
      </c>
      <c r="J360" s="26">
        <f>F360*G360</f>
        <v>0</v>
      </c>
      <c r="K360" s="26">
        <v>0</v>
      </c>
      <c r="L360" s="26">
        <f>F360*K360</f>
        <v>0</v>
      </c>
      <c r="M360" s="40" t="s">
        <v>791</v>
      </c>
      <c r="N360" s="5"/>
      <c r="Z360" s="46">
        <f>IF(AQ360="5",BJ360,0)</f>
        <v>0</v>
      </c>
      <c r="AB360" s="46">
        <f>IF(AQ360="1",BH360,0)</f>
        <v>0</v>
      </c>
      <c r="AC360" s="46">
        <f>IF(AQ360="1",BI360,0)</f>
        <v>0</v>
      </c>
      <c r="AD360" s="46">
        <f>IF(AQ360="7",BH360,0)</f>
        <v>0</v>
      </c>
      <c r="AE360" s="46">
        <f>IF(AQ360="7",BI360,0)</f>
        <v>0</v>
      </c>
      <c r="AF360" s="46">
        <f>IF(AQ360="2",BH360,0)</f>
        <v>0</v>
      </c>
      <c r="AG360" s="46">
        <f>IF(AQ360="2",BI360,0)</f>
        <v>0</v>
      </c>
      <c r="AH360" s="46">
        <f>IF(AQ360="0",BJ360,0)</f>
        <v>0</v>
      </c>
      <c r="AI360" s="36"/>
      <c r="AJ360" s="26">
        <f>IF(AN360=0,J360,0)</f>
        <v>0</v>
      </c>
      <c r="AK360" s="26">
        <f>IF(AN360=15,J360,0)</f>
        <v>0</v>
      </c>
      <c r="AL360" s="26">
        <f>IF(AN360=21,J360,0)</f>
        <v>0</v>
      </c>
      <c r="AN360" s="46">
        <v>21</v>
      </c>
      <c r="AO360" s="46">
        <f>G360*0</f>
        <v>0</v>
      </c>
      <c r="AP360" s="46">
        <f>G360*(1-0)</f>
        <v>0</v>
      </c>
      <c r="AQ360" s="47" t="s">
        <v>11</v>
      </c>
      <c r="AV360" s="46">
        <f>AW360+AX360</f>
        <v>0</v>
      </c>
      <c r="AW360" s="46">
        <f>F360*AO360</f>
        <v>0</v>
      </c>
      <c r="AX360" s="46">
        <f>F360*AP360</f>
        <v>0</v>
      </c>
      <c r="AY360" s="49" t="s">
        <v>818</v>
      </c>
      <c r="AZ360" s="49" t="s">
        <v>825</v>
      </c>
      <c r="BA360" s="36" t="s">
        <v>826</v>
      </c>
      <c r="BC360" s="46">
        <f>AW360+AX360</f>
        <v>0</v>
      </c>
      <c r="BD360" s="46">
        <f>G360/(100-BE360)*100</f>
        <v>0</v>
      </c>
      <c r="BE360" s="46">
        <v>0</v>
      </c>
      <c r="BF360" s="46">
        <f>L360</f>
        <v>0</v>
      </c>
      <c r="BH360" s="26">
        <f>F360*AO360</f>
        <v>0</v>
      </c>
      <c r="BI360" s="26">
        <f>F360*AP360</f>
        <v>0</v>
      </c>
      <c r="BJ360" s="26">
        <f>F360*G360</f>
        <v>0</v>
      </c>
      <c r="BK360" s="26" t="s">
        <v>831</v>
      </c>
      <c r="BL360" s="46" t="s">
        <v>270</v>
      </c>
    </row>
    <row r="361" spans="1:64" ht="12.75">
      <c r="A361" s="4" t="s">
        <v>107</v>
      </c>
      <c r="B361" s="14" t="s">
        <v>272</v>
      </c>
      <c r="C361" s="72" t="s">
        <v>595</v>
      </c>
      <c r="D361" s="73"/>
      <c r="E361" s="14" t="s">
        <v>715</v>
      </c>
      <c r="F361" s="26">
        <v>989.62004</v>
      </c>
      <c r="G361" s="144">
        <v>0</v>
      </c>
      <c r="H361" s="26">
        <f>F361*AO361</f>
        <v>0</v>
      </c>
      <c r="I361" s="26">
        <f>F361*AP361</f>
        <v>0</v>
      </c>
      <c r="J361" s="26">
        <f>F361*G361</f>
        <v>0</v>
      </c>
      <c r="K361" s="26">
        <v>0</v>
      </c>
      <c r="L361" s="26">
        <f>F361*K361</f>
        <v>0</v>
      </c>
      <c r="M361" s="40" t="s">
        <v>791</v>
      </c>
      <c r="N361" s="5"/>
      <c r="Z361" s="46">
        <f>IF(AQ361="5",BJ361,0)</f>
        <v>0</v>
      </c>
      <c r="AB361" s="46">
        <f>IF(AQ361="1",BH361,0)</f>
        <v>0</v>
      </c>
      <c r="AC361" s="46">
        <f>IF(AQ361="1",BI361,0)</f>
        <v>0</v>
      </c>
      <c r="AD361" s="46">
        <f>IF(AQ361="7",BH361,0)</f>
        <v>0</v>
      </c>
      <c r="AE361" s="46">
        <f>IF(AQ361="7",BI361,0)</f>
        <v>0</v>
      </c>
      <c r="AF361" s="46">
        <f>IF(AQ361="2",BH361,0)</f>
        <v>0</v>
      </c>
      <c r="AG361" s="46">
        <f>IF(AQ361="2",BI361,0)</f>
        <v>0</v>
      </c>
      <c r="AH361" s="46">
        <f>IF(AQ361="0",BJ361,0)</f>
        <v>0</v>
      </c>
      <c r="AI361" s="36"/>
      <c r="AJ361" s="26">
        <f>IF(AN361=0,J361,0)</f>
        <v>0</v>
      </c>
      <c r="AK361" s="26">
        <f>IF(AN361=15,J361,0)</f>
        <v>0</v>
      </c>
      <c r="AL361" s="26">
        <f>IF(AN361=21,J361,0)</f>
        <v>0</v>
      </c>
      <c r="AN361" s="46">
        <v>21</v>
      </c>
      <c r="AO361" s="46">
        <f>G361*0</f>
        <v>0</v>
      </c>
      <c r="AP361" s="46">
        <f>G361*(1-0)</f>
        <v>0</v>
      </c>
      <c r="AQ361" s="47" t="s">
        <v>11</v>
      </c>
      <c r="AV361" s="46">
        <f>AW361+AX361</f>
        <v>0</v>
      </c>
      <c r="AW361" s="46">
        <f>F361*AO361</f>
        <v>0</v>
      </c>
      <c r="AX361" s="46">
        <f>F361*AP361</f>
        <v>0</v>
      </c>
      <c r="AY361" s="49" t="s">
        <v>818</v>
      </c>
      <c r="AZ361" s="49" t="s">
        <v>825</v>
      </c>
      <c r="BA361" s="36" t="s">
        <v>826</v>
      </c>
      <c r="BC361" s="46">
        <f>AW361+AX361</f>
        <v>0</v>
      </c>
      <c r="BD361" s="46">
        <f>G361/(100-BE361)*100</f>
        <v>0</v>
      </c>
      <c r="BE361" s="46">
        <v>0</v>
      </c>
      <c r="BF361" s="46">
        <f>L361</f>
        <v>0</v>
      </c>
      <c r="BH361" s="26">
        <f>F361*AO361</f>
        <v>0</v>
      </c>
      <c r="BI361" s="26">
        <f>F361*AP361</f>
        <v>0</v>
      </c>
      <c r="BJ361" s="26">
        <f>F361*G361</f>
        <v>0</v>
      </c>
      <c r="BK361" s="26" t="s">
        <v>831</v>
      </c>
      <c r="BL361" s="46" t="s">
        <v>270</v>
      </c>
    </row>
    <row r="362" spans="1:14" ht="12.75">
      <c r="A362" s="5"/>
      <c r="C362" s="21" t="s">
        <v>596</v>
      </c>
      <c r="D362" s="22" t="s">
        <v>704</v>
      </c>
      <c r="F362" s="27" t="s">
        <v>770</v>
      </c>
      <c r="M362" s="41"/>
      <c r="N362" s="5"/>
    </row>
    <row r="363" spans="1:64" ht="12.75">
      <c r="A363" s="4" t="s">
        <v>108</v>
      </c>
      <c r="B363" s="14" t="s">
        <v>273</v>
      </c>
      <c r="C363" s="72" t="s">
        <v>597</v>
      </c>
      <c r="D363" s="73"/>
      <c r="E363" s="14" t="s">
        <v>715</v>
      </c>
      <c r="F363" s="26">
        <v>494.81002</v>
      </c>
      <c r="G363" s="144">
        <v>0</v>
      </c>
      <c r="H363" s="26">
        <f>F363*AO363</f>
        <v>0</v>
      </c>
      <c r="I363" s="26">
        <f>F363*AP363</f>
        <v>0</v>
      </c>
      <c r="J363" s="26">
        <f>F363*G363</f>
        <v>0</v>
      </c>
      <c r="K363" s="26">
        <v>0</v>
      </c>
      <c r="L363" s="26">
        <f>F363*K363</f>
        <v>0</v>
      </c>
      <c r="M363" s="40" t="s">
        <v>791</v>
      </c>
      <c r="N363" s="5"/>
      <c r="Z363" s="46">
        <f>IF(AQ363="5",BJ363,0)</f>
        <v>0</v>
      </c>
      <c r="AB363" s="46">
        <f>IF(AQ363="1",BH363,0)</f>
        <v>0</v>
      </c>
      <c r="AC363" s="46">
        <f>IF(AQ363="1",BI363,0)</f>
        <v>0</v>
      </c>
      <c r="AD363" s="46">
        <f>IF(AQ363="7",BH363,0)</f>
        <v>0</v>
      </c>
      <c r="AE363" s="46">
        <f>IF(AQ363="7",BI363,0)</f>
        <v>0</v>
      </c>
      <c r="AF363" s="46">
        <f>IF(AQ363="2",BH363,0)</f>
        <v>0</v>
      </c>
      <c r="AG363" s="46">
        <f>IF(AQ363="2",BI363,0)</f>
        <v>0</v>
      </c>
      <c r="AH363" s="46">
        <f>IF(AQ363="0",BJ363,0)</f>
        <v>0</v>
      </c>
      <c r="AI363" s="36"/>
      <c r="AJ363" s="26">
        <f>IF(AN363=0,J363,0)</f>
        <v>0</v>
      </c>
      <c r="AK363" s="26">
        <f>IF(AN363=15,J363,0)</f>
        <v>0</v>
      </c>
      <c r="AL363" s="26">
        <f>IF(AN363=21,J363,0)</f>
        <v>0</v>
      </c>
      <c r="AN363" s="46">
        <v>21</v>
      </c>
      <c r="AO363" s="46">
        <f>G363*0</f>
        <v>0</v>
      </c>
      <c r="AP363" s="46">
        <f>G363*(1-0)</f>
        <v>0</v>
      </c>
      <c r="AQ363" s="47" t="s">
        <v>11</v>
      </c>
      <c r="AV363" s="46">
        <f>AW363+AX363</f>
        <v>0</v>
      </c>
      <c r="AW363" s="46">
        <f>F363*AO363</f>
        <v>0</v>
      </c>
      <c r="AX363" s="46">
        <f>F363*AP363</f>
        <v>0</v>
      </c>
      <c r="AY363" s="49" t="s">
        <v>818</v>
      </c>
      <c r="AZ363" s="49" t="s">
        <v>825</v>
      </c>
      <c r="BA363" s="36" t="s">
        <v>826</v>
      </c>
      <c r="BC363" s="46">
        <f>AW363+AX363</f>
        <v>0</v>
      </c>
      <c r="BD363" s="46">
        <f>G363/(100-BE363)*100</f>
        <v>0</v>
      </c>
      <c r="BE363" s="46">
        <v>0</v>
      </c>
      <c r="BF363" s="46">
        <f>L363</f>
        <v>0</v>
      </c>
      <c r="BH363" s="26">
        <f>F363*AO363</f>
        <v>0</v>
      </c>
      <c r="BI363" s="26">
        <f>F363*AP363</f>
        <v>0</v>
      </c>
      <c r="BJ363" s="26">
        <f>F363*G363</f>
        <v>0</v>
      </c>
      <c r="BK363" s="26" t="s">
        <v>831</v>
      </c>
      <c r="BL363" s="46" t="s">
        <v>270</v>
      </c>
    </row>
    <row r="364" spans="1:64" ht="12.75">
      <c r="A364" s="4" t="s">
        <v>109</v>
      </c>
      <c r="B364" s="14" t="s">
        <v>274</v>
      </c>
      <c r="C364" s="72" t="s">
        <v>598</v>
      </c>
      <c r="D364" s="73"/>
      <c r="E364" s="14" t="s">
        <v>715</v>
      </c>
      <c r="F364" s="26">
        <v>494.81002</v>
      </c>
      <c r="G364" s="144">
        <v>0</v>
      </c>
      <c r="H364" s="26">
        <f>F364*AO364</f>
        <v>0</v>
      </c>
      <c r="I364" s="26">
        <f>F364*AP364</f>
        <v>0</v>
      </c>
      <c r="J364" s="26">
        <f>F364*G364</f>
        <v>0</v>
      </c>
      <c r="K364" s="26">
        <v>0</v>
      </c>
      <c r="L364" s="26">
        <f>F364*K364</f>
        <v>0</v>
      </c>
      <c r="M364" s="40" t="s">
        <v>791</v>
      </c>
      <c r="N364" s="5"/>
      <c r="Z364" s="46">
        <f>IF(AQ364="5",BJ364,0)</f>
        <v>0</v>
      </c>
      <c r="AB364" s="46">
        <f>IF(AQ364="1",BH364,0)</f>
        <v>0</v>
      </c>
      <c r="AC364" s="46">
        <f>IF(AQ364="1",BI364,0)</f>
        <v>0</v>
      </c>
      <c r="AD364" s="46">
        <f>IF(AQ364="7",BH364,0)</f>
        <v>0</v>
      </c>
      <c r="AE364" s="46">
        <f>IF(AQ364="7",BI364,0)</f>
        <v>0</v>
      </c>
      <c r="AF364" s="46">
        <f>IF(AQ364="2",BH364,0)</f>
        <v>0</v>
      </c>
      <c r="AG364" s="46">
        <f>IF(AQ364="2",BI364,0)</f>
        <v>0</v>
      </c>
      <c r="AH364" s="46">
        <f>IF(AQ364="0",BJ364,0)</f>
        <v>0</v>
      </c>
      <c r="AI364" s="36"/>
      <c r="AJ364" s="26">
        <f>IF(AN364=0,J364,0)</f>
        <v>0</v>
      </c>
      <c r="AK364" s="26">
        <f>IF(AN364=15,J364,0)</f>
        <v>0</v>
      </c>
      <c r="AL364" s="26">
        <f>IF(AN364=21,J364,0)</f>
        <v>0</v>
      </c>
      <c r="AN364" s="46">
        <v>21</v>
      </c>
      <c r="AO364" s="46">
        <f>G364*0</f>
        <v>0</v>
      </c>
      <c r="AP364" s="46">
        <f>G364*(1-0)</f>
        <v>0</v>
      </c>
      <c r="AQ364" s="47" t="s">
        <v>11</v>
      </c>
      <c r="AV364" s="46">
        <f>AW364+AX364</f>
        <v>0</v>
      </c>
      <c r="AW364" s="46">
        <f>F364*AO364</f>
        <v>0</v>
      </c>
      <c r="AX364" s="46">
        <f>F364*AP364</f>
        <v>0</v>
      </c>
      <c r="AY364" s="49" t="s">
        <v>818</v>
      </c>
      <c r="AZ364" s="49" t="s">
        <v>825</v>
      </c>
      <c r="BA364" s="36" t="s">
        <v>826</v>
      </c>
      <c r="BC364" s="46">
        <f>AW364+AX364</f>
        <v>0</v>
      </c>
      <c r="BD364" s="46">
        <f>G364/(100-BE364)*100</f>
        <v>0</v>
      </c>
      <c r="BE364" s="46">
        <v>0</v>
      </c>
      <c r="BF364" s="46">
        <f>L364</f>
        <v>0</v>
      </c>
      <c r="BH364" s="26">
        <f>F364*AO364</f>
        <v>0</v>
      </c>
      <c r="BI364" s="26">
        <f>F364*AP364</f>
        <v>0</v>
      </c>
      <c r="BJ364" s="26">
        <f>F364*G364</f>
        <v>0</v>
      </c>
      <c r="BK364" s="26" t="s">
        <v>831</v>
      </c>
      <c r="BL364" s="46" t="s">
        <v>270</v>
      </c>
    </row>
    <row r="365" spans="1:14" ht="12.75">
      <c r="A365" s="5"/>
      <c r="B365" s="15" t="s">
        <v>174</v>
      </c>
      <c r="C365" s="80" t="s">
        <v>599</v>
      </c>
      <c r="D365" s="81"/>
      <c r="E365" s="81"/>
      <c r="F365" s="81"/>
      <c r="G365" s="81"/>
      <c r="H365" s="81"/>
      <c r="I365" s="81"/>
      <c r="J365" s="81"/>
      <c r="K365" s="81"/>
      <c r="L365" s="81"/>
      <c r="M365" s="82"/>
      <c r="N365" s="5"/>
    </row>
    <row r="366" spans="1:64" ht="12.75">
      <c r="A366" s="4" t="s">
        <v>110</v>
      </c>
      <c r="B366" s="14" t="s">
        <v>275</v>
      </c>
      <c r="C366" s="72" t="s">
        <v>600</v>
      </c>
      <c r="D366" s="73"/>
      <c r="E366" s="14" t="s">
        <v>715</v>
      </c>
      <c r="F366" s="26">
        <v>180.4858</v>
      </c>
      <c r="G366" s="144">
        <v>0</v>
      </c>
      <c r="H366" s="26">
        <f>F366*AO366</f>
        <v>0</v>
      </c>
      <c r="I366" s="26">
        <f>F366*AP366</f>
        <v>0</v>
      </c>
      <c r="J366" s="26">
        <f>F366*G366</f>
        <v>0</v>
      </c>
      <c r="K366" s="26">
        <v>0</v>
      </c>
      <c r="L366" s="26">
        <f>F366*K366</f>
        <v>0</v>
      </c>
      <c r="M366" s="40" t="s">
        <v>791</v>
      </c>
      <c r="N366" s="5"/>
      <c r="Z366" s="46">
        <f>IF(AQ366="5",BJ366,0)</f>
        <v>0</v>
      </c>
      <c r="AB366" s="46">
        <f>IF(AQ366="1",BH366,0)</f>
        <v>0</v>
      </c>
      <c r="AC366" s="46">
        <f>IF(AQ366="1",BI366,0)</f>
        <v>0</v>
      </c>
      <c r="AD366" s="46">
        <f>IF(AQ366="7",BH366,0)</f>
        <v>0</v>
      </c>
      <c r="AE366" s="46">
        <f>IF(AQ366="7",BI366,0)</f>
        <v>0</v>
      </c>
      <c r="AF366" s="46">
        <f>IF(AQ366="2",BH366,0)</f>
        <v>0</v>
      </c>
      <c r="AG366" s="46">
        <f>IF(AQ366="2",BI366,0)</f>
        <v>0</v>
      </c>
      <c r="AH366" s="46">
        <f>IF(AQ366="0",BJ366,0)</f>
        <v>0</v>
      </c>
      <c r="AI366" s="36"/>
      <c r="AJ366" s="26">
        <f>IF(AN366=0,J366,0)</f>
        <v>0</v>
      </c>
      <c r="AK366" s="26">
        <f>IF(AN366=15,J366,0)</f>
        <v>0</v>
      </c>
      <c r="AL366" s="26">
        <f>IF(AN366=21,J366,0)</f>
        <v>0</v>
      </c>
      <c r="AN366" s="46">
        <v>21</v>
      </c>
      <c r="AO366" s="46">
        <f>G366*0</f>
        <v>0</v>
      </c>
      <c r="AP366" s="46">
        <f>G366*(1-0)</f>
        <v>0</v>
      </c>
      <c r="AQ366" s="47" t="s">
        <v>11</v>
      </c>
      <c r="AV366" s="46">
        <f>AW366+AX366</f>
        <v>0</v>
      </c>
      <c r="AW366" s="46">
        <f>F366*AO366</f>
        <v>0</v>
      </c>
      <c r="AX366" s="46">
        <f>F366*AP366</f>
        <v>0</v>
      </c>
      <c r="AY366" s="49" t="s">
        <v>818</v>
      </c>
      <c r="AZ366" s="49" t="s">
        <v>825</v>
      </c>
      <c r="BA366" s="36" t="s">
        <v>826</v>
      </c>
      <c r="BC366" s="46">
        <f>AW366+AX366</f>
        <v>0</v>
      </c>
      <c r="BD366" s="46">
        <f>G366/(100-BE366)*100</f>
        <v>0</v>
      </c>
      <c r="BE366" s="46">
        <v>0</v>
      </c>
      <c r="BF366" s="46">
        <f>L366</f>
        <v>0</v>
      </c>
      <c r="BH366" s="26">
        <f>F366*AO366</f>
        <v>0</v>
      </c>
      <c r="BI366" s="26">
        <f>F366*AP366</f>
        <v>0</v>
      </c>
      <c r="BJ366" s="26">
        <f>F366*G366</f>
        <v>0</v>
      </c>
      <c r="BK366" s="26" t="s">
        <v>831</v>
      </c>
      <c r="BL366" s="46" t="s">
        <v>270</v>
      </c>
    </row>
    <row r="367" spans="1:14" ht="12.75">
      <c r="A367" s="5"/>
      <c r="B367" s="15" t="s">
        <v>174</v>
      </c>
      <c r="C367" s="80" t="s">
        <v>601</v>
      </c>
      <c r="D367" s="81"/>
      <c r="E367" s="81"/>
      <c r="F367" s="81"/>
      <c r="G367" s="81"/>
      <c r="H367" s="81"/>
      <c r="I367" s="81"/>
      <c r="J367" s="81"/>
      <c r="K367" s="81"/>
      <c r="L367" s="81"/>
      <c r="M367" s="82"/>
      <c r="N367" s="5"/>
    </row>
    <row r="368" spans="1:64" ht="12.75">
      <c r="A368" s="4" t="s">
        <v>111</v>
      </c>
      <c r="B368" s="14" t="s">
        <v>276</v>
      </c>
      <c r="C368" s="72" t="s">
        <v>602</v>
      </c>
      <c r="D368" s="73"/>
      <c r="E368" s="14" t="s">
        <v>715</v>
      </c>
      <c r="F368" s="26">
        <v>314.32422</v>
      </c>
      <c r="G368" s="144">
        <v>0</v>
      </c>
      <c r="H368" s="26">
        <f>F368*AO368</f>
        <v>0</v>
      </c>
      <c r="I368" s="26">
        <f>F368*AP368</f>
        <v>0</v>
      </c>
      <c r="J368" s="26">
        <f>F368*G368</f>
        <v>0</v>
      </c>
      <c r="K368" s="26">
        <v>0</v>
      </c>
      <c r="L368" s="26">
        <f>F368*K368</f>
        <v>0</v>
      </c>
      <c r="M368" s="40" t="s">
        <v>791</v>
      </c>
      <c r="N368" s="5"/>
      <c r="Z368" s="46">
        <f>IF(AQ368="5",BJ368,0)</f>
        <v>0</v>
      </c>
      <c r="AB368" s="46">
        <f>IF(AQ368="1",BH368,0)</f>
        <v>0</v>
      </c>
      <c r="AC368" s="46">
        <f>IF(AQ368="1",BI368,0)</f>
        <v>0</v>
      </c>
      <c r="AD368" s="46">
        <f>IF(AQ368="7",BH368,0)</f>
        <v>0</v>
      </c>
      <c r="AE368" s="46">
        <f>IF(AQ368="7",BI368,0)</f>
        <v>0</v>
      </c>
      <c r="AF368" s="46">
        <f>IF(AQ368="2",BH368,0)</f>
        <v>0</v>
      </c>
      <c r="AG368" s="46">
        <f>IF(AQ368="2",BI368,0)</f>
        <v>0</v>
      </c>
      <c r="AH368" s="46">
        <f>IF(AQ368="0",BJ368,0)</f>
        <v>0</v>
      </c>
      <c r="AI368" s="36"/>
      <c r="AJ368" s="26">
        <f>IF(AN368=0,J368,0)</f>
        <v>0</v>
      </c>
      <c r="AK368" s="26">
        <f>IF(AN368=15,J368,0)</f>
        <v>0</v>
      </c>
      <c r="AL368" s="26">
        <f>IF(AN368=21,J368,0)</f>
        <v>0</v>
      </c>
      <c r="AN368" s="46">
        <v>21</v>
      </c>
      <c r="AO368" s="46">
        <f>G368*0</f>
        <v>0</v>
      </c>
      <c r="AP368" s="46">
        <f>G368*(1-0)</f>
        <v>0</v>
      </c>
      <c r="AQ368" s="47" t="s">
        <v>11</v>
      </c>
      <c r="AV368" s="46">
        <f>AW368+AX368</f>
        <v>0</v>
      </c>
      <c r="AW368" s="46">
        <f>F368*AO368</f>
        <v>0</v>
      </c>
      <c r="AX368" s="46">
        <f>F368*AP368</f>
        <v>0</v>
      </c>
      <c r="AY368" s="49" t="s">
        <v>818</v>
      </c>
      <c r="AZ368" s="49" t="s">
        <v>825</v>
      </c>
      <c r="BA368" s="36" t="s">
        <v>826</v>
      </c>
      <c r="BC368" s="46">
        <f>AW368+AX368</f>
        <v>0</v>
      </c>
      <c r="BD368" s="46">
        <f>G368/(100-BE368)*100</f>
        <v>0</v>
      </c>
      <c r="BE368" s="46">
        <v>0</v>
      </c>
      <c r="BF368" s="46">
        <f>L368</f>
        <v>0</v>
      </c>
      <c r="BH368" s="26">
        <f>F368*AO368</f>
        <v>0</v>
      </c>
      <c r="BI368" s="26">
        <f>F368*AP368</f>
        <v>0</v>
      </c>
      <c r="BJ368" s="26">
        <f>F368*G368</f>
        <v>0</v>
      </c>
      <c r="BK368" s="26" t="s">
        <v>831</v>
      </c>
      <c r="BL368" s="46" t="s">
        <v>270</v>
      </c>
    </row>
    <row r="369" spans="1:14" ht="12.75">
      <c r="A369" s="5"/>
      <c r="B369" s="15" t="s">
        <v>174</v>
      </c>
      <c r="C369" s="80" t="s">
        <v>601</v>
      </c>
      <c r="D369" s="81"/>
      <c r="E369" s="81"/>
      <c r="F369" s="81"/>
      <c r="G369" s="81"/>
      <c r="H369" s="81"/>
      <c r="I369" s="81"/>
      <c r="J369" s="81"/>
      <c r="K369" s="81"/>
      <c r="L369" s="81"/>
      <c r="M369" s="82"/>
      <c r="N369" s="5"/>
    </row>
    <row r="370" spans="1:47" ht="12.75">
      <c r="A370" s="6"/>
      <c r="B370" s="18" t="s">
        <v>277</v>
      </c>
      <c r="C370" s="83" t="s">
        <v>603</v>
      </c>
      <c r="D370" s="84"/>
      <c r="E370" s="24" t="s">
        <v>6</v>
      </c>
      <c r="F370" s="24" t="s">
        <v>6</v>
      </c>
      <c r="G370" s="24" t="s">
        <v>6</v>
      </c>
      <c r="H370" s="52">
        <f>SUM(H371:H429)</f>
        <v>0</v>
      </c>
      <c r="I370" s="52">
        <f>SUM(I371:I429)</f>
        <v>0</v>
      </c>
      <c r="J370" s="52">
        <f>SUM(J371:J429)</f>
        <v>0</v>
      </c>
      <c r="K370" s="36"/>
      <c r="L370" s="52">
        <f>SUM(L371:L429)</f>
        <v>0</v>
      </c>
      <c r="M370" s="42"/>
      <c r="N370" s="5"/>
      <c r="AI370" s="36"/>
      <c r="AS370" s="52">
        <f>SUM(AJ371:AJ429)</f>
        <v>0</v>
      </c>
      <c r="AT370" s="52">
        <f>SUM(AK371:AK429)</f>
        <v>0</v>
      </c>
      <c r="AU370" s="52">
        <f>SUM(AL371:AL429)</f>
        <v>0</v>
      </c>
    </row>
    <row r="371" spans="1:64" ht="12.75">
      <c r="A371" s="4" t="s">
        <v>112</v>
      </c>
      <c r="B371" s="14" t="s">
        <v>278</v>
      </c>
      <c r="C371" s="72" t="s">
        <v>604</v>
      </c>
      <c r="D371" s="73"/>
      <c r="E371" s="14" t="s">
        <v>716</v>
      </c>
      <c r="F371" s="26">
        <v>1</v>
      </c>
      <c r="G371" s="144">
        <v>0</v>
      </c>
      <c r="H371" s="26">
        <f aca="true" t="shared" si="0" ref="H371:H402">F371*AO371</f>
        <v>0</v>
      </c>
      <c r="I371" s="26">
        <f aca="true" t="shared" si="1" ref="I371:I402">F371*AP371</f>
        <v>0</v>
      </c>
      <c r="J371" s="26">
        <f aca="true" t="shared" si="2" ref="J371:J402">F371*G371</f>
        <v>0</v>
      </c>
      <c r="K371" s="26">
        <v>0</v>
      </c>
      <c r="L371" s="26">
        <f aca="true" t="shared" si="3" ref="L371:L402">F371*K371</f>
        <v>0</v>
      </c>
      <c r="M371" s="40" t="s">
        <v>791</v>
      </c>
      <c r="N371" s="5"/>
      <c r="Z371" s="46">
        <f aca="true" t="shared" si="4" ref="Z371:Z402">IF(AQ371="5",BJ371,0)</f>
        <v>0</v>
      </c>
      <c r="AB371" s="46">
        <f aca="true" t="shared" si="5" ref="AB371:AB402">IF(AQ371="1",BH371,0)</f>
        <v>0</v>
      </c>
      <c r="AC371" s="46">
        <f aca="true" t="shared" si="6" ref="AC371:AC402">IF(AQ371="1",BI371,0)</f>
        <v>0</v>
      </c>
      <c r="AD371" s="46">
        <f aca="true" t="shared" si="7" ref="AD371:AD402">IF(AQ371="7",BH371,0)</f>
        <v>0</v>
      </c>
      <c r="AE371" s="46">
        <f aca="true" t="shared" si="8" ref="AE371:AE402">IF(AQ371="7",BI371,0)</f>
        <v>0</v>
      </c>
      <c r="AF371" s="46">
        <f aca="true" t="shared" si="9" ref="AF371:AF402">IF(AQ371="2",BH371,0)</f>
        <v>0</v>
      </c>
      <c r="AG371" s="46">
        <f aca="true" t="shared" si="10" ref="AG371:AG402">IF(AQ371="2",BI371,0)</f>
        <v>0</v>
      </c>
      <c r="AH371" s="46">
        <f aca="true" t="shared" si="11" ref="AH371:AH402">IF(AQ371="0",BJ371,0)</f>
        <v>0</v>
      </c>
      <c r="AI371" s="36"/>
      <c r="AJ371" s="26">
        <f aca="true" t="shared" si="12" ref="AJ371:AJ402">IF(AN371=0,J371,0)</f>
        <v>0</v>
      </c>
      <c r="AK371" s="26">
        <f aca="true" t="shared" si="13" ref="AK371:AK402">IF(AN371=15,J371,0)</f>
        <v>0</v>
      </c>
      <c r="AL371" s="26">
        <f aca="true" t="shared" si="14" ref="AL371:AL402">IF(AN371=21,J371,0)</f>
        <v>0</v>
      </c>
      <c r="AN371" s="46">
        <v>21</v>
      </c>
      <c r="AO371" s="46">
        <f aca="true" t="shared" si="15" ref="AO371:AO402">G371*0</f>
        <v>0</v>
      </c>
      <c r="AP371" s="46">
        <f aca="true" t="shared" si="16" ref="AP371:AP402">G371*(1-0)</f>
        <v>0</v>
      </c>
      <c r="AQ371" s="47" t="s">
        <v>7</v>
      </c>
      <c r="AV371" s="46">
        <f aca="true" t="shared" si="17" ref="AV371:AV402">AW371+AX371</f>
        <v>0</v>
      </c>
      <c r="AW371" s="46">
        <f aca="true" t="shared" si="18" ref="AW371:AW402">F371*AO371</f>
        <v>0</v>
      </c>
      <c r="AX371" s="46">
        <f aca="true" t="shared" si="19" ref="AX371:AX402">F371*AP371</f>
        <v>0</v>
      </c>
      <c r="AY371" s="49" t="s">
        <v>819</v>
      </c>
      <c r="AZ371" s="49" t="s">
        <v>825</v>
      </c>
      <c r="BA371" s="36" t="s">
        <v>826</v>
      </c>
      <c r="BC371" s="46">
        <f aca="true" t="shared" si="20" ref="BC371:BC402">AW371+AX371</f>
        <v>0</v>
      </c>
      <c r="BD371" s="46">
        <f aca="true" t="shared" si="21" ref="BD371:BD402">G371/(100-BE371)*100</f>
        <v>0</v>
      </c>
      <c r="BE371" s="46">
        <v>0</v>
      </c>
      <c r="BF371" s="46">
        <f aca="true" t="shared" si="22" ref="BF371:BF402">L371</f>
        <v>0</v>
      </c>
      <c r="BH371" s="26">
        <f aca="true" t="shared" si="23" ref="BH371:BH402">F371*AO371</f>
        <v>0</v>
      </c>
      <c r="BI371" s="26">
        <f aca="true" t="shared" si="24" ref="BI371:BI402">F371*AP371</f>
        <v>0</v>
      </c>
      <c r="BJ371" s="26">
        <f aca="true" t="shared" si="25" ref="BJ371:BJ402">F371*G371</f>
        <v>0</v>
      </c>
      <c r="BK371" s="26" t="s">
        <v>831</v>
      </c>
      <c r="BL371" s="46" t="s">
        <v>277</v>
      </c>
    </row>
    <row r="372" spans="1:64" ht="12.75">
      <c r="A372" s="4" t="s">
        <v>113</v>
      </c>
      <c r="B372" s="14" t="s">
        <v>279</v>
      </c>
      <c r="C372" s="72" t="s">
        <v>605</v>
      </c>
      <c r="D372" s="73"/>
      <c r="E372" s="14" t="s">
        <v>716</v>
      </c>
      <c r="F372" s="26">
        <v>3</v>
      </c>
      <c r="G372" s="144">
        <v>0</v>
      </c>
      <c r="H372" s="26">
        <f t="shared" si="0"/>
        <v>0</v>
      </c>
      <c r="I372" s="26">
        <f t="shared" si="1"/>
        <v>0</v>
      </c>
      <c r="J372" s="26">
        <f t="shared" si="2"/>
        <v>0</v>
      </c>
      <c r="K372" s="26">
        <v>0</v>
      </c>
      <c r="L372" s="26">
        <f t="shared" si="3"/>
        <v>0</v>
      </c>
      <c r="M372" s="40" t="s">
        <v>791</v>
      </c>
      <c r="N372" s="5"/>
      <c r="Z372" s="46">
        <f t="shared" si="4"/>
        <v>0</v>
      </c>
      <c r="AB372" s="46">
        <f t="shared" si="5"/>
        <v>0</v>
      </c>
      <c r="AC372" s="46">
        <f t="shared" si="6"/>
        <v>0</v>
      </c>
      <c r="AD372" s="46">
        <f t="shared" si="7"/>
        <v>0</v>
      </c>
      <c r="AE372" s="46">
        <f t="shared" si="8"/>
        <v>0</v>
      </c>
      <c r="AF372" s="46">
        <f t="shared" si="9"/>
        <v>0</v>
      </c>
      <c r="AG372" s="46">
        <f t="shared" si="10"/>
        <v>0</v>
      </c>
      <c r="AH372" s="46">
        <f t="shared" si="11"/>
        <v>0</v>
      </c>
      <c r="AI372" s="36"/>
      <c r="AJ372" s="26">
        <f t="shared" si="12"/>
        <v>0</v>
      </c>
      <c r="AK372" s="26">
        <f t="shared" si="13"/>
        <v>0</v>
      </c>
      <c r="AL372" s="26">
        <f t="shared" si="14"/>
        <v>0</v>
      </c>
      <c r="AN372" s="46">
        <v>21</v>
      </c>
      <c r="AO372" s="46">
        <f t="shared" si="15"/>
        <v>0</v>
      </c>
      <c r="AP372" s="46">
        <f t="shared" si="16"/>
        <v>0</v>
      </c>
      <c r="AQ372" s="47" t="s">
        <v>7</v>
      </c>
      <c r="AV372" s="46">
        <f t="shared" si="17"/>
        <v>0</v>
      </c>
      <c r="AW372" s="46">
        <f t="shared" si="18"/>
        <v>0</v>
      </c>
      <c r="AX372" s="46">
        <f t="shared" si="19"/>
        <v>0</v>
      </c>
      <c r="AY372" s="49" t="s">
        <v>819</v>
      </c>
      <c r="AZ372" s="49" t="s">
        <v>825</v>
      </c>
      <c r="BA372" s="36" t="s">
        <v>826</v>
      </c>
      <c r="BC372" s="46">
        <f t="shared" si="20"/>
        <v>0</v>
      </c>
      <c r="BD372" s="46">
        <f t="shared" si="21"/>
        <v>0</v>
      </c>
      <c r="BE372" s="46">
        <v>0</v>
      </c>
      <c r="BF372" s="46">
        <f t="shared" si="22"/>
        <v>0</v>
      </c>
      <c r="BH372" s="26">
        <f t="shared" si="23"/>
        <v>0</v>
      </c>
      <c r="BI372" s="26">
        <f t="shared" si="24"/>
        <v>0</v>
      </c>
      <c r="BJ372" s="26">
        <f t="shared" si="25"/>
        <v>0</v>
      </c>
      <c r="BK372" s="26" t="s">
        <v>831</v>
      </c>
      <c r="BL372" s="46" t="s">
        <v>277</v>
      </c>
    </row>
    <row r="373" spans="1:64" ht="12.75">
      <c r="A373" s="4" t="s">
        <v>114</v>
      </c>
      <c r="B373" s="14" t="s">
        <v>280</v>
      </c>
      <c r="C373" s="72" t="s">
        <v>606</v>
      </c>
      <c r="D373" s="73"/>
      <c r="E373" s="14" t="s">
        <v>716</v>
      </c>
      <c r="F373" s="26">
        <v>18</v>
      </c>
      <c r="G373" s="144">
        <v>0</v>
      </c>
      <c r="H373" s="26">
        <f t="shared" si="0"/>
        <v>0</v>
      </c>
      <c r="I373" s="26">
        <f t="shared" si="1"/>
        <v>0</v>
      </c>
      <c r="J373" s="26">
        <f t="shared" si="2"/>
        <v>0</v>
      </c>
      <c r="K373" s="26">
        <v>0</v>
      </c>
      <c r="L373" s="26">
        <f t="shared" si="3"/>
        <v>0</v>
      </c>
      <c r="M373" s="40" t="s">
        <v>791</v>
      </c>
      <c r="N373" s="5"/>
      <c r="Z373" s="46">
        <f t="shared" si="4"/>
        <v>0</v>
      </c>
      <c r="AB373" s="46">
        <f t="shared" si="5"/>
        <v>0</v>
      </c>
      <c r="AC373" s="46">
        <f t="shared" si="6"/>
        <v>0</v>
      </c>
      <c r="AD373" s="46">
        <f t="shared" si="7"/>
        <v>0</v>
      </c>
      <c r="AE373" s="46">
        <f t="shared" si="8"/>
        <v>0</v>
      </c>
      <c r="AF373" s="46">
        <f t="shared" si="9"/>
        <v>0</v>
      </c>
      <c r="AG373" s="46">
        <f t="shared" si="10"/>
        <v>0</v>
      </c>
      <c r="AH373" s="46">
        <f t="shared" si="11"/>
        <v>0</v>
      </c>
      <c r="AI373" s="36"/>
      <c r="AJ373" s="26">
        <f t="shared" si="12"/>
        <v>0</v>
      </c>
      <c r="AK373" s="26">
        <f t="shared" si="13"/>
        <v>0</v>
      </c>
      <c r="AL373" s="26">
        <f t="shared" si="14"/>
        <v>0</v>
      </c>
      <c r="AN373" s="46">
        <v>21</v>
      </c>
      <c r="AO373" s="46">
        <f t="shared" si="15"/>
        <v>0</v>
      </c>
      <c r="AP373" s="46">
        <f t="shared" si="16"/>
        <v>0</v>
      </c>
      <c r="AQ373" s="47" t="s">
        <v>7</v>
      </c>
      <c r="AV373" s="46">
        <f t="shared" si="17"/>
        <v>0</v>
      </c>
      <c r="AW373" s="46">
        <f t="shared" si="18"/>
        <v>0</v>
      </c>
      <c r="AX373" s="46">
        <f t="shared" si="19"/>
        <v>0</v>
      </c>
      <c r="AY373" s="49" t="s">
        <v>819</v>
      </c>
      <c r="AZ373" s="49" t="s">
        <v>825</v>
      </c>
      <c r="BA373" s="36" t="s">
        <v>826</v>
      </c>
      <c r="BC373" s="46">
        <f t="shared" si="20"/>
        <v>0</v>
      </c>
      <c r="BD373" s="46">
        <f t="shared" si="21"/>
        <v>0</v>
      </c>
      <c r="BE373" s="46">
        <v>0</v>
      </c>
      <c r="BF373" s="46">
        <f t="shared" si="22"/>
        <v>0</v>
      </c>
      <c r="BH373" s="26">
        <f t="shared" si="23"/>
        <v>0</v>
      </c>
      <c r="BI373" s="26">
        <f t="shared" si="24"/>
        <v>0</v>
      </c>
      <c r="BJ373" s="26">
        <f t="shared" si="25"/>
        <v>0</v>
      </c>
      <c r="BK373" s="26" t="s">
        <v>831</v>
      </c>
      <c r="BL373" s="46" t="s">
        <v>277</v>
      </c>
    </row>
    <row r="374" spans="1:64" ht="12.75">
      <c r="A374" s="4" t="s">
        <v>115</v>
      </c>
      <c r="B374" s="14" t="s">
        <v>281</v>
      </c>
      <c r="C374" s="72" t="s">
        <v>607</v>
      </c>
      <c r="D374" s="73"/>
      <c r="E374" s="14" t="s">
        <v>716</v>
      </c>
      <c r="F374" s="26">
        <v>40</v>
      </c>
      <c r="G374" s="144">
        <v>0</v>
      </c>
      <c r="H374" s="26">
        <f t="shared" si="0"/>
        <v>0</v>
      </c>
      <c r="I374" s="26">
        <f t="shared" si="1"/>
        <v>0</v>
      </c>
      <c r="J374" s="26">
        <f t="shared" si="2"/>
        <v>0</v>
      </c>
      <c r="K374" s="26">
        <v>0</v>
      </c>
      <c r="L374" s="26">
        <f t="shared" si="3"/>
        <v>0</v>
      </c>
      <c r="M374" s="40" t="s">
        <v>791</v>
      </c>
      <c r="N374" s="5"/>
      <c r="Z374" s="46">
        <f t="shared" si="4"/>
        <v>0</v>
      </c>
      <c r="AB374" s="46">
        <f t="shared" si="5"/>
        <v>0</v>
      </c>
      <c r="AC374" s="46">
        <f t="shared" si="6"/>
        <v>0</v>
      </c>
      <c r="AD374" s="46">
        <f t="shared" si="7"/>
        <v>0</v>
      </c>
      <c r="AE374" s="46">
        <f t="shared" si="8"/>
        <v>0</v>
      </c>
      <c r="AF374" s="46">
        <f t="shared" si="9"/>
        <v>0</v>
      </c>
      <c r="AG374" s="46">
        <f t="shared" si="10"/>
        <v>0</v>
      </c>
      <c r="AH374" s="46">
        <f t="shared" si="11"/>
        <v>0</v>
      </c>
      <c r="AI374" s="36"/>
      <c r="AJ374" s="26">
        <f t="shared" si="12"/>
        <v>0</v>
      </c>
      <c r="AK374" s="26">
        <f t="shared" si="13"/>
        <v>0</v>
      </c>
      <c r="AL374" s="26">
        <f t="shared" si="14"/>
        <v>0</v>
      </c>
      <c r="AN374" s="46">
        <v>21</v>
      </c>
      <c r="AO374" s="46">
        <f t="shared" si="15"/>
        <v>0</v>
      </c>
      <c r="AP374" s="46">
        <f t="shared" si="16"/>
        <v>0</v>
      </c>
      <c r="AQ374" s="47" t="s">
        <v>7</v>
      </c>
      <c r="AV374" s="46">
        <f t="shared" si="17"/>
        <v>0</v>
      </c>
      <c r="AW374" s="46">
        <f t="shared" si="18"/>
        <v>0</v>
      </c>
      <c r="AX374" s="46">
        <f t="shared" si="19"/>
        <v>0</v>
      </c>
      <c r="AY374" s="49" t="s">
        <v>819</v>
      </c>
      <c r="AZ374" s="49" t="s">
        <v>825</v>
      </c>
      <c r="BA374" s="36" t="s">
        <v>826</v>
      </c>
      <c r="BC374" s="46">
        <f t="shared" si="20"/>
        <v>0</v>
      </c>
      <c r="BD374" s="46">
        <f t="shared" si="21"/>
        <v>0</v>
      </c>
      <c r="BE374" s="46">
        <v>0</v>
      </c>
      <c r="BF374" s="46">
        <f t="shared" si="22"/>
        <v>0</v>
      </c>
      <c r="BH374" s="26">
        <f t="shared" si="23"/>
        <v>0</v>
      </c>
      <c r="BI374" s="26">
        <f t="shared" si="24"/>
        <v>0</v>
      </c>
      <c r="BJ374" s="26">
        <f t="shared" si="25"/>
        <v>0</v>
      </c>
      <c r="BK374" s="26" t="s">
        <v>831</v>
      </c>
      <c r="BL374" s="46" t="s">
        <v>277</v>
      </c>
    </row>
    <row r="375" spans="1:64" ht="12.75">
      <c r="A375" s="4" t="s">
        <v>116</v>
      </c>
      <c r="B375" s="14" t="s">
        <v>282</v>
      </c>
      <c r="C375" s="72" t="s">
        <v>608</v>
      </c>
      <c r="D375" s="73"/>
      <c r="E375" s="14" t="s">
        <v>716</v>
      </c>
      <c r="F375" s="26">
        <v>12</v>
      </c>
      <c r="G375" s="144">
        <v>0</v>
      </c>
      <c r="H375" s="26">
        <f t="shared" si="0"/>
        <v>0</v>
      </c>
      <c r="I375" s="26">
        <f t="shared" si="1"/>
        <v>0</v>
      </c>
      <c r="J375" s="26">
        <f t="shared" si="2"/>
        <v>0</v>
      </c>
      <c r="K375" s="26">
        <v>0</v>
      </c>
      <c r="L375" s="26">
        <f t="shared" si="3"/>
        <v>0</v>
      </c>
      <c r="M375" s="40" t="s">
        <v>791</v>
      </c>
      <c r="N375" s="5"/>
      <c r="Z375" s="46">
        <f t="shared" si="4"/>
        <v>0</v>
      </c>
      <c r="AB375" s="46">
        <f t="shared" si="5"/>
        <v>0</v>
      </c>
      <c r="AC375" s="46">
        <f t="shared" si="6"/>
        <v>0</v>
      </c>
      <c r="AD375" s="46">
        <f t="shared" si="7"/>
        <v>0</v>
      </c>
      <c r="AE375" s="46">
        <f t="shared" si="8"/>
        <v>0</v>
      </c>
      <c r="AF375" s="46">
        <f t="shared" si="9"/>
        <v>0</v>
      </c>
      <c r="AG375" s="46">
        <f t="shared" si="10"/>
        <v>0</v>
      </c>
      <c r="AH375" s="46">
        <f t="shared" si="11"/>
        <v>0</v>
      </c>
      <c r="AI375" s="36"/>
      <c r="AJ375" s="26">
        <f t="shared" si="12"/>
        <v>0</v>
      </c>
      <c r="AK375" s="26">
        <f t="shared" si="13"/>
        <v>0</v>
      </c>
      <c r="AL375" s="26">
        <f t="shared" si="14"/>
        <v>0</v>
      </c>
      <c r="AN375" s="46">
        <v>21</v>
      </c>
      <c r="AO375" s="46">
        <f t="shared" si="15"/>
        <v>0</v>
      </c>
      <c r="AP375" s="46">
        <f t="shared" si="16"/>
        <v>0</v>
      </c>
      <c r="AQ375" s="47" t="s">
        <v>7</v>
      </c>
      <c r="AV375" s="46">
        <f t="shared" si="17"/>
        <v>0</v>
      </c>
      <c r="AW375" s="46">
        <f t="shared" si="18"/>
        <v>0</v>
      </c>
      <c r="AX375" s="46">
        <f t="shared" si="19"/>
        <v>0</v>
      </c>
      <c r="AY375" s="49" t="s">
        <v>819</v>
      </c>
      <c r="AZ375" s="49" t="s">
        <v>825</v>
      </c>
      <c r="BA375" s="36" t="s">
        <v>826</v>
      </c>
      <c r="BC375" s="46">
        <f t="shared" si="20"/>
        <v>0</v>
      </c>
      <c r="BD375" s="46">
        <f t="shared" si="21"/>
        <v>0</v>
      </c>
      <c r="BE375" s="46">
        <v>0</v>
      </c>
      <c r="BF375" s="46">
        <f t="shared" si="22"/>
        <v>0</v>
      </c>
      <c r="BH375" s="26">
        <f t="shared" si="23"/>
        <v>0</v>
      </c>
      <c r="BI375" s="26">
        <f t="shared" si="24"/>
        <v>0</v>
      </c>
      <c r="BJ375" s="26">
        <f t="shared" si="25"/>
        <v>0</v>
      </c>
      <c r="BK375" s="26" t="s">
        <v>831</v>
      </c>
      <c r="BL375" s="46" t="s">
        <v>277</v>
      </c>
    </row>
    <row r="376" spans="1:64" ht="12.75">
      <c r="A376" s="4" t="s">
        <v>117</v>
      </c>
      <c r="B376" s="14" t="s">
        <v>283</v>
      </c>
      <c r="C376" s="72" t="s">
        <v>609</v>
      </c>
      <c r="D376" s="73"/>
      <c r="E376" s="14" t="s">
        <v>716</v>
      </c>
      <c r="F376" s="26">
        <v>12</v>
      </c>
      <c r="G376" s="144">
        <v>0</v>
      </c>
      <c r="H376" s="26">
        <f t="shared" si="0"/>
        <v>0</v>
      </c>
      <c r="I376" s="26">
        <f t="shared" si="1"/>
        <v>0</v>
      </c>
      <c r="J376" s="26">
        <f t="shared" si="2"/>
        <v>0</v>
      </c>
      <c r="K376" s="26">
        <v>0</v>
      </c>
      <c r="L376" s="26">
        <f t="shared" si="3"/>
        <v>0</v>
      </c>
      <c r="M376" s="40" t="s">
        <v>791</v>
      </c>
      <c r="N376" s="5"/>
      <c r="Z376" s="46">
        <f t="shared" si="4"/>
        <v>0</v>
      </c>
      <c r="AB376" s="46">
        <f t="shared" si="5"/>
        <v>0</v>
      </c>
      <c r="AC376" s="46">
        <f t="shared" si="6"/>
        <v>0</v>
      </c>
      <c r="AD376" s="46">
        <f t="shared" si="7"/>
        <v>0</v>
      </c>
      <c r="AE376" s="46">
        <f t="shared" si="8"/>
        <v>0</v>
      </c>
      <c r="AF376" s="46">
        <f t="shared" si="9"/>
        <v>0</v>
      </c>
      <c r="AG376" s="46">
        <f t="shared" si="10"/>
        <v>0</v>
      </c>
      <c r="AH376" s="46">
        <f t="shared" si="11"/>
        <v>0</v>
      </c>
      <c r="AI376" s="36"/>
      <c r="AJ376" s="26">
        <f t="shared" si="12"/>
        <v>0</v>
      </c>
      <c r="AK376" s="26">
        <f t="shared" si="13"/>
        <v>0</v>
      </c>
      <c r="AL376" s="26">
        <f t="shared" si="14"/>
        <v>0</v>
      </c>
      <c r="AN376" s="46">
        <v>21</v>
      </c>
      <c r="AO376" s="46">
        <f t="shared" si="15"/>
        <v>0</v>
      </c>
      <c r="AP376" s="46">
        <f t="shared" si="16"/>
        <v>0</v>
      </c>
      <c r="AQ376" s="47" t="s">
        <v>7</v>
      </c>
      <c r="AV376" s="46">
        <f t="shared" si="17"/>
        <v>0</v>
      </c>
      <c r="AW376" s="46">
        <f t="shared" si="18"/>
        <v>0</v>
      </c>
      <c r="AX376" s="46">
        <f t="shared" si="19"/>
        <v>0</v>
      </c>
      <c r="AY376" s="49" t="s">
        <v>819</v>
      </c>
      <c r="AZ376" s="49" t="s">
        <v>825</v>
      </c>
      <c r="BA376" s="36" t="s">
        <v>826</v>
      </c>
      <c r="BC376" s="46">
        <f t="shared" si="20"/>
        <v>0</v>
      </c>
      <c r="BD376" s="46">
        <f t="shared" si="21"/>
        <v>0</v>
      </c>
      <c r="BE376" s="46">
        <v>0</v>
      </c>
      <c r="BF376" s="46">
        <f t="shared" si="22"/>
        <v>0</v>
      </c>
      <c r="BH376" s="26">
        <f t="shared" si="23"/>
        <v>0</v>
      </c>
      <c r="BI376" s="26">
        <f t="shared" si="24"/>
        <v>0</v>
      </c>
      <c r="BJ376" s="26">
        <f t="shared" si="25"/>
        <v>0</v>
      </c>
      <c r="BK376" s="26" t="s">
        <v>831</v>
      </c>
      <c r="BL376" s="46" t="s">
        <v>277</v>
      </c>
    </row>
    <row r="377" spans="1:64" ht="12.75">
      <c r="A377" s="4" t="s">
        <v>118</v>
      </c>
      <c r="B377" s="14" t="s">
        <v>284</v>
      </c>
      <c r="C377" s="72" t="s">
        <v>610</v>
      </c>
      <c r="D377" s="73"/>
      <c r="E377" s="14" t="s">
        <v>716</v>
      </c>
      <c r="F377" s="26">
        <v>1</v>
      </c>
      <c r="G377" s="144">
        <v>0</v>
      </c>
      <c r="H377" s="26">
        <f t="shared" si="0"/>
        <v>0</v>
      </c>
      <c r="I377" s="26">
        <f t="shared" si="1"/>
        <v>0</v>
      </c>
      <c r="J377" s="26">
        <f t="shared" si="2"/>
        <v>0</v>
      </c>
      <c r="K377" s="26">
        <v>0</v>
      </c>
      <c r="L377" s="26">
        <f t="shared" si="3"/>
        <v>0</v>
      </c>
      <c r="M377" s="40" t="s">
        <v>791</v>
      </c>
      <c r="N377" s="5"/>
      <c r="Z377" s="46">
        <f t="shared" si="4"/>
        <v>0</v>
      </c>
      <c r="AB377" s="46">
        <f t="shared" si="5"/>
        <v>0</v>
      </c>
      <c r="AC377" s="46">
        <f t="shared" si="6"/>
        <v>0</v>
      </c>
      <c r="AD377" s="46">
        <f t="shared" si="7"/>
        <v>0</v>
      </c>
      <c r="AE377" s="46">
        <f t="shared" si="8"/>
        <v>0</v>
      </c>
      <c r="AF377" s="46">
        <f t="shared" si="9"/>
        <v>0</v>
      </c>
      <c r="AG377" s="46">
        <f t="shared" si="10"/>
        <v>0</v>
      </c>
      <c r="AH377" s="46">
        <f t="shared" si="11"/>
        <v>0</v>
      </c>
      <c r="AI377" s="36"/>
      <c r="AJ377" s="26">
        <f t="shared" si="12"/>
        <v>0</v>
      </c>
      <c r="AK377" s="26">
        <f t="shared" si="13"/>
        <v>0</v>
      </c>
      <c r="AL377" s="26">
        <f t="shared" si="14"/>
        <v>0</v>
      </c>
      <c r="AN377" s="46">
        <v>21</v>
      </c>
      <c r="AO377" s="46">
        <f t="shared" si="15"/>
        <v>0</v>
      </c>
      <c r="AP377" s="46">
        <f t="shared" si="16"/>
        <v>0</v>
      </c>
      <c r="AQ377" s="47" t="s">
        <v>7</v>
      </c>
      <c r="AV377" s="46">
        <f t="shared" si="17"/>
        <v>0</v>
      </c>
      <c r="AW377" s="46">
        <f t="shared" si="18"/>
        <v>0</v>
      </c>
      <c r="AX377" s="46">
        <f t="shared" si="19"/>
        <v>0</v>
      </c>
      <c r="AY377" s="49" t="s">
        <v>819</v>
      </c>
      <c r="AZ377" s="49" t="s">
        <v>825</v>
      </c>
      <c r="BA377" s="36" t="s">
        <v>826</v>
      </c>
      <c r="BC377" s="46">
        <f t="shared" si="20"/>
        <v>0</v>
      </c>
      <c r="BD377" s="46">
        <f t="shared" si="21"/>
        <v>0</v>
      </c>
      <c r="BE377" s="46">
        <v>0</v>
      </c>
      <c r="BF377" s="46">
        <f t="shared" si="22"/>
        <v>0</v>
      </c>
      <c r="BH377" s="26">
        <f t="shared" si="23"/>
        <v>0</v>
      </c>
      <c r="BI377" s="26">
        <f t="shared" si="24"/>
        <v>0</v>
      </c>
      <c r="BJ377" s="26">
        <f t="shared" si="25"/>
        <v>0</v>
      </c>
      <c r="BK377" s="26" t="s">
        <v>831</v>
      </c>
      <c r="BL377" s="46" t="s">
        <v>277</v>
      </c>
    </row>
    <row r="378" spans="1:64" ht="12.75">
      <c r="A378" s="4" t="s">
        <v>119</v>
      </c>
      <c r="B378" s="14" t="s">
        <v>285</v>
      </c>
      <c r="C378" s="72" t="s">
        <v>611</v>
      </c>
      <c r="D378" s="73"/>
      <c r="E378" s="14" t="s">
        <v>716</v>
      </c>
      <c r="F378" s="26">
        <v>12</v>
      </c>
      <c r="G378" s="144">
        <v>0</v>
      </c>
      <c r="H378" s="26">
        <f t="shared" si="0"/>
        <v>0</v>
      </c>
      <c r="I378" s="26">
        <f t="shared" si="1"/>
        <v>0</v>
      </c>
      <c r="J378" s="26">
        <f t="shared" si="2"/>
        <v>0</v>
      </c>
      <c r="K378" s="26">
        <v>0</v>
      </c>
      <c r="L378" s="26">
        <f t="shared" si="3"/>
        <v>0</v>
      </c>
      <c r="M378" s="40" t="s">
        <v>791</v>
      </c>
      <c r="N378" s="5"/>
      <c r="Z378" s="46">
        <f t="shared" si="4"/>
        <v>0</v>
      </c>
      <c r="AB378" s="46">
        <f t="shared" si="5"/>
        <v>0</v>
      </c>
      <c r="AC378" s="46">
        <f t="shared" si="6"/>
        <v>0</v>
      </c>
      <c r="AD378" s="46">
        <f t="shared" si="7"/>
        <v>0</v>
      </c>
      <c r="AE378" s="46">
        <f t="shared" si="8"/>
        <v>0</v>
      </c>
      <c r="AF378" s="46">
        <f t="shared" si="9"/>
        <v>0</v>
      </c>
      <c r="AG378" s="46">
        <f t="shared" si="10"/>
        <v>0</v>
      </c>
      <c r="AH378" s="46">
        <f t="shared" si="11"/>
        <v>0</v>
      </c>
      <c r="AI378" s="36"/>
      <c r="AJ378" s="26">
        <f t="shared" si="12"/>
        <v>0</v>
      </c>
      <c r="AK378" s="26">
        <f t="shared" si="13"/>
        <v>0</v>
      </c>
      <c r="AL378" s="26">
        <f t="shared" si="14"/>
        <v>0</v>
      </c>
      <c r="AN378" s="46">
        <v>21</v>
      </c>
      <c r="AO378" s="46">
        <f t="shared" si="15"/>
        <v>0</v>
      </c>
      <c r="AP378" s="46">
        <f t="shared" si="16"/>
        <v>0</v>
      </c>
      <c r="AQ378" s="47" t="s">
        <v>7</v>
      </c>
      <c r="AV378" s="46">
        <f t="shared" si="17"/>
        <v>0</v>
      </c>
      <c r="AW378" s="46">
        <f t="shared" si="18"/>
        <v>0</v>
      </c>
      <c r="AX378" s="46">
        <f t="shared" si="19"/>
        <v>0</v>
      </c>
      <c r="AY378" s="49" t="s">
        <v>819</v>
      </c>
      <c r="AZ378" s="49" t="s">
        <v>825</v>
      </c>
      <c r="BA378" s="36" t="s">
        <v>826</v>
      </c>
      <c r="BC378" s="46">
        <f t="shared" si="20"/>
        <v>0</v>
      </c>
      <c r="BD378" s="46">
        <f t="shared" si="21"/>
        <v>0</v>
      </c>
      <c r="BE378" s="46">
        <v>0</v>
      </c>
      <c r="BF378" s="46">
        <f t="shared" si="22"/>
        <v>0</v>
      </c>
      <c r="BH378" s="26">
        <f t="shared" si="23"/>
        <v>0</v>
      </c>
      <c r="BI378" s="26">
        <f t="shared" si="24"/>
        <v>0</v>
      </c>
      <c r="BJ378" s="26">
        <f t="shared" si="25"/>
        <v>0</v>
      </c>
      <c r="BK378" s="26" t="s">
        <v>831</v>
      </c>
      <c r="BL378" s="46" t="s">
        <v>277</v>
      </c>
    </row>
    <row r="379" spans="1:64" ht="12.75">
      <c r="A379" s="4" t="s">
        <v>120</v>
      </c>
      <c r="B379" s="14" t="s">
        <v>286</v>
      </c>
      <c r="C379" s="72" t="s">
        <v>612</v>
      </c>
      <c r="D379" s="73"/>
      <c r="E379" s="14" t="s">
        <v>716</v>
      </c>
      <c r="F379" s="26">
        <v>2</v>
      </c>
      <c r="G379" s="144">
        <v>0</v>
      </c>
      <c r="H379" s="26">
        <f t="shared" si="0"/>
        <v>0</v>
      </c>
      <c r="I379" s="26">
        <f t="shared" si="1"/>
        <v>0</v>
      </c>
      <c r="J379" s="26">
        <f t="shared" si="2"/>
        <v>0</v>
      </c>
      <c r="K379" s="26">
        <v>0</v>
      </c>
      <c r="L379" s="26">
        <f t="shared" si="3"/>
        <v>0</v>
      </c>
      <c r="M379" s="40" t="s">
        <v>791</v>
      </c>
      <c r="N379" s="5"/>
      <c r="Z379" s="46">
        <f t="shared" si="4"/>
        <v>0</v>
      </c>
      <c r="AB379" s="46">
        <f t="shared" si="5"/>
        <v>0</v>
      </c>
      <c r="AC379" s="46">
        <f t="shared" si="6"/>
        <v>0</v>
      </c>
      <c r="AD379" s="46">
        <f t="shared" si="7"/>
        <v>0</v>
      </c>
      <c r="AE379" s="46">
        <f t="shared" si="8"/>
        <v>0</v>
      </c>
      <c r="AF379" s="46">
        <f t="shared" si="9"/>
        <v>0</v>
      </c>
      <c r="AG379" s="46">
        <f t="shared" si="10"/>
        <v>0</v>
      </c>
      <c r="AH379" s="46">
        <f t="shared" si="11"/>
        <v>0</v>
      </c>
      <c r="AI379" s="36"/>
      <c r="AJ379" s="26">
        <f t="shared" si="12"/>
        <v>0</v>
      </c>
      <c r="AK379" s="26">
        <f t="shared" si="13"/>
        <v>0</v>
      </c>
      <c r="AL379" s="26">
        <f t="shared" si="14"/>
        <v>0</v>
      </c>
      <c r="AN379" s="46">
        <v>21</v>
      </c>
      <c r="AO379" s="46">
        <f t="shared" si="15"/>
        <v>0</v>
      </c>
      <c r="AP379" s="46">
        <f t="shared" si="16"/>
        <v>0</v>
      </c>
      <c r="AQ379" s="47" t="s">
        <v>7</v>
      </c>
      <c r="AV379" s="46">
        <f t="shared" si="17"/>
        <v>0</v>
      </c>
      <c r="AW379" s="46">
        <f t="shared" si="18"/>
        <v>0</v>
      </c>
      <c r="AX379" s="46">
        <f t="shared" si="19"/>
        <v>0</v>
      </c>
      <c r="AY379" s="49" t="s">
        <v>819</v>
      </c>
      <c r="AZ379" s="49" t="s">
        <v>825</v>
      </c>
      <c r="BA379" s="36" t="s">
        <v>826</v>
      </c>
      <c r="BC379" s="46">
        <f t="shared" si="20"/>
        <v>0</v>
      </c>
      <c r="BD379" s="46">
        <f t="shared" si="21"/>
        <v>0</v>
      </c>
      <c r="BE379" s="46">
        <v>0</v>
      </c>
      <c r="BF379" s="46">
        <f t="shared" si="22"/>
        <v>0</v>
      </c>
      <c r="BH379" s="26">
        <f t="shared" si="23"/>
        <v>0</v>
      </c>
      <c r="BI379" s="26">
        <f t="shared" si="24"/>
        <v>0</v>
      </c>
      <c r="BJ379" s="26">
        <f t="shared" si="25"/>
        <v>0</v>
      </c>
      <c r="BK379" s="26" t="s">
        <v>831</v>
      </c>
      <c r="BL379" s="46" t="s">
        <v>277</v>
      </c>
    </row>
    <row r="380" spans="1:64" ht="12.75">
      <c r="A380" s="4" t="s">
        <v>121</v>
      </c>
      <c r="B380" s="14" t="s">
        <v>287</v>
      </c>
      <c r="C380" s="72" t="s">
        <v>613</v>
      </c>
      <c r="D380" s="73"/>
      <c r="E380" s="14" t="s">
        <v>716</v>
      </c>
      <c r="F380" s="26">
        <v>6</v>
      </c>
      <c r="G380" s="144">
        <v>0</v>
      </c>
      <c r="H380" s="26">
        <f t="shared" si="0"/>
        <v>0</v>
      </c>
      <c r="I380" s="26">
        <f t="shared" si="1"/>
        <v>0</v>
      </c>
      <c r="J380" s="26">
        <f t="shared" si="2"/>
        <v>0</v>
      </c>
      <c r="K380" s="26">
        <v>0</v>
      </c>
      <c r="L380" s="26">
        <f t="shared" si="3"/>
        <v>0</v>
      </c>
      <c r="M380" s="40" t="s">
        <v>791</v>
      </c>
      <c r="N380" s="5"/>
      <c r="Z380" s="46">
        <f t="shared" si="4"/>
        <v>0</v>
      </c>
      <c r="AB380" s="46">
        <f t="shared" si="5"/>
        <v>0</v>
      </c>
      <c r="AC380" s="46">
        <f t="shared" si="6"/>
        <v>0</v>
      </c>
      <c r="AD380" s="46">
        <f t="shared" si="7"/>
        <v>0</v>
      </c>
      <c r="AE380" s="46">
        <f t="shared" si="8"/>
        <v>0</v>
      </c>
      <c r="AF380" s="46">
        <f t="shared" si="9"/>
        <v>0</v>
      </c>
      <c r="AG380" s="46">
        <f t="shared" si="10"/>
        <v>0</v>
      </c>
      <c r="AH380" s="46">
        <f t="shared" si="11"/>
        <v>0</v>
      </c>
      <c r="AI380" s="36"/>
      <c r="AJ380" s="26">
        <f t="shared" si="12"/>
        <v>0</v>
      </c>
      <c r="AK380" s="26">
        <f t="shared" si="13"/>
        <v>0</v>
      </c>
      <c r="AL380" s="26">
        <f t="shared" si="14"/>
        <v>0</v>
      </c>
      <c r="AN380" s="46">
        <v>21</v>
      </c>
      <c r="AO380" s="46">
        <f t="shared" si="15"/>
        <v>0</v>
      </c>
      <c r="AP380" s="46">
        <f t="shared" si="16"/>
        <v>0</v>
      </c>
      <c r="AQ380" s="47" t="s">
        <v>7</v>
      </c>
      <c r="AV380" s="46">
        <f t="shared" si="17"/>
        <v>0</v>
      </c>
      <c r="AW380" s="46">
        <f t="shared" si="18"/>
        <v>0</v>
      </c>
      <c r="AX380" s="46">
        <f t="shared" si="19"/>
        <v>0</v>
      </c>
      <c r="AY380" s="49" t="s">
        <v>819</v>
      </c>
      <c r="AZ380" s="49" t="s">
        <v>825</v>
      </c>
      <c r="BA380" s="36" t="s">
        <v>826</v>
      </c>
      <c r="BC380" s="46">
        <f t="shared" si="20"/>
        <v>0</v>
      </c>
      <c r="BD380" s="46">
        <f t="shared" si="21"/>
        <v>0</v>
      </c>
      <c r="BE380" s="46">
        <v>0</v>
      </c>
      <c r="BF380" s="46">
        <f t="shared" si="22"/>
        <v>0</v>
      </c>
      <c r="BH380" s="26">
        <f t="shared" si="23"/>
        <v>0</v>
      </c>
      <c r="BI380" s="26">
        <f t="shared" si="24"/>
        <v>0</v>
      </c>
      <c r="BJ380" s="26">
        <f t="shared" si="25"/>
        <v>0</v>
      </c>
      <c r="BK380" s="26" t="s">
        <v>831</v>
      </c>
      <c r="BL380" s="46" t="s">
        <v>277</v>
      </c>
    </row>
    <row r="381" spans="1:64" ht="12.75">
      <c r="A381" s="4" t="s">
        <v>122</v>
      </c>
      <c r="B381" s="14" t="s">
        <v>288</v>
      </c>
      <c r="C381" s="72" t="s">
        <v>614</v>
      </c>
      <c r="D381" s="73"/>
      <c r="E381" s="14" t="s">
        <v>716</v>
      </c>
      <c r="F381" s="26">
        <v>1</v>
      </c>
      <c r="G381" s="144">
        <v>0</v>
      </c>
      <c r="H381" s="26">
        <f t="shared" si="0"/>
        <v>0</v>
      </c>
      <c r="I381" s="26">
        <f t="shared" si="1"/>
        <v>0</v>
      </c>
      <c r="J381" s="26">
        <f t="shared" si="2"/>
        <v>0</v>
      </c>
      <c r="K381" s="26">
        <v>0</v>
      </c>
      <c r="L381" s="26">
        <f t="shared" si="3"/>
        <v>0</v>
      </c>
      <c r="M381" s="40" t="s">
        <v>791</v>
      </c>
      <c r="N381" s="5"/>
      <c r="Z381" s="46">
        <f t="shared" si="4"/>
        <v>0</v>
      </c>
      <c r="AB381" s="46">
        <f t="shared" si="5"/>
        <v>0</v>
      </c>
      <c r="AC381" s="46">
        <f t="shared" si="6"/>
        <v>0</v>
      </c>
      <c r="AD381" s="46">
        <f t="shared" si="7"/>
        <v>0</v>
      </c>
      <c r="AE381" s="46">
        <f t="shared" si="8"/>
        <v>0</v>
      </c>
      <c r="AF381" s="46">
        <f t="shared" si="9"/>
        <v>0</v>
      </c>
      <c r="AG381" s="46">
        <f t="shared" si="10"/>
        <v>0</v>
      </c>
      <c r="AH381" s="46">
        <f t="shared" si="11"/>
        <v>0</v>
      </c>
      <c r="AI381" s="36"/>
      <c r="AJ381" s="26">
        <f t="shared" si="12"/>
        <v>0</v>
      </c>
      <c r="AK381" s="26">
        <f t="shared" si="13"/>
        <v>0</v>
      </c>
      <c r="AL381" s="26">
        <f t="shared" si="14"/>
        <v>0</v>
      </c>
      <c r="AN381" s="46">
        <v>21</v>
      </c>
      <c r="AO381" s="46">
        <f t="shared" si="15"/>
        <v>0</v>
      </c>
      <c r="AP381" s="46">
        <f t="shared" si="16"/>
        <v>0</v>
      </c>
      <c r="AQ381" s="47" t="s">
        <v>7</v>
      </c>
      <c r="AV381" s="46">
        <f t="shared" si="17"/>
        <v>0</v>
      </c>
      <c r="AW381" s="46">
        <f t="shared" si="18"/>
        <v>0</v>
      </c>
      <c r="AX381" s="46">
        <f t="shared" si="19"/>
        <v>0</v>
      </c>
      <c r="AY381" s="49" t="s">
        <v>819</v>
      </c>
      <c r="AZ381" s="49" t="s">
        <v>825</v>
      </c>
      <c r="BA381" s="36" t="s">
        <v>826</v>
      </c>
      <c r="BC381" s="46">
        <f t="shared" si="20"/>
        <v>0</v>
      </c>
      <c r="BD381" s="46">
        <f t="shared" si="21"/>
        <v>0</v>
      </c>
      <c r="BE381" s="46">
        <v>0</v>
      </c>
      <c r="BF381" s="46">
        <f t="shared" si="22"/>
        <v>0</v>
      </c>
      <c r="BH381" s="26">
        <f t="shared" si="23"/>
        <v>0</v>
      </c>
      <c r="BI381" s="26">
        <f t="shared" si="24"/>
        <v>0</v>
      </c>
      <c r="BJ381" s="26">
        <f t="shared" si="25"/>
        <v>0</v>
      </c>
      <c r="BK381" s="26" t="s">
        <v>831</v>
      </c>
      <c r="BL381" s="46" t="s">
        <v>277</v>
      </c>
    </row>
    <row r="382" spans="1:64" ht="12.75">
      <c r="A382" s="4" t="s">
        <v>123</v>
      </c>
      <c r="B382" s="14" t="s">
        <v>289</v>
      </c>
      <c r="C382" s="72" t="s">
        <v>615</v>
      </c>
      <c r="D382" s="73"/>
      <c r="E382" s="14" t="s">
        <v>716</v>
      </c>
      <c r="F382" s="26">
        <v>45</v>
      </c>
      <c r="G382" s="144">
        <v>0</v>
      </c>
      <c r="H382" s="26">
        <f t="shared" si="0"/>
        <v>0</v>
      </c>
      <c r="I382" s="26">
        <f t="shared" si="1"/>
        <v>0</v>
      </c>
      <c r="J382" s="26">
        <f t="shared" si="2"/>
        <v>0</v>
      </c>
      <c r="K382" s="26">
        <v>0</v>
      </c>
      <c r="L382" s="26">
        <f t="shared" si="3"/>
        <v>0</v>
      </c>
      <c r="M382" s="40" t="s">
        <v>791</v>
      </c>
      <c r="N382" s="5"/>
      <c r="Z382" s="46">
        <f t="shared" si="4"/>
        <v>0</v>
      </c>
      <c r="AB382" s="46">
        <f t="shared" si="5"/>
        <v>0</v>
      </c>
      <c r="AC382" s="46">
        <f t="shared" si="6"/>
        <v>0</v>
      </c>
      <c r="AD382" s="46">
        <f t="shared" si="7"/>
        <v>0</v>
      </c>
      <c r="AE382" s="46">
        <f t="shared" si="8"/>
        <v>0</v>
      </c>
      <c r="AF382" s="46">
        <f t="shared" si="9"/>
        <v>0</v>
      </c>
      <c r="AG382" s="46">
        <f t="shared" si="10"/>
        <v>0</v>
      </c>
      <c r="AH382" s="46">
        <f t="shared" si="11"/>
        <v>0</v>
      </c>
      <c r="AI382" s="36"/>
      <c r="AJ382" s="26">
        <f t="shared" si="12"/>
        <v>0</v>
      </c>
      <c r="AK382" s="26">
        <f t="shared" si="13"/>
        <v>0</v>
      </c>
      <c r="AL382" s="26">
        <f t="shared" si="14"/>
        <v>0</v>
      </c>
      <c r="AN382" s="46">
        <v>21</v>
      </c>
      <c r="AO382" s="46">
        <f t="shared" si="15"/>
        <v>0</v>
      </c>
      <c r="AP382" s="46">
        <f t="shared" si="16"/>
        <v>0</v>
      </c>
      <c r="AQ382" s="47" t="s">
        <v>7</v>
      </c>
      <c r="AV382" s="46">
        <f t="shared" si="17"/>
        <v>0</v>
      </c>
      <c r="AW382" s="46">
        <f t="shared" si="18"/>
        <v>0</v>
      </c>
      <c r="AX382" s="46">
        <f t="shared" si="19"/>
        <v>0</v>
      </c>
      <c r="AY382" s="49" t="s">
        <v>819</v>
      </c>
      <c r="AZ382" s="49" t="s">
        <v>825</v>
      </c>
      <c r="BA382" s="36" t="s">
        <v>826</v>
      </c>
      <c r="BC382" s="46">
        <f t="shared" si="20"/>
        <v>0</v>
      </c>
      <c r="BD382" s="46">
        <f t="shared" si="21"/>
        <v>0</v>
      </c>
      <c r="BE382" s="46">
        <v>0</v>
      </c>
      <c r="BF382" s="46">
        <f t="shared" si="22"/>
        <v>0</v>
      </c>
      <c r="BH382" s="26">
        <f t="shared" si="23"/>
        <v>0</v>
      </c>
      <c r="BI382" s="26">
        <f t="shared" si="24"/>
        <v>0</v>
      </c>
      <c r="BJ382" s="26">
        <f t="shared" si="25"/>
        <v>0</v>
      </c>
      <c r="BK382" s="26" t="s">
        <v>831</v>
      </c>
      <c r="BL382" s="46" t="s">
        <v>277</v>
      </c>
    </row>
    <row r="383" spans="1:64" ht="12.75">
      <c r="A383" s="4" t="s">
        <v>124</v>
      </c>
      <c r="B383" s="14" t="s">
        <v>290</v>
      </c>
      <c r="C383" s="72" t="s">
        <v>616</v>
      </c>
      <c r="D383" s="73"/>
      <c r="E383" s="14" t="s">
        <v>716</v>
      </c>
      <c r="F383" s="26">
        <v>3</v>
      </c>
      <c r="G383" s="144">
        <v>0</v>
      </c>
      <c r="H383" s="26">
        <f t="shared" si="0"/>
        <v>0</v>
      </c>
      <c r="I383" s="26">
        <f t="shared" si="1"/>
        <v>0</v>
      </c>
      <c r="J383" s="26">
        <f t="shared" si="2"/>
        <v>0</v>
      </c>
      <c r="K383" s="26">
        <v>0</v>
      </c>
      <c r="L383" s="26">
        <f t="shared" si="3"/>
        <v>0</v>
      </c>
      <c r="M383" s="40" t="s">
        <v>791</v>
      </c>
      <c r="N383" s="5"/>
      <c r="Z383" s="46">
        <f t="shared" si="4"/>
        <v>0</v>
      </c>
      <c r="AB383" s="46">
        <f t="shared" si="5"/>
        <v>0</v>
      </c>
      <c r="AC383" s="46">
        <f t="shared" si="6"/>
        <v>0</v>
      </c>
      <c r="AD383" s="46">
        <f t="shared" si="7"/>
        <v>0</v>
      </c>
      <c r="AE383" s="46">
        <f t="shared" si="8"/>
        <v>0</v>
      </c>
      <c r="AF383" s="46">
        <f t="shared" si="9"/>
        <v>0</v>
      </c>
      <c r="AG383" s="46">
        <f t="shared" si="10"/>
        <v>0</v>
      </c>
      <c r="AH383" s="46">
        <f t="shared" si="11"/>
        <v>0</v>
      </c>
      <c r="AI383" s="36"/>
      <c r="AJ383" s="26">
        <f t="shared" si="12"/>
        <v>0</v>
      </c>
      <c r="AK383" s="26">
        <f t="shared" si="13"/>
        <v>0</v>
      </c>
      <c r="AL383" s="26">
        <f t="shared" si="14"/>
        <v>0</v>
      </c>
      <c r="AN383" s="46">
        <v>21</v>
      </c>
      <c r="AO383" s="46">
        <f t="shared" si="15"/>
        <v>0</v>
      </c>
      <c r="AP383" s="46">
        <f t="shared" si="16"/>
        <v>0</v>
      </c>
      <c r="AQ383" s="47" t="s">
        <v>7</v>
      </c>
      <c r="AV383" s="46">
        <f t="shared" si="17"/>
        <v>0</v>
      </c>
      <c r="AW383" s="46">
        <f t="shared" si="18"/>
        <v>0</v>
      </c>
      <c r="AX383" s="46">
        <f t="shared" si="19"/>
        <v>0</v>
      </c>
      <c r="AY383" s="49" t="s">
        <v>819</v>
      </c>
      <c r="AZ383" s="49" t="s">
        <v>825</v>
      </c>
      <c r="BA383" s="36" t="s">
        <v>826</v>
      </c>
      <c r="BC383" s="46">
        <f t="shared" si="20"/>
        <v>0</v>
      </c>
      <c r="BD383" s="46">
        <f t="shared" si="21"/>
        <v>0</v>
      </c>
      <c r="BE383" s="46">
        <v>0</v>
      </c>
      <c r="BF383" s="46">
        <f t="shared" si="22"/>
        <v>0</v>
      </c>
      <c r="BH383" s="26">
        <f t="shared" si="23"/>
        <v>0</v>
      </c>
      <c r="BI383" s="26">
        <f t="shared" si="24"/>
        <v>0</v>
      </c>
      <c r="BJ383" s="26">
        <f t="shared" si="25"/>
        <v>0</v>
      </c>
      <c r="BK383" s="26" t="s">
        <v>831</v>
      </c>
      <c r="BL383" s="46" t="s">
        <v>277</v>
      </c>
    </row>
    <row r="384" spans="1:64" ht="12.75">
      <c r="A384" s="4" t="s">
        <v>125</v>
      </c>
      <c r="B384" s="14" t="s">
        <v>291</v>
      </c>
      <c r="C384" s="72" t="s">
        <v>617</v>
      </c>
      <c r="D384" s="73"/>
      <c r="E384" s="14" t="s">
        <v>716</v>
      </c>
      <c r="F384" s="26">
        <v>1</v>
      </c>
      <c r="G384" s="144">
        <v>0</v>
      </c>
      <c r="H384" s="26">
        <f t="shared" si="0"/>
        <v>0</v>
      </c>
      <c r="I384" s="26">
        <f t="shared" si="1"/>
        <v>0</v>
      </c>
      <c r="J384" s="26">
        <f t="shared" si="2"/>
        <v>0</v>
      </c>
      <c r="K384" s="26">
        <v>0</v>
      </c>
      <c r="L384" s="26">
        <f t="shared" si="3"/>
        <v>0</v>
      </c>
      <c r="M384" s="40" t="s">
        <v>791</v>
      </c>
      <c r="N384" s="5"/>
      <c r="Z384" s="46">
        <f t="shared" si="4"/>
        <v>0</v>
      </c>
      <c r="AB384" s="46">
        <f t="shared" si="5"/>
        <v>0</v>
      </c>
      <c r="AC384" s="46">
        <f t="shared" si="6"/>
        <v>0</v>
      </c>
      <c r="AD384" s="46">
        <f t="shared" si="7"/>
        <v>0</v>
      </c>
      <c r="AE384" s="46">
        <f t="shared" si="8"/>
        <v>0</v>
      </c>
      <c r="AF384" s="46">
        <f t="shared" si="9"/>
        <v>0</v>
      </c>
      <c r="AG384" s="46">
        <f t="shared" si="10"/>
        <v>0</v>
      </c>
      <c r="AH384" s="46">
        <f t="shared" si="11"/>
        <v>0</v>
      </c>
      <c r="AI384" s="36"/>
      <c r="AJ384" s="26">
        <f t="shared" si="12"/>
        <v>0</v>
      </c>
      <c r="AK384" s="26">
        <f t="shared" si="13"/>
        <v>0</v>
      </c>
      <c r="AL384" s="26">
        <f t="shared" si="14"/>
        <v>0</v>
      </c>
      <c r="AN384" s="46">
        <v>21</v>
      </c>
      <c r="AO384" s="46">
        <f t="shared" si="15"/>
        <v>0</v>
      </c>
      <c r="AP384" s="46">
        <f t="shared" si="16"/>
        <v>0</v>
      </c>
      <c r="AQ384" s="47" t="s">
        <v>7</v>
      </c>
      <c r="AV384" s="46">
        <f t="shared" si="17"/>
        <v>0</v>
      </c>
      <c r="AW384" s="46">
        <f t="shared" si="18"/>
        <v>0</v>
      </c>
      <c r="AX384" s="46">
        <f t="shared" si="19"/>
        <v>0</v>
      </c>
      <c r="AY384" s="49" t="s">
        <v>819</v>
      </c>
      <c r="AZ384" s="49" t="s">
        <v>825</v>
      </c>
      <c r="BA384" s="36" t="s">
        <v>826</v>
      </c>
      <c r="BC384" s="46">
        <f t="shared" si="20"/>
        <v>0</v>
      </c>
      <c r="BD384" s="46">
        <f t="shared" si="21"/>
        <v>0</v>
      </c>
      <c r="BE384" s="46">
        <v>0</v>
      </c>
      <c r="BF384" s="46">
        <f t="shared" si="22"/>
        <v>0</v>
      </c>
      <c r="BH384" s="26">
        <f t="shared" si="23"/>
        <v>0</v>
      </c>
      <c r="BI384" s="26">
        <f t="shared" si="24"/>
        <v>0</v>
      </c>
      <c r="BJ384" s="26">
        <f t="shared" si="25"/>
        <v>0</v>
      </c>
      <c r="BK384" s="26" t="s">
        <v>831</v>
      </c>
      <c r="BL384" s="46" t="s">
        <v>277</v>
      </c>
    </row>
    <row r="385" spans="1:64" ht="12.75">
      <c r="A385" s="4" t="s">
        <v>126</v>
      </c>
      <c r="B385" s="14" t="s">
        <v>292</v>
      </c>
      <c r="C385" s="72" t="s">
        <v>618</v>
      </c>
      <c r="D385" s="73"/>
      <c r="E385" s="14" t="s">
        <v>716</v>
      </c>
      <c r="F385" s="26">
        <v>22</v>
      </c>
      <c r="G385" s="144">
        <v>0</v>
      </c>
      <c r="H385" s="26">
        <f t="shared" si="0"/>
        <v>0</v>
      </c>
      <c r="I385" s="26">
        <f t="shared" si="1"/>
        <v>0</v>
      </c>
      <c r="J385" s="26">
        <f t="shared" si="2"/>
        <v>0</v>
      </c>
      <c r="K385" s="26">
        <v>0</v>
      </c>
      <c r="L385" s="26">
        <f t="shared" si="3"/>
        <v>0</v>
      </c>
      <c r="M385" s="40" t="s">
        <v>791</v>
      </c>
      <c r="N385" s="5"/>
      <c r="Z385" s="46">
        <f t="shared" si="4"/>
        <v>0</v>
      </c>
      <c r="AB385" s="46">
        <f t="shared" si="5"/>
        <v>0</v>
      </c>
      <c r="AC385" s="46">
        <f t="shared" si="6"/>
        <v>0</v>
      </c>
      <c r="AD385" s="46">
        <f t="shared" si="7"/>
        <v>0</v>
      </c>
      <c r="AE385" s="46">
        <f t="shared" si="8"/>
        <v>0</v>
      </c>
      <c r="AF385" s="46">
        <f t="shared" si="9"/>
        <v>0</v>
      </c>
      <c r="AG385" s="46">
        <f t="shared" si="10"/>
        <v>0</v>
      </c>
      <c r="AH385" s="46">
        <f t="shared" si="11"/>
        <v>0</v>
      </c>
      <c r="AI385" s="36"/>
      <c r="AJ385" s="26">
        <f t="shared" si="12"/>
        <v>0</v>
      </c>
      <c r="AK385" s="26">
        <f t="shared" si="13"/>
        <v>0</v>
      </c>
      <c r="AL385" s="26">
        <f t="shared" si="14"/>
        <v>0</v>
      </c>
      <c r="AN385" s="46">
        <v>21</v>
      </c>
      <c r="AO385" s="46">
        <f t="shared" si="15"/>
        <v>0</v>
      </c>
      <c r="AP385" s="46">
        <f t="shared" si="16"/>
        <v>0</v>
      </c>
      <c r="AQ385" s="47" t="s">
        <v>7</v>
      </c>
      <c r="AV385" s="46">
        <f t="shared" si="17"/>
        <v>0</v>
      </c>
      <c r="AW385" s="46">
        <f t="shared" si="18"/>
        <v>0</v>
      </c>
      <c r="AX385" s="46">
        <f t="shared" si="19"/>
        <v>0</v>
      </c>
      <c r="AY385" s="49" t="s">
        <v>819</v>
      </c>
      <c r="AZ385" s="49" t="s">
        <v>825</v>
      </c>
      <c r="BA385" s="36" t="s">
        <v>826</v>
      </c>
      <c r="BC385" s="46">
        <f t="shared" si="20"/>
        <v>0</v>
      </c>
      <c r="BD385" s="46">
        <f t="shared" si="21"/>
        <v>0</v>
      </c>
      <c r="BE385" s="46">
        <v>0</v>
      </c>
      <c r="BF385" s="46">
        <f t="shared" si="22"/>
        <v>0</v>
      </c>
      <c r="BH385" s="26">
        <f t="shared" si="23"/>
        <v>0</v>
      </c>
      <c r="BI385" s="26">
        <f t="shared" si="24"/>
        <v>0</v>
      </c>
      <c r="BJ385" s="26">
        <f t="shared" si="25"/>
        <v>0</v>
      </c>
      <c r="BK385" s="26" t="s">
        <v>831</v>
      </c>
      <c r="BL385" s="46" t="s">
        <v>277</v>
      </c>
    </row>
    <row r="386" spans="1:64" ht="12.75">
      <c r="A386" s="4" t="s">
        <v>127</v>
      </c>
      <c r="B386" s="14" t="s">
        <v>293</v>
      </c>
      <c r="C386" s="72" t="s">
        <v>619</v>
      </c>
      <c r="D386" s="73"/>
      <c r="E386" s="14" t="s">
        <v>716</v>
      </c>
      <c r="F386" s="26">
        <v>13</v>
      </c>
      <c r="G386" s="144">
        <v>0</v>
      </c>
      <c r="H386" s="26">
        <f t="shared" si="0"/>
        <v>0</v>
      </c>
      <c r="I386" s="26">
        <f t="shared" si="1"/>
        <v>0</v>
      </c>
      <c r="J386" s="26">
        <f t="shared" si="2"/>
        <v>0</v>
      </c>
      <c r="K386" s="26">
        <v>0</v>
      </c>
      <c r="L386" s="26">
        <f t="shared" si="3"/>
        <v>0</v>
      </c>
      <c r="M386" s="40" t="s">
        <v>791</v>
      </c>
      <c r="N386" s="5"/>
      <c r="Z386" s="46">
        <f t="shared" si="4"/>
        <v>0</v>
      </c>
      <c r="AB386" s="46">
        <f t="shared" si="5"/>
        <v>0</v>
      </c>
      <c r="AC386" s="46">
        <f t="shared" si="6"/>
        <v>0</v>
      </c>
      <c r="AD386" s="46">
        <f t="shared" si="7"/>
        <v>0</v>
      </c>
      <c r="AE386" s="46">
        <f t="shared" si="8"/>
        <v>0</v>
      </c>
      <c r="AF386" s="46">
        <f t="shared" si="9"/>
        <v>0</v>
      </c>
      <c r="AG386" s="46">
        <f t="shared" si="10"/>
        <v>0</v>
      </c>
      <c r="AH386" s="46">
        <f t="shared" si="11"/>
        <v>0</v>
      </c>
      <c r="AI386" s="36"/>
      <c r="AJ386" s="26">
        <f t="shared" si="12"/>
        <v>0</v>
      </c>
      <c r="AK386" s="26">
        <f t="shared" si="13"/>
        <v>0</v>
      </c>
      <c r="AL386" s="26">
        <f t="shared" si="14"/>
        <v>0</v>
      </c>
      <c r="AN386" s="46">
        <v>21</v>
      </c>
      <c r="AO386" s="46">
        <f t="shared" si="15"/>
        <v>0</v>
      </c>
      <c r="AP386" s="46">
        <f t="shared" si="16"/>
        <v>0</v>
      </c>
      <c r="AQ386" s="47" t="s">
        <v>7</v>
      </c>
      <c r="AV386" s="46">
        <f t="shared" si="17"/>
        <v>0</v>
      </c>
      <c r="AW386" s="46">
        <f t="shared" si="18"/>
        <v>0</v>
      </c>
      <c r="AX386" s="46">
        <f t="shared" si="19"/>
        <v>0</v>
      </c>
      <c r="AY386" s="49" t="s">
        <v>819</v>
      </c>
      <c r="AZ386" s="49" t="s">
        <v>825</v>
      </c>
      <c r="BA386" s="36" t="s">
        <v>826</v>
      </c>
      <c r="BC386" s="46">
        <f t="shared" si="20"/>
        <v>0</v>
      </c>
      <c r="BD386" s="46">
        <f t="shared" si="21"/>
        <v>0</v>
      </c>
      <c r="BE386" s="46">
        <v>0</v>
      </c>
      <c r="BF386" s="46">
        <f t="shared" si="22"/>
        <v>0</v>
      </c>
      <c r="BH386" s="26">
        <f t="shared" si="23"/>
        <v>0</v>
      </c>
      <c r="BI386" s="26">
        <f t="shared" si="24"/>
        <v>0</v>
      </c>
      <c r="BJ386" s="26">
        <f t="shared" si="25"/>
        <v>0</v>
      </c>
      <c r="BK386" s="26" t="s">
        <v>831</v>
      </c>
      <c r="BL386" s="46" t="s">
        <v>277</v>
      </c>
    </row>
    <row r="387" spans="1:64" ht="12.75">
      <c r="A387" s="4" t="s">
        <v>128</v>
      </c>
      <c r="B387" s="14" t="s">
        <v>294</v>
      </c>
      <c r="C387" s="72" t="s">
        <v>620</v>
      </c>
      <c r="D387" s="73"/>
      <c r="E387" s="14" t="s">
        <v>716</v>
      </c>
      <c r="F387" s="26">
        <v>2</v>
      </c>
      <c r="G387" s="144">
        <v>0</v>
      </c>
      <c r="H387" s="26">
        <f t="shared" si="0"/>
        <v>0</v>
      </c>
      <c r="I387" s="26">
        <f t="shared" si="1"/>
        <v>0</v>
      </c>
      <c r="J387" s="26">
        <f t="shared" si="2"/>
        <v>0</v>
      </c>
      <c r="K387" s="26">
        <v>0</v>
      </c>
      <c r="L387" s="26">
        <f t="shared" si="3"/>
        <v>0</v>
      </c>
      <c r="M387" s="40" t="s">
        <v>791</v>
      </c>
      <c r="N387" s="5"/>
      <c r="Z387" s="46">
        <f t="shared" si="4"/>
        <v>0</v>
      </c>
      <c r="AB387" s="46">
        <f t="shared" si="5"/>
        <v>0</v>
      </c>
      <c r="AC387" s="46">
        <f t="shared" si="6"/>
        <v>0</v>
      </c>
      <c r="AD387" s="46">
        <f t="shared" si="7"/>
        <v>0</v>
      </c>
      <c r="AE387" s="46">
        <f t="shared" si="8"/>
        <v>0</v>
      </c>
      <c r="AF387" s="46">
        <f t="shared" si="9"/>
        <v>0</v>
      </c>
      <c r="AG387" s="46">
        <f t="shared" si="10"/>
        <v>0</v>
      </c>
      <c r="AH387" s="46">
        <f t="shared" si="11"/>
        <v>0</v>
      </c>
      <c r="AI387" s="36"/>
      <c r="AJ387" s="26">
        <f t="shared" si="12"/>
        <v>0</v>
      </c>
      <c r="AK387" s="26">
        <f t="shared" si="13"/>
        <v>0</v>
      </c>
      <c r="AL387" s="26">
        <f t="shared" si="14"/>
        <v>0</v>
      </c>
      <c r="AN387" s="46">
        <v>21</v>
      </c>
      <c r="AO387" s="46">
        <f t="shared" si="15"/>
        <v>0</v>
      </c>
      <c r="AP387" s="46">
        <f t="shared" si="16"/>
        <v>0</v>
      </c>
      <c r="AQ387" s="47" t="s">
        <v>7</v>
      </c>
      <c r="AV387" s="46">
        <f t="shared" si="17"/>
        <v>0</v>
      </c>
      <c r="AW387" s="46">
        <f t="shared" si="18"/>
        <v>0</v>
      </c>
      <c r="AX387" s="46">
        <f t="shared" si="19"/>
        <v>0</v>
      </c>
      <c r="AY387" s="49" t="s">
        <v>819</v>
      </c>
      <c r="AZ387" s="49" t="s">
        <v>825</v>
      </c>
      <c r="BA387" s="36" t="s">
        <v>826</v>
      </c>
      <c r="BC387" s="46">
        <f t="shared" si="20"/>
        <v>0</v>
      </c>
      <c r="BD387" s="46">
        <f t="shared" si="21"/>
        <v>0</v>
      </c>
      <c r="BE387" s="46">
        <v>0</v>
      </c>
      <c r="BF387" s="46">
        <f t="shared" si="22"/>
        <v>0</v>
      </c>
      <c r="BH387" s="26">
        <f t="shared" si="23"/>
        <v>0</v>
      </c>
      <c r="BI387" s="26">
        <f t="shared" si="24"/>
        <v>0</v>
      </c>
      <c r="BJ387" s="26">
        <f t="shared" si="25"/>
        <v>0</v>
      </c>
      <c r="BK387" s="26" t="s">
        <v>831</v>
      </c>
      <c r="BL387" s="46" t="s">
        <v>277</v>
      </c>
    </row>
    <row r="388" spans="1:64" ht="12.75">
      <c r="A388" s="4" t="s">
        <v>129</v>
      </c>
      <c r="B388" s="14" t="s">
        <v>295</v>
      </c>
      <c r="C388" s="72" t="s">
        <v>621</v>
      </c>
      <c r="D388" s="73"/>
      <c r="E388" s="14" t="s">
        <v>716</v>
      </c>
      <c r="F388" s="26">
        <v>2</v>
      </c>
      <c r="G388" s="144">
        <v>0</v>
      </c>
      <c r="H388" s="26">
        <f t="shared" si="0"/>
        <v>0</v>
      </c>
      <c r="I388" s="26">
        <f t="shared" si="1"/>
        <v>0</v>
      </c>
      <c r="J388" s="26">
        <f t="shared" si="2"/>
        <v>0</v>
      </c>
      <c r="K388" s="26">
        <v>0</v>
      </c>
      <c r="L388" s="26">
        <f t="shared" si="3"/>
        <v>0</v>
      </c>
      <c r="M388" s="40" t="s">
        <v>791</v>
      </c>
      <c r="N388" s="5"/>
      <c r="Z388" s="46">
        <f t="shared" si="4"/>
        <v>0</v>
      </c>
      <c r="AB388" s="46">
        <f t="shared" si="5"/>
        <v>0</v>
      </c>
      <c r="AC388" s="46">
        <f t="shared" si="6"/>
        <v>0</v>
      </c>
      <c r="AD388" s="46">
        <f t="shared" si="7"/>
        <v>0</v>
      </c>
      <c r="AE388" s="46">
        <f t="shared" si="8"/>
        <v>0</v>
      </c>
      <c r="AF388" s="46">
        <f t="shared" si="9"/>
        <v>0</v>
      </c>
      <c r="AG388" s="46">
        <f t="shared" si="10"/>
        <v>0</v>
      </c>
      <c r="AH388" s="46">
        <f t="shared" si="11"/>
        <v>0</v>
      </c>
      <c r="AI388" s="36"/>
      <c r="AJ388" s="26">
        <f t="shared" si="12"/>
        <v>0</v>
      </c>
      <c r="AK388" s="26">
        <f t="shared" si="13"/>
        <v>0</v>
      </c>
      <c r="AL388" s="26">
        <f t="shared" si="14"/>
        <v>0</v>
      </c>
      <c r="AN388" s="46">
        <v>21</v>
      </c>
      <c r="AO388" s="46">
        <f t="shared" si="15"/>
        <v>0</v>
      </c>
      <c r="AP388" s="46">
        <f t="shared" si="16"/>
        <v>0</v>
      </c>
      <c r="AQ388" s="47" t="s">
        <v>7</v>
      </c>
      <c r="AV388" s="46">
        <f t="shared" si="17"/>
        <v>0</v>
      </c>
      <c r="AW388" s="46">
        <f t="shared" si="18"/>
        <v>0</v>
      </c>
      <c r="AX388" s="46">
        <f t="shared" si="19"/>
        <v>0</v>
      </c>
      <c r="AY388" s="49" t="s">
        <v>819</v>
      </c>
      <c r="AZ388" s="49" t="s">
        <v>825</v>
      </c>
      <c r="BA388" s="36" t="s">
        <v>826</v>
      </c>
      <c r="BC388" s="46">
        <f t="shared" si="20"/>
        <v>0</v>
      </c>
      <c r="BD388" s="46">
        <f t="shared" si="21"/>
        <v>0</v>
      </c>
      <c r="BE388" s="46">
        <v>0</v>
      </c>
      <c r="BF388" s="46">
        <f t="shared" si="22"/>
        <v>0</v>
      </c>
      <c r="BH388" s="26">
        <f t="shared" si="23"/>
        <v>0</v>
      </c>
      <c r="BI388" s="26">
        <f t="shared" si="24"/>
        <v>0</v>
      </c>
      <c r="BJ388" s="26">
        <f t="shared" si="25"/>
        <v>0</v>
      </c>
      <c r="BK388" s="26" t="s">
        <v>831</v>
      </c>
      <c r="BL388" s="46" t="s">
        <v>277</v>
      </c>
    </row>
    <row r="389" spans="1:64" ht="12.75">
      <c r="A389" s="4" t="s">
        <v>130</v>
      </c>
      <c r="B389" s="14" t="s">
        <v>296</v>
      </c>
      <c r="C389" s="72" t="s">
        <v>622</v>
      </c>
      <c r="D389" s="73"/>
      <c r="E389" s="14" t="s">
        <v>716</v>
      </c>
      <c r="F389" s="26">
        <v>2</v>
      </c>
      <c r="G389" s="144">
        <v>0</v>
      </c>
      <c r="H389" s="26">
        <f t="shared" si="0"/>
        <v>0</v>
      </c>
      <c r="I389" s="26">
        <f t="shared" si="1"/>
        <v>0</v>
      </c>
      <c r="J389" s="26">
        <f t="shared" si="2"/>
        <v>0</v>
      </c>
      <c r="K389" s="26">
        <v>0</v>
      </c>
      <c r="L389" s="26">
        <f t="shared" si="3"/>
        <v>0</v>
      </c>
      <c r="M389" s="40" t="s">
        <v>791</v>
      </c>
      <c r="N389" s="5"/>
      <c r="Z389" s="46">
        <f t="shared" si="4"/>
        <v>0</v>
      </c>
      <c r="AB389" s="46">
        <f t="shared" si="5"/>
        <v>0</v>
      </c>
      <c r="AC389" s="46">
        <f t="shared" si="6"/>
        <v>0</v>
      </c>
      <c r="AD389" s="46">
        <f t="shared" si="7"/>
        <v>0</v>
      </c>
      <c r="AE389" s="46">
        <f t="shared" si="8"/>
        <v>0</v>
      </c>
      <c r="AF389" s="46">
        <f t="shared" si="9"/>
        <v>0</v>
      </c>
      <c r="AG389" s="46">
        <f t="shared" si="10"/>
        <v>0</v>
      </c>
      <c r="AH389" s="46">
        <f t="shared" si="11"/>
        <v>0</v>
      </c>
      <c r="AI389" s="36"/>
      <c r="AJ389" s="26">
        <f t="shared" si="12"/>
        <v>0</v>
      </c>
      <c r="AK389" s="26">
        <f t="shared" si="13"/>
        <v>0</v>
      </c>
      <c r="AL389" s="26">
        <f t="shared" si="14"/>
        <v>0</v>
      </c>
      <c r="AN389" s="46">
        <v>21</v>
      </c>
      <c r="AO389" s="46">
        <f t="shared" si="15"/>
        <v>0</v>
      </c>
      <c r="AP389" s="46">
        <f t="shared" si="16"/>
        <v>0</v>
      </c>
      <c r="AQ389" s="47" t="s">
        <v>7</v>
      </c>
      <c r="AV389" s="46">
        <f t="shared" si="17"/>
        <v>0</v>
      </c>
      <c r="AW389" s="46">
        <f t="shared" si="18"/>
        <v>0</v>
      </c>
      <c r="AX389" s="46">
        <f t="shared" si="19"/>
        <v>0</v>
      </c>
      <c r="AY389" s="49" t="s">
        <v>819</v>
      </c>
      <c r="AZ389" s="49" t="s">
        <v>825</v>
      </c>
      <c r="BA389" s="36" t="s">
        <v>826</v>
      </c>
      <c r="BC389" s="46">
        <f t="shared" si="20"/>
        <v>0</v>
      </c>
      <c r="BD389" s="46">
        <f t="shared" si="21"/>
        <v>0</v>
      </c>
      <c r="BE389" s="46">
        <v>0</v>
      </c>
      <c r="BF389" s="46">
        <f t="shared" si="22"/>
        <v>0</v>
      </c>
      <c r="BH389" s="26">
        <f t="shared" si="23"/>
        <v>0</v>
      </c>
      <c r="BI389" s="26">
        <f t="shared" si="24"/>
        <v>0</v>
      </c>
      <c r="BJ389" s="26">
        <f t="shared" si="25"/>
        <v>0</v>
      </c>
      <c r="BK389" s="26" t="s">
        <v>831</v>
      </c>
      <c r="BL389" s="46" t="s">
        <v>277</v>
      </c>
    </row>
    <row r="390" spans="1:64" ht="12.75">
      <c r="A390" s="4" t="s">
        <v>131</v>
      </c>
      <c r="B390" s="14" t="s">
        <v>297</v>
      </c>
      <c r="C390" s="72" t="s">
        <v>623</v>
      </c>
      <c r="D390" s="73"/>
      <c r="E390" s="14" t="s">
        <v>716</v>
      </c>
      <c r="F390" s="26">
        <v>38</v>
      </c>
      <c r="G390" s="144">
        <v>0</v>
      </c>
      <c r="H390" s="26">
        <f t="shared" si="0"/>
        <v>0</v>
      </c>
      <c r="I390" s="26">
        <f t="shared" si="1"/>
        <v>0</v>
      </c>
      <c r="J390" s="26">
        <f t="shared" si="2"/>
        <v>0</v>
      </c>
      <c r="K390" s="26">
        <v>0</v>
      </c>
      <c r="L390" s="26">
        <f t="shared" si="3"/>
        <v>0</v>
      </c>
      <c r="M390" s="40" t="s">
        <v>791</v>
      </c>
      <c r="N390" s="5"/>
      <c r="Z390" s="46">
        <f t="shared" si="4"/>
        <v>0</v>
      </c>
      <c r="AB390" s="46">
        <f t="shared" si="5"/>
        <v>0</v>
      </c>
      <c r="AC390" s="46">
        <f t="shared" si="6"/>
        <v>0</v>
      </c>
      <c r="AD390" s="46">
        <f t="shared" si="7"/>
        <v>0</v>
      </c>
      <c r="AE390" s="46">
        <f t="shared" si="8"/>
        <v>0</v>
      </c>
      <c r="AF390" s="46">
        <f t="shared" si="9"/>
        <v>0</v>
      </c>
      <c r="AG390" s="46">
        <f t="shared" si="10"/>
        <v>0</v>
      </c>
      <c r="AH390" s="46">
        <f t="shared" si="11"/>
        <v>0</v>
      </c>
      <c r="AI390" s="36"/>
      <c r="AJ390" s="26">
        <f t="shared" si="12"/>
        <v>0</v>
      </c>
      <c r="AK390" s="26">
        <f t="shared" si="13"/>
        <v>0</v>
      </c>
      <c r="AL390" s="26">
        <f t="shared" si="14"/>
        <v>0</v>
      </c>
      <c r="AN390" s="46">
        <v>21</v>
      </c>
      <c r="AO390" s="46">
        <f t="shared" si="15"/>
        <v>0</v>
      </c>
      <c r="AP390" s="46">
        <f t="shared" si="16"/>
        <v>0</v>
      </c>
      <c r="AQ390" s="47" t="s">
        <v>7</v>
      </c>
      <c r="AV390" s="46">
        <f t="shared" si="17"/>
        <v>0</v>
      </c>
      <c r="AW390" s="46">
        <f t="shared" si="18"/>
        <v>0</v>
      </c>
      <c r="AX390" s="46">
        <f t="shared" si="19"/>
        <v>0</v>
      </c>
      <c r="AY390" s="49" t="s">
        <v>819</v>
      </c>
      <c r="AZ390" s="49" t="s">
        <v>825</v>
      </c>
      <c r="BA390" s="36" t="s">
        <v>826</v>
      </c>
      <c r="BC390" s="46">
        <f t="shared" si="20"/>
        <v>0</v>
      </c>
      <c r="BD390" s="46">
        <f t="shared" si="21"/>
        <v>0</v>
      </c>
      <c r="BE390" s="46">
        <v>0</v>
      </c>
      <c r="BF390" s="46">
        <f t="shared" si="22"/>
        <v>0</v>
      </c>
      <c r="BH390" s="26">
        <f t="shared" si="23"/>
        <v>0</v>
      </c>
      <c r="BI390" s="26">
        <f t="shared" si="24"/>
        <v>0</v>
      </c>
      <c r="BJ390" s="26">
        <f t="shared" si="25"/>
        <v>0</v>
      </c>
      <c r="BK390" s="26" t="s">
        <v>831</v>
      </c>
      <c r="BL390" s="46" t="s">
        <v>277</v>
      </c>
    </row>
    <row r="391" spans="1:64" ht="12.75">
      <c r="A391" s="4" t="s">
        <v>132</v>
      </c>
      <c r="B391" s="14" t="s">
        <v>298</v>
      </c>
      <c r="C391" s="72" t="s">
        <v>624</v>
      </c>
      <c r="D391" s="73"/>
      <c r="E391" s="14" t="s">
        <v>716</v>
      </c>
      <c r="F391" s="26">
        <v>22</v>
      </c>
      <c r="G391" s="144">
        <v>0</v>
      </c>
      <c r="H391" s="26">
        <f t="shared" si="0"/>
        <v>0</v>
      </c>
      <c r="I391" s="26">
        <f t="shared" si="1"/>
        <v>0</v>
      </c>
      <c r="J391" s="26">
        <f t="shared" si="2"/>
        <v>0</v>
      </c>
      <c r="K391" s="26">
        <v>0</v>
      </c>
      <c r="L391" s="26">
        <f t="shared" si="3"/>
        <v>0</v>
      </c>
      <c r="M391" s="40" t="s">
        <v>791</v>
      </c>
      <c r="N391" s="5"/>
      <c r="Z391" s="46">
        <f t="shared" si="4"/>
        <v>0</v>
      </c>
      <c r="AB391" s="46">
        <f t="shared" si="5"/>
        <v>0</v>
      </c>
      <c r="AC391" s="46">
        <f t="shared" si="6"/>
        <v>0</v>
      </c>
      <c r="AD391" s="46">
        <f t="shared" si="7"/>
        <v>0</v>
      </c>
      <c r="AE391" s="46">
        <f t="shared" si="8"/>
        <v>0</v>
      </c>
      <c r="AF391" s="46">
        <f t="shared" si="9"/>
        <v>0</v>
      </c>
      <c r="AG391" s="46">
        <f t="shared" si="10"/>
        <v>0</v>
      </c>
      <c r="AH391" s="46">
        <f t="shared" si="11"/>
        <v>0</v>
      </c>
      <c r="AI391" s="36"/>
      <c r="AJ391" s="26">
        <f t="shared" si="12"/>
        <v>0</v>
      </c>
      <c r="AK391" s="26">
        <f t="shared" si="13"/>
        <v>0</v>
      </c>
      <c r="AL391" s="26">
        <f t="shared" si="14"/>
        <v>0</v>
      </c>
      <c r="AN391" s="46">
        <v>21</v>
      </c>
      <c r="AO391" s="46">
        <f t="shared" si="15"/>
        <v>0</v>
      </c>
      <c r="AP391" s="46">
        <f t="shared" si="16"/>
        <v>0</v>
      </c>
      <c r="AQ391" s="47" t="s">
        <v>7</v>
      </c>
      <c r="AV391" s="46">
        <f t="shared" si="17"/>
        <v>0</v>
      </c>
      <c r="AW391" s="46">
        <f t="shared" si="18"/>
        <v>0</v>
      </c>
      <c r="AX391" s="46">
        <f t="shared" si="19"/>
        <v>0</v>
      </c>
      <c r="AY391" s="49" t="s">
        <v>819</v>
      </c>
      <c r="AZ391" s="49" t="s">
        <v>825</v>
      </c>
      <c r="BA391" s="36" t="s">
        <v>826</v>
      </c>
      <c r="BC391" s="46">
        <f t="shared" si="20"/>
        <v>0</v>
      </c>
      <c r="BD391" s="46">
        <f t="shared" si="21"/>
        <v>0</v>
      </c>
      <c r="BE391" s="46">
        <v>0</v>
      </c>
      <c r="BF391" s="46">
        <f t="shared" si="22"/>
        <v>0</v>
      </c>
      <c r="BH391" s="26">
        <f t="shared" si="23"/>
        <v>0</v>
      </c>
      <c r="BI391" s="26">
        <f t="shared" si="24"/>
        <v>0</v>
      </c>
      <c r="BJ391" s="26">
        <f t="shared" si="25"/>
        <v>0</v>
      </c>
      <c r="BK391" s="26" t="s">
        <v>831</v>
      </c>
      <c r="BL391" s="46" t="s">
        <v>277</v>
      </c>
    </row>
    <row r="392" spans="1:64" ht="12.75">
      <c r="A392" s="4" t="s">
        <v>133</v>
      </c>
      <c r="B392" s="14" t="s">
        <v>299</v>
      </c>
      <c r="C392" s="72" t="s">
        <v>625</v>
      </c>
      <c r="D392" s="73"/>
      <c r="E392" s="14" t="s">
        <v>716</v>
      </c>
      <c r="F392" s="26">
        <v>46</v>
      </c>
      <c r="G392" s="144">
        <v>0</v>
      </c>
      <c r="H392" s="26">
        <f t="shared" si="0"/>
        <v>0</v>
      </c>
      <c r="I392" s="26">
        <f t="shared" si="1"/>
        <v>0</v>
      </c>
      <c r="J392" s="26">
        <f t="shared" si="2"/>
        <v>0</v>
      </c>
      <c r="K392" s="26">
        <v>0</v>
      </c>
      <c r="L392" s="26">
        <f t="shared" si="3"/>
        <v>0</v>
      </c>
      <c r="M392" s="40" t="s">
        <v>791</v>
      </c>
      <c r="N392" s="5"/>
      <c r="Z392" s="46">
        <f t="shared" si="4"/>
        <v>0</v>
      </c>
      <c r="AB392" s="46">
        <f t="shared" si="5"/>
        <v>0</v>
      </c>
      <c r="AC392" s="46">
        <f t="shared" si="6"/>
        <v>0</v>
      </c>
      <c r="AD392" s="46">
        <f t="shared" si="7"/>
        <v>0</v>
      </c>
      <c r="AE392" s="46">
        <f t="shared" si="8"/>
        <v>0</v>
      </c>
      <c r="AF392" s="46">
        <f t="shared" si="9"/>
        <v>0</v>
      </c>
      <c r="AG392" s="46">
        <f t="shared" si="10"/>
        <v>0</v>
      </c>
      <c r="AH392" s="46">
        <f t="shared" si="11"/>
        <v>0</v>
      </c>
      <c r="AI392" s="36"/>
      <c r="AJ392" s="26">
        <f t="shared" si="12"/>
        <v>0</v>
      </c>
      <c r="AK392" s="26">
        <f t="shared" si="13"/>
        <v>0</v>
      </c>
      <c r="AL392" s="26">
        <f t="shared" si="14"/>
        <v>0</v>
      </c>
      <c r="AN392" s="46">
        <v>21</v>
      </c>
      <c r="AO392" s="46">
        <f t="shared" si="15"/>
        <v>0</v>
      </c>
      <c r="AP392" s="46">
        <f t="shared" si="16"/>
        <v>0</v>
      </c>
      <c r="AQ392" s="47" t="s">
        <v>7</v>
      </c>
      <c r="AV392" s="46">
        <f t="shared" si="17"/>
        <v>0</v>
      </c>
      <c r="AW392" s="46">
        <f t="shared" si="18"/>
        <v>0</v>
      </c>
      <c r="AX392" s="46">
        <f t="shared" si="19"/>
        <v>0</v>
      </c>
      <c r="AY392" s="49" t="s">
        <v>819</v>
      </c>
      <c r="AZ392" s="49" t="s">
        <v>825</v>
      </c>
      <c r="BA392" s="36" t="s">
        <v>826</v>
      </c>
      <c r="BC392" s="46">
        <f t="shared" si="20"/>
        <v>0</v>
      </c>
      <c r="BD392" s="46">
        <f t="shared" si="21"/>
        <v>0</v>
      </c>
      <c r="BE392" s="46">
        <v>0</v>
      </c>
      <c r="BF392" s="46">
        <f t="shared" si="22"/>
        <v>0</v>
      </c>
      <c r="BH392" s="26">
        <f t="shared" si="23"/>
        <v>0</v>
      </c>
      <c r="BI392" s="26">
        <f t="shared" si="24"/>
        <v>0</v>
      </c>
      <c r="BJ392" s="26">
        <f t="shared" si="25"/>
        <v>0</v>
      </c>
      <c r="BK392" s="26" t="s">
        <v>831</v>
      </c>
      <c r="BL392" s="46" t="s">
        <v>277</v>
      </c>
    </row>
    <row r="393" spans="1:64" ht="12.75">
      <c r="A393" s="4" t="s">
        <v>134</v>
      </c>
      <c r="B393" s="14" t="s">
        <v>300</v>
      </c>
      <c r="C393" s="72" t="s">
        <v>626</v>
      </c>
      <c r="D393" s="73"/>
      <c r="E393" s="14" t="s">
        <v>716</v>
      </c>
      <c r="F393" s="26">
        <v>40</v>
      </c>
      <c r="G393" s="144">
        <v>0</v>
      </c>
      <c r="H393" s="26">
        <f t="shared" si="0"/>
        <v>0</v>
      </c>
      <c r="I393" s="26">
        <f t="shared" si="1"/>
        <v>0</v>
      </c>
      <c r="J393" s="26">
        <f t="shared" si="2"/>
        <v>0</v>
      </c>
      <c r="K393" s="26">
        <v>0</v>
      </c>
      <c r="L393" s="26">
        <f t="shared" si="3"/>
        <v>0</v>
      </c>
      <c r="M393" s="40" t="s">
        <v>791</v>
      </c>
      <c r="N393" s="5"/>
      <c r="Z393" s="46">
        <f t="shared" si="4"/>
        <v>0</v>
      </c>
      <c r="AB393" s="46">
        <f t="shared" si="5"/>
        <v>0</v>
      </c>
      <c r="AC393" s="46">
        <f t="shared" si="6"/>
        <v>0</v>
      </c>
      <c r="AD393" s="46">
        <f t="shared" si="7"/>
        <v>0</v>
      </c>
      <c r="AE393" s="46">
        <f t="shared" si="8"/>
        <v>0</v>
      </c>
      <c r="AF393" s="46">
        <f t="shared" si="9"/>
        <v>0</v>
      </c>
      <c r="AG393" s="46">
        <f t="shared" si="10"/>
        <v>0</v>
      </c>
      <c r="AH393" s="46">
        <f t="shared" si="11"/>
        <v>0</v>
      </c>
      <c r="AI393" s="36"/>
      <c r="AJ393" s="26">
        <f t="shared" si="12"/>
        <v>0</v>
      </c>
      <c r="AK393" s="26">
        <f t="shared" si="13"/>
        <v>0</v>
      </c>
      <c r="AL393" s="26">
        <f t="shared" si="14"/>
        <v>0</v>
      </c>
      <c r="AN393" s="46">
        <v>21</v>
      </c>
      <c r="AO393" s="46">
        <f t="shared" si="15"/>
        <v>0</v>
      </c>
      <c r="AP393" s="46">
        <f t="shared" si="16"/>
        <v>0</v>
      </c>
      <c r="AQ393" s="47" t="s">
        <v>7</v>
      </c>
      <c r="AV393" s="46">
        <f t="shared" si="17"/>
        <v>0</v>
      </c>
      <c r="AW393" s="46">
        <f t="shared" si="18"/>
        <v>0</v>
      </c>
      <c r="AX393" s="46">
        <f t="shared" si="19"/>
        <v>0</v>
      </c>
      <c r="AY393" s="49" t="s">
        <v>819</v>
      </c>
      <c r="AZ393" s="49" t="s">
        <v>825</v>
      </c>
      <c r="BA393" s="36" t="s">
        <v>826</v>
      </c>
      <c r="BC393" s="46">
        <f t="shared" si="20"/>
        <v>0</v>
      </c>
      <c r="BD393" s="46">
        <f t="shared" si="21"/>
        <v>0</v>
      </c>
      <c r="BE393" s="46">
        <v>0</v>
      </c>
      <c r="BF393" s="46">
        <f t="shared" si="22"/>
        <v>0</v>
      </c>
      <c r="BH393" s="26">
        <f t="shared" si="23"/>
        <v>0</v>
      </c>
      <c r="BI393" s="26">
        <f t="shared" si="24"/>
        <v>0</v>
      </c>
      <c r="BJ393" s="26">
        <f t="shared" si="25"/>
        <v>0</v>
      </c>
      <c r="BK393" s="26" t="s">
        <v>831</v>
      </c>
      <c r="BL393" s="46" t="s">
        <v>277</v>
      </c>
    </row>
    <row r="394" spans="1:64" ht="12.75">
      <c r="A394" s="4" t="s">
        <v>135</v>
      </c>
      <c r="B394" s="14" t="s">
        <v>301</v>
      </c>
      <c r="C394" s="72" t="s">
        <v>627</v>
      </c>
      <c r="D394" s="73"/>
      <c r="E394" s="14" t="s">
        <v>716</v>
      </c>
      <c r="F394" s="26">
        <v>17</v>
      </c>
      <c r="G394" s="144">
        <v>0</v>
      </c>
      <c r="H394" s="26">
        <f t="shared" si="0"/>
        <v>0</v>
      </c>
      <c r="I394" s="26">
        <f t="shared" si="1"/>
        <v>0</v>
      </c>
      <c r="J394" s="26">
        <f t="shared" si="2"/>
        <v>0</v>
      </c>
      <c r="K394" s="26">
        <v>0</v>
      </c>
      <c r="L394" s="26">
        <f t="shared" si="3"/>
        <v>0</v>
      </c>
      <c r="M394" s="40" t="s">
        <v>791</v>
      </c>
      <c r="N394" s="5"/>
      <c r="Z394" s="46">
        <f t="shared" si="4"/>
        <v>0</v>
      </c>
      <c r="AB394" s="46">
        <f t="shared" si="5"/>
        <v>0</v>
      </c>
      <c r="AC394" s="46">
        <f t="shared" si="6"/>
        <v>0</v>
      </c>
      <c r="AD394" s="46">
        <f t="shared" si="7"/>
        <v>0</v>
      </c>
      <c r="AE394" s="46">
        <f t="shared" si="8"/>
        <v>0</v>
      </c>
      <c r="AF394" s="46">
        <f t="shared" si="9"/>
        <v>0</v>
      </c>
      <c r="AG394" s="46">
        <f t="shared" si="10"/>
        <v>0</v>
      </c>
      <c r="AH394" s="46">
        <f t="shared" si="11"/>
        <v>0</v>
      </c>
      <c r="AI394" s="36"/>
      <c r="AJ394" s="26">
        <f t="shared" si="12"/>
        <v>0</v>
      </c>
      <c r="AK394" s="26">
        <f t="shared" si="13"/>
        <v>0</v>
      </c>
      <c r="AL394" s="26">
        <f t="shared" si="14"/>
        <v>0</v>
      </c>
      <c r="AN394" s="46">
        <v>21</v>
      </c>
      <c r="AO394" s="46">
        <f t="shared" si="15"/>
        <v>0</v>
      </c>
      <c r="AP394" s="46">
        <f t="shared" si="16"/>
        <v>0</v>
      </c>
      <c r="AQ394" s="47" t="s">
        <v>7</v>
      </c>
      <c r="AV394" s="46">
        <f t="shared" si="17"/>
        <v>0</v>
      </c>
      <c r="AW394" s="46">
        <f t="shared" si="18"/>
        <v>0</v>
      </c>
      <c r="AX394" s="46">
        <f t="shared" si="19"/>
        <v>0</v>
      </c>
      <c r="AY394" s="49" t="s">
        <v>819</v>
      </c>
      <c r="AZ394" s="49" t="s">
        <v>825</v>
      </c>
      <c r="BA394" s="36" t="s">
        <v>826</v>
      </c>
      <c r="BC394" s="46">
        <f t="shared" si="20"/>
        <v>0</v>
      </c>
      <c r="BD394" s="46">
        <f t="shared" si="21"/>
        <v>0</v>
      </c>
      <c r="BE394" s="46">
        <v>0</v>
      </c>
      <c r="BF394" s="46">
        <f t="shared" si="22"/>
        <v>0</v>
      </c>
      <c r="BH394" s="26">
        <f t="shared" si="23"/>
        <v>0</v>
      </c>
      <c r="BI394" s="26">
        <f t="shared" si="24"/>
        <v>0</v>
      </c>
      <c r="BJ394" s="26">
        <f t="shared" si="25"/>
        <v>0</v>
      </c>
      <c r="BK394" s="26" t="s">
        <v>831</v>
      </c>
      <c r="BL394" s="46" t="s">
        <v>277</v>
      </c>
    </row>
    <row r="395" spans="1:64" ht="12.75">
      <c r="A395" s="4" t="s">
        <v>136</v>
      </c>
      <c r="B395" s="14" t="s">
        <v>302</v>
      </c>
      <c r="C395" s="72" t="s">
        <v>628</v>
      </c>
      <c r="D395" s="73"/>
      <c r="E395" s="14" t="s">
        <v>716</v>
      </c>
      <c r="F395" s="26">
        <v>60</v>
      </c>
      <c r="G395" s="144">
        <v>0</v>
      </c>
      <c r="H395" s="26">
        <f t="shared" si="0"/>
        <v>0</v>
      </c>
      <c r="I395" s="26">
        <f t="shared" si="1"/>
        <v>0</v>
      </c>
      <c r="J395" s="26">
        <f t="shared" si="2"/>
        <v>0</v>
      </c>
      <c r="K395" s="26">
        <v>0</v>
      </c>
      <c r="L395" s="26">
        <f t="shared" si="3"/>
        <v>0</v>
      </c>
      <c r="M395" s="40" t="s">
        <v>791</v>
      </c>
      <c r="N395" s="5"/>
      <c r="Z395" s="46">
        <f t="shared" si="4"/>
        <v>0</v>
      </c>
      <c r="AB395" s="46">
        <f t="shared" si="5"/>
        <v>0</v>
      </c>
      <c r="AC395" s="46">
        <f t="shared" si="6"/>
        <v>0</v>
      </c>
      <c r="AD395" s="46">
        <f t="shared" si="7"/>
        <v>0</v>
      </c>
      <c r="AE395" s="46">
        <f t="shared" si="8"/>
        <v>0</v>
      </c>
      <c r="AF395" s="46">
        <f t="shared" si="9"/>
        <v>0</v>
      </c>
      <c r="AG395" s="46">
        <f t="shared" si="10"/>
        <v>0</v>
      </c>
      <c r="AH395" s="46">
        <f t="shared" si="11"/>
        <v>0</v>
      </c>
      <c r="AI395" s="36"/>
      <c r="AJ395" s="26">
        <f t="shared" si="12"/>
        <v>0</v>
      </c>
      <c r="AK395" s="26">
        <f t="shared" si="13"/>
        <v>0</v>
      </c>
      <c r="AL395" s="26">
        <f t="shared" si="14"/>
        <v>0</v>
      </c>
      <c r="AN395" s="46">
        <v>21</v>
      </c>
      <c r="AO395" s="46">
        <f t="shared" si="15"/>
        <v>0</v>
      </c>
      <c r="AP395" s="46">
        <f t="shared" si="16"/>
        <v>0</v>
      </c>
      <c r="AQ395" s="47" t="s">
        <v>7</v>
      </c>
      <c r="AV395" s="46">
        <f t="shared" si="17"/>
        <v>0</v>
      </c>
      <c r="AW395" s="46">
        <f t="shared" si="18"/>
        <v>0</v>
      </c>
      <c r="AX395" s="46">
        <f t="shared" si="19"/>
        <v>0</v>
      </c>
      <c r="AY395" s="49" t="s">
        <v>819</v>
      </c>
      <c r="AZ395" s="49" t="s">
        <v>825</v>
      </c>
      <c r="BA395" s="36" t="s">
        <v>826</v>
      </c>
      <c r="BC395" s="46">
        <f t="shared" si="20"/>
        <v>0</v>
      </c>
      <c r="BD395" s="46">
        <f t="shared" si="21"/>
        <v>0</v>
      </c>
      <c r="BE395" s="46">
        <v>0</v>
      </c>
      <c r="BF395" s="46">
        <f t="shared" si="22"/>
        <v>0</v>
      </c>
      <c r="BH395" s="26">
        <f t="shared" si="23"/>
        <v>0</v>
      </c>
      <c r="BI395" s="26">
        <f t="shared" si="24"/>
        <v>0</v>
      </c>
      <c r="BJ395" s="26">
        <f t="shared" si="25"/>
        <v>0</v>
      </c>
      <c r="BK395" s="26" t="s">
        <v>831</v>
      </c>
      <c r="BL395" s="46" t="s">
        <v>277</v>
      </c>
    </row>
    <row r="396" spans="1:64" ht="12.75">
      <c r="A396" s="4" t="s">
        <v>137</v>
      </c>
      <c r="B396" s="14" t="s">
        <v>303</v>
      </c>
      <c r="C396" s="72" t="s">
        <v>629</v>
      </c>
      <c r="D396" s="73"/>
      <c r="E396" s="14" t="s">
        <v>716</v>
      </c>
      <c r="F396" s="26">
        <v>11</v>
      </c>
      <c r="G396" s="144">
        <v>0</v>
      </c>
      <c r="H396" s="26">
        <f t="shared" si="0"/>
        <v>0</v>
      </c>
      <c r="I396" s="26">
        <f t="shared" si="1"/>
        <v>0</v>
      </c>
      <c r="J396" s="26">
        <f t="shared" si="2"/>
        <v>0</v>
      </c>
      <c r="K396" s="26">
        <v>0</v>
      </c>
      <c r="L396" s="26">
        <f t="shared" si="3"/>
        <v>0</v>
      </c>
      <c r="M396" s="40" t="s">
        <v>791</v>
      </c>
      <c r="N396" s="5"/>
      <c r="Z396" s="46">
        <f t="shared" si="4"/>
        <v>0</v>
      </c>
      <c r="AB396" s="46">
        <f t="shared" si="5"/>
        <v>0</v>
      </c>
      <c r="AC396" s="46">
        <f t="shared" si="6"/>
        <v>0</v>
      </c>
      <c r="AD396" s="46">
        <f t="shared" si="7"/>
        <v>0</v>
      </c>
      <c r="AE396" s="46">
        <f t="shared" si="8"/>
        <v>0</v>
      </c>
      <c r="AF396" s="46">
        <f t="shared" si="9"/>
        <v>0</v>
      </c>
      <c r="AG396" s="46">
        <f t="shared" si="10"/>
        <v>0</v>
      </c>
      <c r="AH396" s="46">
        <f t="shared" si="11"/>
        <v>0</v>
      </c>
      <c r="AI396" s="36"/>
      <c r="AJ396" s="26">
        <f t="shared" si="12"/>
        <v>0</v>
      </c>
      <c r="AK396" s="26">
        <f t="shared" si="13"/>
        <v>0</v>
      </c>
      <c r="AL396" s="26">
        <f t="shared" si="14"/>
        <v>0</v>
      </c>
      <c r="AN396" s="46">
        <v>21</v>
      </c>
      <c r="AO396" s="46">
        <f t="shared" si="15"/>
        <v>0</v>
      </c>
      <c r="AP396" s="46">
        <f t="shared" si="16"/>
        <v>0</v>
      </c>
      <c r="AQ396" s="47" t="s">
        <v>7</v>
      </c>
      <c r="AV396" s="46">
        <f t="shared" si="17"/>
        <v>0</v>
      </c>
      <c r="AW396" s="46">
        <f t="shared" si="18"/>
        <v>0</v>
      </c>
      <c r="AX396" s="46">
        <f t="shared" si="19"/>
        <v>0</v>
      </c>
      <c r="AY396" s="49" t="s">
        <v>819</v>
      </c>
      <c r="AZ396" s="49" t="s">
        <v>825</v>
      </c>
      <c r="BA396" s="36" t="s">
        <v>826</v>
      </c>
      <c r="BC396" s="46">
        <f t="shared" si="20"/>
        <v>0</v>
      </c>
      <c r="BD396" s="46">
        <f t="shared" si="21"/>
        <v>0</v>
      </c>
      <c r="BE396" s="46">
        <v>0</v>
      </c>
      <c r="BF396" s="46">
        <f t="shared" si="22"/>
        <v>0</v>
      </c>
      <c r="BH396" s="26">
        <f t="shared" si="23"/>
        <v>0</v>
      </c>
      <c r="BI396" s="26">
        <f t="shared" si="24"/>
        <v>0</v>
      </c>
      <c r="BJ396" s="26">
        <f t="shared" si="25"/>
        <v>0</v>
      </c>
      <c r="BK396" s="26" t="s">
        <v>831</v>
      </c>
      <c r="BL396" s="46" t="s">
        <v>277</v>
      </c>
    </row>
    <row r="397" spans="1:64" ht="12.75">
      <c r="A397" s="4" t="s">
        <v>138</v>
      </c>
      <c r="B397" s="14" t="s">
        <v>304</v>
      </c>
      <c r="C397" s="72" t="s">
        <v>630</v>
      </c>
      <c r="D397" s="73"/>
      <c r="E397" s="14" t="s">
        <v>716</v>
      </c>
      <c r="F397" s="26">
        <v>3</v>
      </c>
      <c r="G397" s="144">
        <v>0</v>
      </c>
      <c r="H397" s="26">
        <f t="shared" si="0"/>
        <v>0</v>
      </c>
      <c r="I397" s="26">
        <f t="shared" si="1"/>
        <v>0</v>
      </c>
      <c r="J397" s="26">
        <f t="shared" si="2"/>
        <v>0</v>
      </c>
      <c r="K397" s="26">
        <v>0</v>
      </c>
      <c r="L397" s="26">
        <f t="shared" si="3"/>
        <v>0</v>
      </c>
      <c r="M397" s="40" t="s">
        <v>791</v>
      </c>
      <c r="N397" s="5"/>
      <c r="Z397" s="46">
        <f t="shared" si="4"/>
        <v>0</v>
      </c>
      <c r="AB397" s="46">
        <f t="shared" si="5"/>
        <v>0</v>
      </c>
      <c r="AC397" s="46">
        <f t="shared" si="6"/>
        <v>0</v>
      </c>
      <c r="AD397" s="46">
        <f t="shared" si="7"/>
        <v>0</v>
      </c>
      <c r="AE397" s="46">
        <f t="shared" si="8"/>
        <v>0</v>
      </c>
      <c r="AF397" s="46">
        <f t="shared" si="9"/>
        <v>0</v>
      </c>
      <c r="AG397" s="46">
        <f t="shared" si="10"/>
        <v>0</v>
      </c>
      <c r="AH397" s="46">
        <f t="shared" si="11"/>
        <v>0</v>
      </c>
      <c r="AI397" s="36"/>
      <c r="AJ397" s="26">
        <f t="shared" si="12"/>
        <v>0</v>
      </c>
      <c r="AK397" s="26">
        <f t="shared" si="13"/>
        <v>0</v>
      </c>
      <c r="AL397" s="26">
        <f t="shared" si="14"/>
        <v>0</v>
      </c>
      <c r="AN397" s="46">
        <v>21</v>
      </c>
      <c r="AO397" s="46">
        <f t="shared" si="15"/>
        <v>0</v>
      </c>
      <c r="AP397" s="46">
        <f t="shared" si="16"/>
        <v>0</v>
      </c>
      <c r="AQ397" s="47" t="s">
        <v>7</v>
      </c>
      <c r="AV397" s="46">
        <f t="shared" si="17"/>
        <v>0</v>
      </c>
      <c r="AW397" s="46">
        <f t="shared" si="18"/>
        <v>0</v>
      </c>
      <c r="AX397" s="46">
        <f t="shared" si="19"/>
        <v>0</v>
      </c>
      <c r="AY397" s="49" t="s">
        <v>819</v>
      </c>
      <c r="AZ397" s="49" t="s">
        <v>825</v>
      </c>
      <c r="BA397" s="36" t="s">
        <v>826</v>
      </c>
      <c r="BC397" s="46">
        <f t="shared" si="20"/>
        <v>0</v>
      </c>
      <c r="BD397" s="46">
        <f t="shared" si="21"/>
        <v>0</v>
      </c>
      <c r="BE397" s="46">
        <v>0</v>
      </c>
      <c r="BF397" s="46">
        <f t="shared" si="22"/>
        <v>0</v>
      </c>
      <c r="BH397" s="26">
        <f t="shared" si="23"/>
        <v>0</v>
      </c>
      <c r="BI397" s="26">
        <f t="shared" si="24"/>
        <v>0</v>
      </c>
      <c r="BJ397" s="26">
        <f t="shared" si="25"/>
        <v>0</v>
      </c>
      <c r="BK397" s="26" t="s">
        <v>831</v>
      </c>
      <c r="BL397" s="46" t="s">
        <v>277</v>
      </c>
    </row>
    <row r="398" spans="1:64" ht="12.75">
      <c r="A398" s="4" t="s">
        <v>139</v>
      </c>
      <c r="B398" s="14" t="s">
        <v>305</v>
      </c>
      <c r="C398" s="72" t="s">
        <v>631</v>
      </c>
      <c r="D398" s="73"/>
      <c r="E398" s="14" t="s">
        <v>716</v>
      </c>
      <c r="F398" s="26">
        <v>10</v>
      </c>
      <c r="G398" s="144">
        <v>0</v>
      </c>
      <c r="H398" s="26">
        <f t="shared" si="0"/>
        <v>0</v>
      </c>
      <c r="I398" s="26">
        <f t="shared" si="1"/>
        <v>0</v>
      </c>
      <c r="J398" s="26">
        <f t="shared" si="2"/>
        <v>0</v>
      </c>
      <c r="K398" s="26">
        <v>0</v>
      </c>
      <c r="L398" s="26">
        <f t="shared" si="3"/>
        <v>0</v>
      </c>
      <c r="M398" s="40" t="s">
        <v>791</v>
      </c>
      <c r="N398" s="5"/>
      <c r="Z398" s="46">
        <f t="shared" si="4"/>
        <v>0</v>
      </c>
      <c r="AB398" s="46">
        <f t="shared" si="5"/>
        <v>0</v>
      </c>
      <c r="AC398" s="46">
        <f t="shared" si="6"/>
        <v>0</v>
      </c>
      <c r="AD398" s="46">
        <f t="shared" si="7"/>
        <v>0</v>
      </c>
      <c r="AE398" s="46">
        <f t="shared" si="8"/>
        <v>0</v>
      </c>
      <c r="AF398" s="46">
        <f t="shared" si="9"/>
        <v>0</v>
      </c>
      <c r="AG398" s="46">
        <f t="shared" si="10"/>
        <v>0</v>
      </c>
      <c r="AH398" s="46">
        <f t="shared" si="11"/>
        <v>0</v>
      </c>
      <c r="AI398" s="36"/>
      <c r="AJ398" s="26">
        <f t="shared" si="12"/>
        <v>0</v>
      </c>
      <c r="AK398" s="26">
        <f t="shared" si="13"/>
        <v>0</v>
      </c>
      <c r="AL398" s="26">
        <f t="shared" si="14"/>
        <v>0</v>
      </c>
      <c r="AN398" s="46">
        <v>21</v>
      </c>
      <c r="AO398" s="46">
        <f t="shared" si="15"/>
        <v>0</v>
      </c>
      <c r="AP398" s="46">
        <f t="shared" si="16"/>
        <v>0</v>
      </c>
      <c r="AQ398" s="47" t="s">
        <v>7</v>
      </c>
      <c r="AV398" s="46">
        <f t="shared" si="17"/>
        <v>0</v>
      </c>
      <c r="AW398" s="46">
        <f t="shared" si="18"/>
        <v>0</v>
      </c>
      <c r="AX398" s="46">
        <f t="shared" si="19"/>
        <v>0</v>
      </c>
      <c r="AY398" s="49" t="s">
        <v>819</v>
      </c>
      <c r="AZ398" s="49" t="s">
        <v>825</v>
      </c>
      <c r="BA398" s="36" t="s">
        <v>826</v>
      </c>
      <c r="BC398" s="46">
        <f t="shared" si="20"/>
        <v>0</v>
      </c>
      <c r="BD398" s="46">
        <f t="shared" si="21"/>
        <v>0</v>
      </c>
      <c r="BE398" s="46">
        <v>0</v>
      </c>
      <c r="BF398" s="46">
        <f t="shared" si="22"/>
        <v>0</v>
      </c>
      <c r="BH398" s="26">
        <f t="shared" si="23"/>
        <v>0</v>
      </c>
      <c r="BI398" s="26">
        <f t="shared" si="24"/>
        <v>0</v>
      </c>
      <c r="BJ398" s="26">
        <f t="shared" si="25"/>
        <v>0</v>
      </c>
      <c r="BK398" s="26" t="s">
        <v>831</v>
      </c>
      <c r="BL398" s="46" t="s">
        <v>277</v>
      </c>
    </row>
    <row r="399" spans="1:64" ht="12.75">
      <c r="A399" s="4" t="s">
        <v>140</v>
      </c>
      <c r="B399" s="14" t="s">
        <v>306</v>
      </c>
      <c r="C399" s="72" t="s">
        <v>632</v>
      </c>
      <c r="D399" s="73"/>
      <c r="E399" s="14" t="s">
        <v>716</v>
      </c>
      <c r="F399" s="26">
        <v>4700</v>
      </c>
      <c r="G399" s="144">
        <v>0</v>
      </c>
      <c r="H399" s="26">
        <f t="shared" si="0"/>
        <v>0</v>
      </c>
      <c r="I399" s="26">
        <f t="shared" si="1"/>
        <v>0</v>
      </c>
      <c r="J399" s="26">
        <f t="shared" si="2"/>
        <v>0</v>
      </c>
      <c r="K399" s="26">
        <v>0</v>
      </c>
      <c r="L399" s="26">
        <f t="shared" si="3"/>
        <v>0</v>
      </c>
      <c r="M399" s="40" t="s">
        <v>791</v>
      </c>
      <c r="N399" s="5"/>
      <c r="Z399" s="46">
        <f t="shared" si="4"/>
        <v>0</v>
      </c>
      <c r="AB399" s="46">
        <f t="shared" si="5"/>
        <v>0</v>
      </c>
      <c r="AC399" s="46">
        <f t="shared" si="6"/>
        <v>0</v>
      </c>
      <c r="AD399" s="46">
        <f t="shared" si="7"/>
        <v>0</v>
      </c>
      <c r="AE399" s="46">
        <f t="shared" si="8"/>
        <v>0</v>
      </c>
      <c r="AF399" s="46">
        <f t="shared" si="9"/>
        <v>0</v>
      </c>
      <c r="AG399" s="46">
        <f t="shared" si="10"/>
        <v>0</v>
      </c>
      <c r="AH399" s="46">
        <f t="shared" si="11"/>
        <v>0</v>
      </c>
      <c r="AI399" s="36"/>
      <c r="AJ399" s="26">
        <f t="shared" si="12"/>
        <v>0</v>
      </c>
      <c r="AK399" s="26">
        <f t="shared" si="13"/>
        <v>0</v>
      </c>
      <c r="AL399" s="26">
        <f t="shared" si="14"/>
        <v>0</v>
      </c>
      <c r="AN399" s="46">
        <v>21</v>
      </c>
      <c r="AO399" s="46">
        <f t="shared" si="15"/>
        <v>0</v>
      </c>
      <c r="AP399" s="46">
        <f t="shared" si="16"/>
        <v>0</v>
      </c>
      <c r="AQ399" s="47" t="s">
        <v>7</v>
      </c>
      <c r="AV399" s="46">
        <f t="shared" si="17"/>
        <v>0</v>
      </c>
      <c r="AW399" s="46">
        <f t="shared" si="18"/>
        <v>0</v>
      </c>
      <c r="AX399" s="46">
        <f t="shared" si="19"/>
        <v>0</v>
      </c>
      <c r="AY399" s="49" t="s">
        <v>819</v>
      </c>
      <c r="AZ399" s="49" t="s">
        <v>825</v>
      </c>
      <c r="BA399" s="36" t="s">
        <v>826</v>
      </c>
      <c r="BC399" s="46">
        <f t="shared" si="20"/>
        <v>0</v>
      </c>
      <c r="BD399" s="46">
        <f t="shared" si="21"/>
        <v>0</v>
      </c>
      <c r="BE399" s="46">
        <v>0</v>
      </c>
      <c r="BF399" s="46">
        <f t="shared" si="22"/>
        <v>0</v>
      </c>
      <c r="BH399" s="26">
        <f t="shared" si="23"/>
        <v>0</v>
      </c>
      <c r="BI399" s="26">
        <f t="shared" si="24"/>
        <v>0</v>
      </c>
      <c r="BJ399" s="26">
        <f t="shared" si="25"/>
        <v>0</v>
      </c>
      <c r="BK399" s="26" t="s">
        <v>831</v>
      </c>
      <c r="BL399" s="46" t="s">
        <v>277</v>
      </c>
    </row>
    <row r="400" spans="1:64" ht="12.75">
      <c r="A400" s="4" t="s">
        <v>141</v>
      </c>
      <c r="B400" s="14" t="s">
        <v>307</v>
      </c>
      <c r="C400" s="72" t="s">
        <v>633</v>
      </c>
      <c r="D400" s="73"/>
      <c r="E400" s="14" t="s">
        <v>716</v>
      </c>
      <c r="F400" s="26">
        <v>50</v>
      </c>
      <c r="G400" s="144">
        <v>0</v>
      </c>
      <c r="H400" s="26">
        <f t="shared" si="0"/>
        <v>0</v>
      </c>
      <c r="I400" s="26">
        <f t="shared" si="1"/>
        <v>0</v>
      </c>
      <c r="J400" s="26">
        <f t="shared" si="2"/>
        <v>0</v>
      </c>
      <c r="K400" s="26">
        <v>0</v>
      </c>
      <c r="L400" s="26">
        <f t="shared" si="3"/>
        <v>0</v>
      </c>
      <c r="M400" s="40" t="s">
        <v>791</v>
      </c>
      <c r="N400" s="5"/>
      <c r="Z400" s="46">
        <f t="shared" si="4"/>
        <v>0</v>
      </c>
      <c r="AB400" s="46">
        <f t="shared" si="5"/>
        <v>0</v>
      </c>
      <c r="AC400" s="46">
        <f t="shared" si="6"/>
        <v>0</v>
      </c>
      <c r="AD400" s="46">
        <f t="shared" si="7"/>
        <v>0</v>
      </c>
      <c r="AE400" s="46">
        <f t="shared" si="8"/>
        <v>0</v>
      </c>
      <c r="AF400" s="46">
        <f t="shared" si="9"/>
        <v>0</v>
      </c>
      <c r="AG400" s="46">
        <f t="shared" si="10"/>
        <v>0</v>
      </c>
      <c r="AH400" s="46">
        <f t="shared" si="11"/>
        <v>0</v>
      </c>
      <c r="AI400" s="36"/>
      <c r="AJ400" s="26">
        <f t="shared" si="12"/>
        <v>0</v>
      </c>
      <c r="AK400" s="26">
        <f t="shared" si="13"/>
        <v>0</v>
      </c>
      <c r="AL400" s="26">
        <f t="shared" si="14"/>
        <v>0</v>
      </c>
      <c r="AN400" s="46">
        <v>21</v>
      </c>
      <c r="AO400" s="46">
        <f t="shared" si="15"/>
        <v>0</v>
      </c>
      <c r="AP400" s="46">
        <f t="shared" si="16"/>
        <v>0</v>
      </c>
      <c r="AQ400" s="47" t="s">
        <v>7</v>
      </c>
      <c r="AV400" s="46">
        <f t="shared" si="17"/>
        <v>0</v>
      </c>
      <c r="AW400" s="46">
        <f t="shared" si="18"/>
        <v>0</v>
      </c>
      <c r="AX400" s="46">
        <f t="shared" si="19"/>
        <v>0</v>
      </c>
      <c r="AY400" s="49" t="s">
        <v>819</v>
      </c>
      <c r="AZ400" s="49" t="s">
        <v>825</v>
      </c>
      <c r="BA400" s="36" t="s">
        <v>826</v>
      </c>
      <c r="BC400" s="46">
        <f t="shared" si="20"/>
        <v>0</v>
      </c>
      <c r="BD400" s="46">
        <f t="shared" si="21"/>
        <v>0</v>
      </c>
      <c r="BE400" s="46">
        <v>0</v>
      </c>
      <c r="BF400" s="46">
        <f t="shared" si="22"/>
        <v>0</v>
      </c>
      <c r="BH400" s="26">
        <f t="shared" si="23"/>
        <v>0</v>
      </c>
      <c r="BI400" s="26">
        <f t="shared" si="24"/>
        <v>0</v>
      </c>
      <c r="BJ400" s="26">
        <f t="shared" si="25"/>
        <v>0</v>
      </c>
      <c r="BK400" s="26" t="s">
        <v>831</v>
      </c>
      <c r="BL400" s="46" t="s">
        <v>277</v>
      </c>
    </row>
    <row r="401" spans="1:64" ht="12.75">
      <c r="A401" s="4" t="s">
        <v>142</v>
      </c>
      <c r="B401" s="14" t="s">
        <v>308</v>
      </c>
      <c r="C401" s="72" t="s">
        <v>634</v>
      </c>
      <c r="D401" s="73"/>
      <c r="E401" s="14" t="s">
        <v>716</v>
      </c>
      <c r="F401" s="26">
        <v>50</v>
      </c>
      <c r="G401" s="144">
        <v>0</v>
      </c>
      <c r="H401" s="26">
        <f t="shared" si="0"/>
        <v>0</v>
      </c>
      <c r="I401" s="26">
        <f t="shared" si="1"/>
        <v>0</v>
      </c>
      <c r="J401" s="26">
        <f t="shared" si="2"/>
        <v>0</v>
      </c>
      <c r="K401" s="26">
        <v>0</v>
      </c>
      <c r="L401" s="26">
        <f t="shared" si="3"/>
        <v>0</v>
      </c>
      <c r="M401" s="40" t="s">
        <v>791</v>
      </c>
      <c r="N401" s="5"/>
      <c r="Z401" s="46">
        <f t="shared" si="4"/>
        <v>0</v>
      </c>
      <c r="AB401" s="46">
        <f t="shared" si="5"/>
        <v>0</v>
      </c>
      <c r="AC401" s="46">
        <f t="shared" si="6"/>
        <v>0</v>
      </c>
      <c r="AD401" s="46">
        <f t="shared" si="7"/>
        <v>0</v>
      </c>
      <c r="AE401" s="46">
        <f t="shared" si="8"/>
        <v>0</v>
      </c>
      <c r="AF401" s="46">
        <f t="shared" si="9"/>
        <v>0</v>
      </c>
      <c r="AG401" s="46">
        <f t="shared" si="10"/>
        <v>0</v>
      </c>
      <c r="AH401" s="46">
        <f t="shared" si="11"/>
        <v>0</v>
      </c>
      <c r="AI401" s="36"/>
      <c r="AJ401" s="26">
        <f t="shared" si="12"/>
        <v>0</v>
      </c>
      <c r="AK401" s="26">
        <f t="shared" si="13"/>
        <v>0</v>
      </c>
      <c r="AL401" s="26">
        <f t="shared" si="14"/>
        <v>0</v>
      </c>
      <c r="AN401" s="46">
        <v>21</v>
      </c>
      <c r="AO401" s="46">
        <f t="shared" si="15"/>
        <v>0</v>
      </c>
      <c r="AP401" s="46">
        <f t="shared" si="16"/>
        <v>0</v>
      </c>
      <c r="AQ401" s="47" t="s">
        <v>7</v>
      </c>
      <c r="AV401" s="46">
        <f t="shared" si="17"/>
        <v>0</v>
      </c>
      <c r="AW401" s="46">
        <f t="shared" si="18"/>
        <v>0</v>
      </c>
      <c r="AX401" s="46">
        <f t="shared" si="19"/>
        <v>0</v>
      </c>
      <c r="AY401" s="49" t="s">
        <v>819</v>
      </c>
      <c r="AZ401" s="49" t="s">
        <v>825</v>
      </c>
      <c r="BA401" s="36" t="s">
        <v>826</v>
      </c>
      <c r="BC401" s="46">
        <f t="shared" si="20"/>
        <v>0</v>
      </c>
      <c r="BD401" s="46">
        <f t="shared" si="21"/>
        <v>0</v>
      </c>
      <c r="BE401" s="46">
        <v>0</v>
      </c>
      <c r="BF401" s="46">
        <f t="shared" si="22"/>
        <v>0</v>
      </c>
      <c r="BH401" s="26">
        <f t="shared" si="23"/>
        <v>0</v>
      </c>
      <c r="BI401" s="26">
        <f t="shared" si="24"/>
        <v>0</v>
      </c>
      <c r="BJ401" s="26">
        <f t="shared" si="25"/>
        <v>0</v>
      </c>
      <c r="BK401" s="26" t="s">
        <v>831</v>
      </c>
      <c r="BL401" s="46" t="s">
        <v>277</v>
      </c>
    </row>
    <row r="402" spans="1:64" ht="12.75">
      <c r="A402" s="4" t="s">
        <v>143</v>
      </c>
      <c r="B402" s="14" t="s">
        <v>309</v>
      </c>
      <c r="C402" s="72" t="s">
        <v>635</v>
      </c>
      <c r="D402" s="73"/>
      <c r="E402" s="14" t="s">
        <v>716</v>
      </c>
      <c r="F402" s="26">
        <v>3300</v>
      </c>
      <c r="G402" s="144">
        <v>0</v>
      </c>
      <c r="H402" s="26">
        <f t="shared" si="0"/>
        <v>0</v>
      </c>
      <c r="I402" s="26">
        <f t="shared" si="1"/>
        <v>0</v>
      </c>
      <c r="J402" s="26">
        <f t="shared" si="2"/>
        <v>0</v>
      </c>
      <c r="K402" s="26">
        <v>0</v>
      </c>
      <c r="L402" s="26">
        <f t="shared" si="3"/>
        <v>0</v>
      </c>
      <c r="M402" s="40" t="s">
        <v>791</v>
      </c>
      <c r="N402" s="5"/>
      <c r="Z402" s="46">
        <f t="shared" si="4"/>
        <v>0</v>
      </c>
      <c r="AB402" s="46">
        <f t="shared" si="5"/>
        <v>0</v>
      </c>
      <c r="AC402" s="46">
        <f t="shared" si="6"/>
        <v>0</v>
      </c>
      <c r="AD402" s="46">
        <f t="shared" si="7"/>
        <v>0</v>
      </c>
      <c r="AE402" s="46">
        <f t="shared" si="8"/>
        <v>0</v>
      </c>
      <c r="AF402" s="46">
        <f t="shared" si="9"/>
        <v>0</v>
      </c>
      <c r="AG402" s="46">
        <f t="shared" si="10"/>
        <v>0</v>
      </c>
      <c r="AH402" s="46">
        <f t="shared" si="11"/>
        <v>0</v>
      </c>
      <c r="AI402" s="36"/>
      <c r="AJ402" s="26">
        <f t="shared" si="12"/>
        <v>0</v>
      </c>
      <c r="AK402" s="26">
        <f t="shared" si="13"/>
        <v>0</v>
      </c>
      <c r="AL402" s="26">
        <f t="shared" si="14"/>
        <v>0</v>
      </c>
      <c r="AN402" s="46">
        <v>21</v>
      </c>
      <c r="AO402" s="46">
        <f t="shared" si="15"/>
        <v>0</v>
      </c>
      <c r="AP402" s="46">
        <f t="shared" si="16"/>
        <v>0</v>
      </c>
      <c r="AQ402" s="47" t="s">
        <v>7</v>
      </c>
      <c r="AV402" s="46">
        <f t="shared" si="17"/>
        <v>0</v>
      </c>
      <c r="AW402" s="46">
        <f t="shared" si="18"/>
        <v>0</v>
      </c>
      <c r="AX402" s="46">
        <f t="shared" si="19"/>
        <v>0</v>
      </c>
      <c r="AY402" s="49" t="s">
        <v>819</v>
      </c>
      <c r="AZ402" s="49" t="s">
        <v>825</v>
      </c>
      <c r="BA402" s="36" t="s">
        <v>826</v>
      </c>
      <c r="BC402" s="46">
        <f t="shared" si="20"/>
        <v>0</v>
      </c>
      <c r="BD402" s="46">
        <f t="shared" si="21"/>
        <v>0</v>
      </c>
      <c r="BE402" s="46">
        <v>0</v>
      </c>
      <c r="BF402" s="46">
        <f t="shared" si="22"/>
        <v>0</v>
      </c>
      <c r="BH402" s="26">
        <f t="shared" si="23"/>
        <v>0</v>
      </c>
      <c r="BI402" s="26">
        <f t="shared" si="24"/>
        <v>0</v>
      </c>
      <c r="BJ402" s="26">
        <f t="shared" si="25"/>
        <v>0</v>
      </c>
      <c r="BK402" s="26" t="s">
        <v>831</v>
      </c>
      <c r="BL402" s="46" t="s">
        <v>277</v>
      </c>
    </row>
    <row r="403" spans="1:64" ht="12.75">
      <c r="A403" s="4" t="s">
        <v>144</v>
      </c>
      <c r="B403" s="14" t="s">
        <v>310</v>
      </c>
      <c r="C403" s="72" t="s">
        <v>636</v>
      </c>
      <c r="D403" s="73"/>
      <c r="E403" s="14" t="s">
        <v>716</v>
      </c>
      <c r="F403" s="26">
        <v>250</v>
      </c>
      <c r="G403" s="144">
        <v>0</v>
      </c>
      <c r="H403" s="26">
        <f aca="true" t="shared" si="26" ref="H403:H429">F403*AO403</f>
        <v>0</v>
      </c>
      <c r="I403" s="26">
        <f aca="true" t="shared" si="27" ref="I403:I429">F403*AP403</f>
        <v>0</v>
      </c>
      <c r="J403" s="26">
        <f aca="true" t="shared" si="28" ref="J403:J429">F403*G403</f>
        <v>0</v>
      </c>
      <c r="K403" s="26">
        <v>0</v>
      </c>
      <c r="L403" s="26">
        <f aca="true" t="shared" si="29" ref="L403:L429">F403*K403</f>
        <v>0</v>
      </c>
      <c r="M403" s="40" t="s">
        <v>791</v>
      </c>
      <c r="N403" s="5"/>
      <c r="Z403" s="46">
        <f aca="true" t="shared" si="30" ref="Z403:Z429">IF(AQ403="5",BJ403,0)</f>
        <v>0</v>
      </c>
      <c r="AB403" s="46">
        <f aca="true" t="shared" si="31" ref="AB403:AB429">IF(AQ403="1",BH403,0)</f>
        <v>0</v>
      </c>
      <c r="AC403" s="46">
        <f aca="true" t="shared" si="32" ref="AC403:AC429">IF(AQ403="1",BI403,0)</f>
        <v>0</v>
      </c>
      <c r="AD403" s="46">
        <f aca="true" t="shared" si="33" ref="AD403:AD429">IF(AQ403="7",BH403,0)</f>
        <v>0</v>
      </c>
      <c r="AE403" s="46">
        <f aca="true" t="shared" si="34" ref="AE403:AE429">IF(AQ403="7",BI403,0)</f>
        <v>0</v>
      </c>
      <c r="AF403" s="46">
        <f aca="true" t="shared" si="35" ref="AF403:AF429">IF(AQ403="2",BH403,0)</f>
        <v>0</v>
      </c>
      <c r="AG403" s="46">
        <f aca="true" t="shared" si="36" ref="AG403:AG429">IF(AQ403="2",BI403,0)</f>
        <v>0</v>
      </c>
      <c r="AH403" s="46">
        <f aca="true" t="shared" si="37" ref="AH403:AH429">IF(AQ403="0",BJ403,0)</f>
        <v>0</v>
      </c>
      <c r="AI403" s="36"/>
      <c r="AJ403" s="26">
        <f aca="true" t="shared" si="38" ref="AJ403:AJ429">IF(AN403=0,J403,0)</f>
        <v>0</v>
      </c>
      <c r="AK403" s="26">
        <f aca="true" t="shared" si="39" ref="AK403:AK429">IF(AN403=15,J403,0)</f>
        <v>0</v>
      </c>
      <c r="AL403" s="26">
        <f aca="true" t="shared" si="40" ref="AL403:AL429">IF(AN403=21,J403,0)</f>
        <v>0</v>
      </c>
      <c r="AN403" s="46">
        <v>21</v>
      </c>
      <c r="AO403" s="46">
        <f aca="true" t="shared" si="41" ref="AO403:AO429">G403*0</f>
        <v>0</v>
      </c>
      <c r="AP403" s="46">
        <f aca="true" t="shared" si="42" ref="AP403:AP429">G403*(1-0)</f>
        <v>0</v>
      </c>
      <c r="AQ403" s="47" t="s">
        <v>7</v>
      </c>
      <c r="AV403" s="46">
        <f aca="true" t="shared" si="43" ref="AV403:AV429">AW403+AX403</f>
        <v>0</v>
      </c>
      <c r="AW403" s="46">
        <f aca="true" t="shared" si="44" ref="AW403:AW429">F403*AO403</f>
        <v>0</v>
      </c>
      <c r="AX403" s="46">
        <f aca="true" t="shared" si="45" ref="AX403:AX429">F403*AP403</f>
        <v>0</v>
      </c>
      <c r="AY403" s="49" t="s">
        <v>819</v>
      </c>
      <c r="AZ403" s="49" t="s">
        <v>825</v>
      </c>
      <c r="BA403" s="36" t="s">
        <v>826</v>
      </c>
      <c r="BC403" s="46">
        <f aca="true" t="shared" si="46" ref="BC403:BC429">AW403+AX403</f>
        <v>0</v>
      </c>
      <c r="BD403" s="46">
        <f aca="true" t="shared" si="47" ref="BD403:BD429">G403/(100-BE403)*100</f>
        <v>0</v>
      </c>
      <c r="BE403" s="46">
        <v>0</v>
      </c>
      <c r="BF403" s="46">
        <f aca="true" t="shared" si="48" ref="BF403:BF429">L403</f>
        <v>0</v>
      </c>
      <c r="BH403" s="26">
        <f aca="true" t="shared" si="49" ref="BH403:BH429">F403*AO403</f>
        <v>0</v>
      </c>
      <c r="BI403" s="26">
        <f aca="true" t="shared" si="50" ref="BI403:BI429">F403*AP403</f>
        <v>0</v>
      </c>
      <c r="BJ403" s="26">
        <f aca="true" t="shared" si="51" ref="BJ403:BJ429">F403*G403</f>
        <v>0</v>
      </c>
      <c r="BK403" s="26" t="s">
        <v>831</v>
      </c>
      <c r="BL403" s="46" t="s">
        <v>277</v>
      </c>
    </row>
    <row r="404" spans="1:64" ht="12.75">
      <c r="A404" s="4" t="s">
        <v>145</v>
      </c>
      <c r="B404" s="14" t="s">
        <v>311</v>
      </c>
      <c r="C404" s="72" t="s">
        <v>637</v>
      </c>
      <c r="D404" s="73"/>
      <c r="E404" s="14" t="s">
        <v>716</v>
      </c>
      <c r="F404" s="26">
        <v>250</v>
      </c>
      <c r="G404" s="144">
        <v>0</v>
      </c>
      <c r="H404" s="26">
        <f t="shared" si="26"/>
        <v>0</v>
      </c>
      <c r="I404" s="26">
        <f t="shared" si="27"/>
        <v>0</v>
      </c>
      <c r="J404" s="26">
        <f t="shared" si="28"/>
        <v>0</v>
      </c>
      <c r="K404" s="26">
        <v>0</v>
      </c>
      <c r="L404" s="26">
        <f t="shared" si="29"/>
        <v>0</v>
      </c>
      <c r="M404" s="40" t="s">
        <v>791</v>
      </c>
      <c r="N404" s="5"/>
      <c r="Z404" s="46">
        <f t="shared" si="30"/>
        <v>0</v>
      </c>
      <c r="AB404" s="46">
        <f t="shared" si="31"/>
        <v>0</v>
      </c>
      <c r="AC404" s="46">
        <f t="shared" si="32"/>
        <v>0</v>
      </c>
      <c r="AD404" s="46">
        <f t="shared" si="33"/>
        <v>0</v>
      </c>
      <c r="AE404" s="46">
        <f t="shared" si="34"/>
        <v>0</v>
      </c>
      <c r="AF404" s="46">
        <f t="shared" si="35"/>
        <v>0</v>
      </c>
      <c r="AG404" s="46">
        <f t="shared" si="36"/>
        <v>0</v>
      </c>
      <c r="AH404" s="46">
        <f t="shared" si="37"/>
        <v>0</v>
      </c>
      <c r="AI404" s="36"/>
      <c r="AJ404" s="26">
        <f t="shared" si="38"/>
        <v>0</v>
      </c>
      <c r="AK404" s="26">
        <f t="shared" si="39"/>
        <v>0</v>
      </c>
      <c r="AL404" s="26">
        <f t="shared" si="40"/>
        <v>0</v>
      </c>
      <c r="AN404" s="46">
        <v>21</v>
      </c>
      <c r="AO404" s="46">
        <f t="shared" si="41"/>
        <v>0</v>
      </c>
      <c r="AP404" s="46">
        <f t="shared" si="42"/>
        <v>0</v>
      </c>
      <c r="AQ404" s="47" t="s">
        <v>7</v>
      </c>
      <c r="AV404" s="46">
        <f t="shared" si="43"/>
        <v>0</v>
      </c>
      <c r="AW404" s="46">
        <f t="shared" si="44"/>
        <v>0</v>
      </c>
      <c r="AX404" s="46">
        <f t="shared" si="45"/>
        <v>0</v>
      </c>
      <c r="AY404" s="49" t="s">
        <v>819</v>
      </c>
      <c r="AZ404" s="49" t="s">
        <v>825</v>
      </c>
      <c r="BA404" s="36" t="s">
        <v>826</v>
      </c>
      <c r="BC404" s="46">
        <f t="shared" si="46"/>
        <v>0</v>
      </c>
      <c r="BD404" s="46">
        <f t="shared" si="47"/>
        <v>0</v>
      </c>
      <c r="BE404" s="46">
        <v>0</v>
      </c>
      <c r="BF404" s="46">
        <f t="shared" si="48"/>
        <v>0</v>
      </c>
      <c r="BH404" s="26">
        <f t="shared" si="49"/>
        <v>0</v>
      </c>
      <c r="BI404" s="26">
        <f t="shared" si="50"/>
        <v>0</v>
      </c>
      <c r="BJ404" s="26">
        <f t="shared" si="51"/>
        <v>0</v>
      </c>
      <c r="BK404" s="26" t="s">
        <v>831</v>
      </c>
      <c r="BL404" s="46" t="s">
        <v>277</v>
      </c>
    </row>
    <row r="405" spans="1:64" ht="12.75">
      <c r="A405" s="4" t="s">
        <v>146</v>
      </c>
      <c r="B405" s="14" t="s">
        <v>312</v>
      </c>
      <c r="C405" s="72" t="s">
        <v>638</v>
      </c>
      <c r="D405" s="73"/>
      <c r="E405" s="14" t="s">
        <v>716</v>
      </c>
      <c r="F405" s="26">
        <v>75</v>
      </c>
      <c r="G405" s="144">
        <v>0</v>
      </c>
      <c r="H405" s="26">
        <f t="shared" si="26"/>
        <v>0</v>
      </c>
      <c r="I405" s="26">
        <f t="shared" si="27"/>
        <v>0</v>
      </c>
      <c r="J405" s="26">
        <f t="shared" si="28"/>
        <v>0</v>
      </c>
      <c r="K405" s="26">
        <v>0</v>
      </c>
      <c r="L405" s="26">
        <f t="shared" si="29"/>
        <v>0</v>
      </c>
      <c r="M405" s="40" t="s">
        <v>791</v>
      </c>
      <c r="N405" s="5"/>
      <c r="Z405" s="46">
        <f t="shared" si="30"/>
        <v>0</v>
      </c>
      <c r="AB405" s="46">
        <f t="shared" si="31"/>
        <v>0</v>
      </c>
      <c r="AC405" s="46">
        <f t="shared" si="32"/>
        <v>0</v>
      </c>
      <c r="AD405" s="46">
        <f t="shared" si="33"/>
        <v>0</v>
      </c>
      <c r="AE405" s="46">
        <f t="shared" si="34"/>
        <v>0</v>
      </c>
      <c r="AF405" s="46">
        <f t="shared" si="35"/>
        <v>0</v>
      </c>
      <c r="AG405" s="46">
        <f t="shared" si="36"/>
        <v>0</v>
      </c>
      <c r="AH405" s="46">
        <f t="shared" si="37"/>
        <v>0</v>
      </c>
      <c r="AI405" s="36"/>
      <c r="AJ405" s="26">
        <f t="shared" si="38"/>
        <v>0</v>
      </c>
      <c r="AK405" s="26">
        <f t="shared" si="39"/>
        <v>0</v>
      </c>
      <c r="AL405" s="26">
        <f t="shared" si="40"/>
        <v>0</v>
      </c>
      <c r="AN405" s="46">
        <v>21</v>
      </c>
      <c r="AO405" s="46">
        <f t="shared" si="41"/>
        <v>0</v>
      </c>
      <c r="AP405" s="46">
        <f t="shared" si="42"/>
        <v>0</v>
      </c>
      <c r="AQ405" s="47" t="s">
        <v>7</v>
      </c>
      <c r="AV405" s="46">
        <f t="shared" si="43"/>
        <v>0</v>
      </c>
      <c r="AW405" s="46">
        <f t="shared" si="44"/>
        <v>0</v>
      </c>
      <c r="AX405" s="46">
        <f t="shared" si="45"/>
        <v>0</v>
      </c>
      <c r="AY405" s="49" t="s">
        <v>819</v>
      </c>
      <c r="AZ405" s="49" t="s">
        <v>825</v>
      </c>
      <c r="BA405" s="36" t="s">
        <v>826</v>
      </c>
      <c r="BC405" s="46">
        <f t="shared" si="46"/>
        <v>0</v>
      </c>
      <c r="BD405" s="46">
        <f t="shared" si="47"/>
        <v>0</v>
      </c>
      <c r="BE405" s="46">
        <v>0</v>
      </c>
      <c r="BF405" s="46">
        <f t="shared" si="48"/>
        <v>0</v>
      </c>
      <c r="BH405" s="26">
        <f t="shared" si="49"/>
        <v>0</v>
      </c>
      <c r="BI405" s="26">
        <f t="shared" si="50"/>
        <v>0</v>
      </c>
      <c r="BJ405" s="26">
        <f t="shared" si="51"/>
        <v>0</v>
      </c>
      <c r="BK405" s="26" t="s">
        <v>831</v>
      </c>
      <c r="BL405" s="46" t="s">
        <v>277</v>
      </c>
    </row>
    <row r="406" spans="1:64" ht="12.75">
      <c r="A406" s="4" t="s">
        <v>147</v>
      </c>
      <c r="B406" s="14" t="s">
        <v>313</v>
      </c>
      <c r="C406" s="72" t="s">
        <v>639</v>
      </c>
      <c r="D406" s="73"/>
      <c r="E406" s="14" t="s">
        <v>716</v>
      </c>
      <c r="F406" s="26">
        <v>1</v>
      </c>
      <c r="G406" s="144">
        <v>0</v>
      </c>
      <c r="H406" s="26">
        <f t="shared" si="26"/>
        <v>0</v>
      </c>
      <c r="I406" s="26">
        <f t="shared" si="27"/>
        <v>0</v>
      </c>
      <c r="J406" s="26">
        <f t="shared" si="28"/>
        <v>0</v>
      </c>
      <c r="K406" s="26">
        <v>0</v>
      </c>
      <c r="L406" s="26">
        <f t="shared" si="29"/>
        <v>0</v>
      </c>
      <c r="M406" s="40" t="s">
        <v>791</v>
      </c>
      <c r="N406" s="5"/>
      <c r="Z406" s="46">
        <f t="shared" si="30"/>
        <v>0</v>
      </c>
      <c r="AB406" s="46">
        <f t="shared" si="31"/>
        <v>0</v>
      </c>
      <c r="AC406" s="46">
        <f t="shared" si="32"/>
        <v>0</v>
      </c>
      <c r="AD406" s="46">
        <f t="shared" si="33"/>
        <v>0</v>
      </c>
      <c r="AE406" s="46">
        <f t="shared" si="34"/>
        <v>0</v>
      </c>
      <c r="AF406" s="46">
        <f t="shared" si="35"/>
        <v>0</v>
      </c>
      <c r="AG406" s="46">
        <f t="shared" si="36"/>
        <v>0</v>
      </c>
      <c r="AH406" s="46">
        <f t="shared" si="37"/>
        <v>0</v>
      </c>
      <c r="AI406" s="36"/>
      <c r="AJ406" s="26">
        <f t="shared" si="38"/>
        <v>0</v>
      </c>
      <c r="AK406" s="26">
        <f t="shared" si="39"/>
        <v>0</v>
      </c>
      <c r="AL406" s="26">
        <f t="shared" si="40"/>
        <v>0</v>
      </c>
      <c r="AN406" s="46">
        <v>21</v>
      </c>
      <c r="AO406" s="46">
        <f t="shared" si="41"/>
        <v>0</v>
      </c>
      <c r="AP406" s="46">
        <f t="shared" si="42"/>
        <v>0</v>
      </c>
      <c r="AQ406" s="47" t="s">
        <v>7</v>
      </c>
      <c r="AV406" s="46">
        <f t="shared" si="43"/>
        <v>0</v>
      </c>
      <c r="AW406" s="46">
        <f t="shared" si="44"/>
        <v>0</v>
      </c>
      <c r="AX406" s="46">
        <f t="shared" si="45"/>
        <v>0</v>
      </c>
      <c r="AY406" s="49" t="s">
        <v>819</v>
      </c>
      <c r="AZ406" s="49" t="s">
        <v>825</v>
      </c>
      <c r="BA406" s="36" t="s">
        <v>826</v>
      </c>
      <c r="BC406" s="46">
        <f t="shared" si="46"/>
        <v>0</v>
      </c>
      <c r="BD406" s="46">
        <f t="shared" si="47"/>
        <v>0</v>
      </c>
      <c r="BE406" s="46">
        <v>0</v>
      </c>
      <c r="BF406" s="46">
        <f t="shared" si="48"/>
        <v>0</v>
      </c>
      <c r="BH406" s="26">
        <f t="shared" si="49"/>
        <v>0</v>
      </c>
      <c r="BI406" s="26">
        <f t="shared" si="50"/>
        <v>0</v>
      </c>
      <c r="BJ406" s="26">
        <f t="shared" si="51"/>
        <v>0</v>
      </c>
      <c r="BK406" s="26" t="s">
        <v>831</v>
      </c>
      <c r="BL406" s="46" t="s">
        <v>277</v>
      </c>
    </row>
    <row r="407" spans="1:64" ht="12.75">
      <c r="A407" s="4" t="s">
        <v>148</v>
      </c>
      <c r="B407" s="14" t="s">
        <v>314</v>
      </c>
      <c r="C407" s="72" t="s">
        <v>640</v>
      </c>
      <c r="D407" s="73"/>
      <c r="E407" s="14" t="s">
        <v>716</v>
      </c>
      <c r="F407" s="26">
        <v>250</v>
      </c>
      <c r="G407" s="144">
        <v>0</v>
      </c>
      <c r="H407" s="26">
        <f t="shared" si="26"/>
        <v>0</v>
      </c>
      <c r="I407" s="26">
        <f t="shared" si="27"/>
        <v>0</v>
      </c>
      <c r="J407" s="26">
        <f t="shared" si="28"/>
        <v>0</v>
      </c>
      <c r="K407" s="26">
        <v>0</v>
      </c>
      <c r="L407" s="26">
        <f t="shared" si="29"/>
        <v>0</v>
      </c>
      <c r="M407" s="40" t="s">
        <v>791</v>
      </c>
      <c r="N407" s="5"/>
      <c r="Z407" s="46">
        <f t="shared" si="30"/>
        <v>0</v>
      </c>
      <c r="AB407" s="46">
        <f t="shared" si="31"/>
        <v>0</v>
      </c>
      <c r="AC407" s="46">
        <f t="shared" si="32"/>
        <v>0</v>
      </c>
      <c r="AD407" s="46">
        <f t="shared" si="33"/>
        <v>0</v>
      </c>
      <c r="AE407" s="46">
        <f t="shared" si="34"/>
        <v>0</v>
      </c>
      <c r="AF407" s="46">
        <f t="shared" si="35"/>
        <v>0</v>
      </c>
      <c r="AG407" s="46">
        <f t="shared" si="36"/>
        <v>0</v>
      </c>
      <c r="AH407" s="46">
        <f t="shared" si="37"/>
        <v>0</v>
      </c>
      <c r="AI407" s="36"/>
      <c r="AJ407" s="26">
        <f t="shared" si="38"/>
        <v>0</v>
      </c>
      <c r="AK407" s="26">
        <f t="shared" si="39"/>
        <v>0</v>
      </c>
      <c r="AL407" s="26">
        <f t="shared" si="40"/>
        <v>0</v>
      </c>
      <c r="AN407" s="46">
        <v>21</v>
      </c>
      <c r="AO407" s="46">
        <f t="shared" si="41"/>
        <v>0</v>
      </c>
      <c r="AP407" s="46">
        <f t="shared" si="42"/>
        <v>0</v>
      </c>
      <c r="AQ407" s="47" t="s">
        <v>7</v>
      </c>
      <c r="AV407" s="46">
        <f t="shared" si="43"/>
        <v>0</v>
      </c>
      <c r="AW407" s="46">
        <f t="shared" si="44"/>
        <v>0</v>
      </c>
      <c r="AX407" s="46">
        <f t="shared" si="45"/>
        <v>0</v>
      </c>
      <c r="AY407" s="49" t="s">
        <v>819</v>
      </c>
      <c r="AZ407" s="49" t="s">
        <v>825</v>
      </c>
      <c r="BA407" s="36" t="s">
        <v>826</v>
      </c>
      <c r="BC407" s="46">
        <f t="shared" si="46"/>
        <v>0</v>
      </c>
      <c r="BD407" s="46">
        <f t="shared" si="47"/>
        <v>0</v>
      </c>
      <c r="BE407" s="46">
        <v>0</v>
      </c>
      <c r="BF407" s="46">
        <f t="shared" si="48"/>
        <v>0</v>
      </c>
      <c r="BH407" s="26">
        <f t="shared" si="49"/>
        <v>0</v>
      </c>
      <c r="BI407" s="26">
        <f t="shared" si="50"/>
        <v>0</v>
      </c>
      <c r="BJ407" s="26">
        <f t="shared" si="51"/>
        <v>0</v>
      </c>
      <c r="BK407" s="26" t="s">
        <v>831</v>
      </c>
      <c r="BL407" s="46" t="s">
        <v>277</v>
      </c>
    </row>
    <row r="408" spans="1:64" ht="12.75">
      <c r="A408" s="4" t="s">
        <v>149</v>
      </c>
      <c r="B408" s="14" t="s">
        <v>315</v>
      </c>
      <c r="C408" s="72" t="s">
        <v>641</v>
      </c>
      <c r="D408" s="73"/>
      <c r="E408" s="14" t="s">
        <v>716</v>
      </c>
      <c r="F408" s="26">
        <v>260</v>
      </c>
      <c r="G408" s="144">
        <v>0</v>
      </c>
      <c r="H408" s="26">
        <f t="shared" si="26"/>
        <v>0</v>
      </c>
      <c r="I408" s="26">
        <f t="shared" si="27"/>
        <v>0</v>
      </c>
      <c r="J408" s="26">
        <f t="shared" si="28"/>
        <v>0</v>
      </c>
      <c r="K408" s="26">
        <v>0</v>
      </c>
      <c r="L408" s="26">
        <f t="shared" si="29"/>
        <v>0</v>
      </c>
      <c r="M408" s="40" t="s">
        <v>791</v>
      </c>
      <c r="N408" s="5"/>
      <c r="Z408" s="46">
        <f t="shared" si="30"/>
        <v>0</v>
      </c>
      <c r="AB408" s="46">
        <f t="shared" si="31"/>
        <v>0</v>
      </c>
      <c r="AC408" s="46">
        <f t="shared" si="32"/>
        <v>0</v>
      </c>
      <c r="AD408" s="46">
        <f t="shared" si="33"/>
        <v>0</v>
      </c>
      <c r="AE408" s="46">
        <f t="shared" si="34"/>
        <v>0</v>
      </c>
      <c r="AF408" s="46">
        <f t="shared" si="35"/>
        <v>0</v>
      </c>
      <c r="AG408" s="46">
        <f t="shared" si="36"/>
        <v>0</v>
      </c>
      <c r="AH408" s="46">
        <f t="shared" si="37"/>
        <v>0</v>
      </c>
      <c r="AI408" s="36"/>
      <c r="AJ408" s="26">
        <f t="shared" si="38"/>
        <v>0</v>
      </c>
      <c r="AK408" s="26">
        <f t="shared" si="39"/>
        <v>0</v>
      </c>
      <c r="AL408" s="26">
        <f t="shared" si="40"/>
        <v>0</v>
      </c>
      <c r="AN408" s="46">
        <v>21</v>
      </c>
      <c r="AO408" s="46">
        <f t="shared" si="41"/>
        <v>0</v>
      </c>
      <c r="AP408" s="46">
        <f t="shared" si="42"/>
        <v>0</v>
      </c>
      <c r="AQ408" s="47" t="s">
        <v>7</v>
      </c>
      <c r="AV408" s="46">
        <f t="shared" si="43"/>
        <v>0</v>
      </c>
      <c r="AW408" s="46">
        <f t="shared" si="44"/>
        <v>0</v>
      </c>
      <c r="AX408" s="46">
        <f t="shared" si="45"/>
        <v>0</v>
      </c>
      <c r="AY408" s="49" t="s">
        <v>819</v>
      </c>
      <c r="AZ408" s="49" t="s">
        <v>825</v>
      </c>
      <c r="BA408" s="36" t="s">
        <v>826</v>
      </c>
      <c r="BC408" s="46">
        <f t="shared" si="46"/>
        <v>0</v>
      </c>
      <c r="BD408" s="46">
        <f t="shared" si="47"/>
        <v>0</v>
      </c>
      <c r="BE408" s="46">
        <v>0</v>
      </c>
      <c r="BF408" s="46">
        <f t="shared" si="48"/>
        <v>0</v>
      </c>
      <c r="BH408" s="26">
        <f t="shared" si="49"/>
        <v>0</v>
      </c>
      <c r="BI408" s="26">
        <f t="shared" si="50"/>
        <v>0</v>
      </c>
      <c r="BJ408" s="26">
        <f t="shared" si="51"/>
        <v>0</v>
      </c>
      <c r="BK408" s="26" t="s">
        <v>831</v>
      </c>
      <c r="BL408" s="46" t="s">
        <v>277</v>
      </c>
    </row>
    <row r="409" spans="1:64" ht="12.75">
      <c r="A409" s="4" t="s">
        <v>150</v>
      </c>
      <c r="B409" s="14" t="s">
        <v>316</v>
      </c>
      <c r="C409" s="72" t="s">
        <v>642</v>
      </c>
      <c r="D409" s="73"/>
      <c r="E409" s="14" t="s">
        <v>716</v>
      </c>
      <c r="F409" s="26">
        <v>70</v>
      </c>
      <c r="G409" s="144">
        <v>0</v>
      </c>
      <c r="H409" s="26">
        <f t="shared" si="26"/>
        <v>0</v>
      </c>
      <c r="I409" s="26">
        <f t="shared" si="27"/>
        <v>0</v>
      </c>
      <c r="J409" s="26">
        <f t="shared" si="28"/>
        <v>0</v>
      </c>
      <c r="K409" s="26">
        <v>0</v>
      </c>
      <c r="L409" s="26">
        <f t="shared" si="29"/>
        <v>0</v>
      </c>
      <c r="M409" s="40" t="s">
        <v>791</v>
      </c>
      <c r="N409" s="5"/>
      <c r="Z409" s="46">
        <f t="shared" si="30"/>
        <v>0</v>
      </c>
      <c r="AB409" s="46">
        <f t="shared" si="31"/>
        <v>0</v>
      </c>
      <c r="AC409" s="46">
        <f t="shared" si="32"/>
        <v>0</v>
      </c>
      <c r="AD409" s="46">
        <f t="shared" si="33"/>
        <v>0</v>
      </c>
      <c r="AE409" s="46">
        <f t="shared" si="34"/>
        <v>0</v>
      </c>
      <c r="AF409" s="46">
        <f t="shared" si="35"/>
        <v>0</v>
      </c>
      <c r="AG409" s="46">
        <f t="shared" si="36"/>
        <v>0</v>
      </c>
      <c r="AH409" s="46">
        <f t="shared" si="37"/>
        <v>0</v>
      </c>
      <c r="AI409" s="36"/>
      <c r="AJ409" s="26">
        <f t="shared" si="38"/>
        <v>0</v>
      </c>
      <c r="AK409" s="26">
        <f t="shared" si="39"/>
        <v>0</v>
      </c>
      <c r="AL409" s="26">
        <f t="shared" si="40"/>
        <v>0</v>
      </c>
      <c r="AN409" s="46">
        <v>21</v>
      </c>
      <c r="AO409" s="46">
        <f t="shared" si="41"/>
        <v>0</v>
      </c>
      <c r="AP409" s="46">
        <f t="shared" si="42"/>
        <v>0</v>
      </c>
      <c r="AQ409" s="47" t="s">
        <v>7</v>
      </c>
      <c r="AV409" s="46">
        <f t="shared" si="43"/>
        <v>0</v>
      </c>
      <c r="AW409" s="46">
        <f t="shared" si="44"/>
        <v>0</v>
      </c>
      <c r="AX409" s="46">
        <f t="shared" si="45"/>
        <v>0</v>
      </c>
      <c r="AY409" s="49" t="s">
        <v>819</v>
      </c>
      <c r="AZ409" s="49" t="s">
        <v>825</v>
      </c>
      <c r="BA409" s="36" t="s">
        <v>826</v>
      </c>
      <c r="BC409" s="46">
        <f t="shared" si="46"/>
        <v>0</v>
      </c>
      <c r="BD409" s="46">
        <f t="shared" si="47"/>
        <v>0</v>
      </c>
      <c r="BE409" s="46">
        <v>0</v>
      </c>
      <c r="BF409" s="46">
        <f t="shared" si="48"/>
        <v>0</v>
      </c>
      <c r="BH409" s="26">
        <f t="shared" si="49"/>
        <v>0</v>
      </c>
      <c r="BI409" s="26">
        <f t="shared" si="50"/>
        <v>0</v>
      </c>
      <c r="BJ409" s="26">
        <f t="shared" si="51"/>
        <v>0</v>
      </c>
      <c r="BK409" s="26" t="s">
        <v>831</v>
      </c>
      <c r="BL409" s="46" t="s">
        <v>277</v>
      </c>
    </row>
    <row r="410" spans="1:64" ht="12.75">
      <c r="A410" s="4" t="s">
        <v>151</v>
      </c>
      <c r="B410" s="14" t="s">
        <v>317</v>
      </c>
      <c r="C410" s="72" t="s">
        <v>643</v>
      </c>
      <c r="D410" s="73"/>
      <c r="E410" s="14" t="s">
        <v>716</v>
      </c>
      <c r="F410" s="26">
        <v>19</v>
      </c>
      <c r="G410" s="144">
        <v>0</v>
      </c>
      <c r="H410" s="26">
        <f t="shared" si="26"/>
        <v>0</v>
      </c>
      <c r="I410" s="26">
        <f t="shared" si="27"/>
        <v>0</v>
      </c>
      <c r="J410" s="26">
        <f t="shared" si="28"/>
        <v>0</v>
      </c>
      <c r="K410" s="26">
        <v>0</v>
      </c>
      <c r="L410" s="26">
        <f t="shared" si="29"/>
        <v>0</v>
      </c>
      <c r="M410" s="40" t="s">
        <v>791</v>
      </c>
      <c r="N410" s="5"/>
      <c r="Z410" s="46">
        <f t="shared" si="30"/>
        <v>0</v>
      </c>
      <c r="AB410" s="46">
        <f t="shared" si="31"/>
        <v>0</v>
      </c>
      <c r="AC410" s="46">
        <f t="shared" si="32"/>
        <v>0</v>
      </c>
      <c r="AD410" s="46">
        <f t="shared" si="33"/>
        <v>0</v>
      </c>
      <c r="AE410" s="46">
        <f t="shared" si="34"/>
        <v>0</v>
      </c>
      <c r="AF410" s="46">
        <f t="shared" si="35"/>
        <v>0</v>
      </c>
      <c r="AG410" s="46">
        <f t="shared" si="36"/>
        <v>0</v>
      </c>
      <c r="AH410" s="46">
        <f t="shared" si="37"/>
        <v>0</v>
      </c>
      <c r="AI410" s="36"/>
      <c r="AJ410" s="26">
        <f t="shared" si="38"/>
        <v>0</v>
      </c>
      <c r="AK410" s="26">
        <f t="shared" si="39"/>
        <v>0</v>
      </c>
      <c r="AL410" s="26">
        <f t="shared" si="40"/>
        <v>0</v>
      </c>
      <c r="AN410" s="46">
        <v>21</v>
      </c>
      <c r="AO410" s="46">
        <f t="shared" si="41"/>
        <v>0</v>
      </c>
      <c r="AP410" s="46">
        <f t="shared" si="42"/>
        <v>0</v>
      </c>
      <c r="AQ410" s="47" t="s">
        <v>7</v>
      </c>
      <c r="AV410" s="46">
        <f t="shared" si="43"/>
        <v>0</v>
      </c>
      <c r="AW410" s="46">
        <f t="shared" si="44"/>
        <v>0</v>
      </c>
      <c r="AX410" s="46">
        <f t="shared" si="45"/>
        <v>0</v>
      </c>
      <c r="AY410" s="49" t="s">
        <v>819</v>
      </c>
      <c r="AZ410" s="49" t="s">
        <v>825</v>
      </c>
      <c r="BA410" s="36" t="s">
        <v>826</v>
      </c>
      <c r="BC410" s="46">
        <f t="shared" si="46"/>
        <v>0</v>
      </c>
      <c r="BD410" s="46">
        <f t="shared" si="47"/>
        <v>0</v>
      </c>
      <c r="BE410" s="46">
        <v>0</v>
      </c>
      <c r="BF410" s="46">
        <f t="shared" si="48"/>
        <v>0</v>
      </c>
      <c r="BH410" s="26">
        <f t="shared" si="49"/>
        <v>0</v>
      </c>
      <c r="BI410" s="26">
        <f t="shared" si="50"/>
        <v>0</v>
      </c>
      <c r="BJ410" s="26">
        <f t="shared" si="51"/>
        <v>0</v>
      </c>
      <c r="BK410" s="26" t="s">
        <v>831</v>
      </c>
      <c r="BL410" s="46" t="s">
        <v>277</v>
      </c>
    </row>
    <row r="411" spans="1:64" ht="12.75">
      <c r="A411" s="4" t="s">
        <v>152</v>
      </c>
      <c r="B411" s="14" t="s">
        <v>318</v>
      </c>
      <c r="C411" s="72" t="s">
        <v>644</v>
      </c>
      <c r="D411" s="73"/>
      <c r="E411" s="14" t="s">
        <v>716</v>
      </c>
      <c r="F411" s="26">
        <v>1</v>
      </c>
      <c r="G411" s="144">
        <v>0</v>
      </c>
      <c r="H411" s="26">
        <f t="shared" si="26"/>
        <v>0</v>
      </c>
      <c r="I411" s="26">
        <f t="shared" si="27"/>
        <v>0</v>
      </c>
      <c r="J411" s="26">
        <f t="shared" si="28"/>
        <v>0</v>
      </c>
      <c r="K411" s="26">
        <v>0</v>
      </c>
      <c r="L411" s="26">
        <f t="shared" si="29"/>
        <v>0</v>
      </c>
      <c r="M411" s="40" t="s">
        <v>791</v>
      </c>
      <c r="N411" s="5"/>
      <c r="Z411" s="46">
        <f t="shared" si="30"/>
        <v>0</v>
      </c>
      <c r="AB411" s="46">
        <f t="shared" si="31"/>
        <v>0</v>
      </c>
      <c r="AC411" s="46">
        <f t="shared" si="32"/>
        <v>0</v>
      </c>
      <c r="AD411" s="46">
        <f t="shared" si="33"/>
        <v>0</v>
      </c>
      <c r="AE411" s="46">
        <f t="shared" si="34"/>
        <v>0</v>
      </c>
      <c r="AF411" s="46">
        <f t="shared" si="35"/>
        <v>0</v>
      </c>
      <c r="AG411" s="46">
        <f t="shared" si="36"/>
        <v>0</v>
      </c>
      <c r="AH411" s="46">
        <f t="shared" si="37"/>
        <v>0</v>
      </c>
      <c r="AI411" s="36"/>
      <c r="AJ411" s="26">
        <f t="shared" si="38"/>
        <v>0</v>
      </c>
      <c r="AK411" s="26">
        <f t="shared" si="39"/>
        <v>0</v>
      </c>
      <c r="AL411" s="26">
        <f t="shared" si="40"/>
        <v>0</v>
      </c>
      <c r="AN411" s="46">
        <v>21</v>
      </c>
      <c r="AO411" s="46">
        <f t="shared" si="41"/>
        <v>0</v>
      </c>
      <c r="AP411" s="46">
        <f t="shared" si="42"/>
        <v>0</v>
      </c>
      <c r="AQ411" s="47" t="s">
        <v>7</v>
      </c>
      <c r="AV411" s="46">
        <f t="shared" si="43"/>
        <v>0</v>
      </c>
      <c r="AW411" s="46">
        <f t="shared" si="44"/>
        <v>0</v>
      </c>
      <c r="AX411" s="46">
        <f t="shared" si="45"/>
        <v>0</v>
      </c>
      <c r="AY411" s="49" t="s">
        <v>819</v>
      </c>
      <c r="AZ411" s="49" t="s">
        <v>825</v>
      </c>
      <c r="BA411" s="36" t="s">
        <v>826</v>
      </c>
      <c r="BC411" s="46">
        <f t="shared" si="46"/>
        <v>0</v>
      </c>
      <c r="BD411" s="46">
        <f t="shared" si="47"/>
        <v>0</v>
      </c>
      <c r="BE411" s="46">
        <v>0</v>
      </c>
      <c r="BF411" s="46">
        <f t="shared" si="48"/>
        <v>0</v>
      </c>
      <c r="BH411" s="26">
        <f t="shared" si="49"/>
        <v>0</v>
      </c>
      <c r="BI411" s="26">
        <f t="shared" si="50"/>
        <v>0</v>
      </c>
      <c r="BJ411" s="26">
        <f t="shared" si="51"/>
        <v>0</v>
      </c>
      <c r="BK411" s="26" t="s">
        <v>831</v>
      </c>
      <c r="BL411" s="46" t="s">
        <v>277</v>
      </c>
    </row>
    <row r="412" spans="1:64" ht="12.75">
      <c r="A412" s="4" t="s">
        <v>153</v>
      </c>
      <c r="B412" s="14" t="s">
        <v>319</v>
      </c>
      <c r="C412" s="72" t="s">
        <v>645</v>
      </c>
      <c r="D412" s="73"/>
      <c r="E412" s="14" t="s">
        <v>716</v>
      </c>
      <c r="F412" s="26">
        <v>10</v>
      </c>
      <c r="G412" s="144">
        <v>0</v>
      </c>
      <c r="H412" s="26">
        <f t="shared" si="26"/>
        <v>0</v>
      </c>
      <c r="I412" s="26">
        <f t="shared" si="27"/>
        <v>0</v>
      </c>
      <c r="J412" s="26">
        <f t="shared" si="28"/>
        <v>0</v>
      </c>
      <c r="K412" s="26">
        <v>0</v>
      </c>
      <c r="L412" s="26">
        <f t="shared" si="29"/>
        <v>0</v>
      </c>
      <c r="M412" s="40" t="s">
        <v>791</v>
      </c>
      <c r="N412" s="5"/>
      <c r="Z412" s="46">
        <f t="shared" si="30"/>
        <v>0</v>
      </c>
      <c r="AB412" s="46">
        <f t="shared" si="31"/>
        <v>0</v>
      </c>
      <c r="AC412" s="46">
        <f t="shared" si="32"/>
        <v>0</v>
      </c>
      <c r="AD412" s="46">
        <f t="shared" si="33"/>
        <v>0</v>
      </c>
      <c r="AE412" s="46">
        <f t="shared" si="34"/>
        <v>0</v>
      </c>
      <c r="AF412" s="46">
        <f t="shared" si="35"/>
        <v>0</v>
      </c>
      <c r="AG412" s="46">
        <f t="shared" si="36"/>
        <v>0</v>
      </c>
      <c r="AH412" s="46">
        <f t="shared" si="37"/>
        <v>0</v>
      </c>
      <c r="AI412" s="36"/>
      <c r="AJ412" s="26">
        <f t="shared" si="38"/>
        <v>0</v>
      </c>
      <c r="AK412" s="26">
        <f t="shared" si="39"/>
        <v>0</v>
      </c>
      <c r="AL412" s="26">
        <f t="shared" si="40"/>
        <v>0</v>
      </c>
      <c r="AN412" s="46">
        <v>21</v>
      </c>
      <c r="AO412" s="46">
        <f t="shared" si="41"/>
        <v>0</v>
      </c>
      <c r="AP412" s="46">
        <f t="shared" si="42"/>
        <v>0</v>
      </c>
      <c r="AQ412" s="47" t="s">
        <v>7</v>
      </c>
      <c r="AV412" s="46">
        <f t="shared" si="43"/>
        <v>0</v>
      </c>
      <c r="AW412" s="46">
        <f t="shared" si="44"/>
        <v>0</v>
      </c>
      <c r="AX412" s="46">
        <f t="shared" si="45"/>
        <v>0</v>
      </c>
      <c r="AY412" s="49" t="s">
        <v>819</v>
      </c>
      <c r="AZ412" s="49" t="s">
        <v>825</v>
      </c>
      <c r="BA412" s="36" t="s">
        <v>826</v>
      </c>
      <c r="BC412" s="46">
        <f t="shared" si="46"/>
        <v>0</v>
      </c>
      <c r="BD412" s="46">
        <f t="shared" si="47"/>
        <v>0</v>
      </c>
      <c r="BE412" s="46">
        <v>0</v>
      </c>
      <c r="BF412" s="46">
        <f t="shared" si="48"/>
        <v>0</v>
      </c>
      <c r="BH412" s="26">
        <f t="shared" si="49"/>
        <v>0</v>
      </c>
      <c r="BI412" s="26">
        <f t="shared" si="50"/>
        <v>0</v>
      </c>
      <c r="BJ412" s="26">
        <f t="shared" si="51"/>
        <v>0</v>
      </c>
      <c r="BK412" s="26" t="s">
        <v>831</v>
      </c>
      <c r="BL412" s="46" t="s">
        <v>277</v>
      </c>
    </row>
    <row r="413" spans="1:64" ht="12.75">
      <c r="A413" s="4" t="s">
        <v>154</v>
      </c>
      <c r="B413" s="14" t="s">
        <v>320</v>
      </c>
      <c r="C413" s="72" t="s">
        <v>646</v>
      </c>
      <c r="D413" s="73"/>
      <c r="E413" s="14" t="s">
        <v>716</v>
      </c>
      <c r="F413" s="26">
        <v>1</v>
      </c>
      <c r="G413" s="144">
        <v>0</v>
      </c>
      <c r="H413" s="26">
        <f t="shared" si="26"/>
        <v>0</v>
      </c>
      <c r="I413" s="26">
        <f t="shared" si="27"/>
        <v>0</v>
      </c>
      <c r="J413" s="26">
        <f t="shared" si="28"/>
        <v>0</v>
      </c>
      <c r="K413" s="26">
        <v>0</v>
      </c>
      <c r="L413" s="26">
        <f t="shared" si="29"/>
        <v>0</v>
      </c>
      <c r="M413" s="40" t="s">
        <v>791</v>
      </c>
      <c r="N413" s="5"/>
      <c r="Z413" s="46">
        <f t="shared" si="30"/>
        <v>0</v>
      </c>
      <c r="AB413" s="46">
        <f t="shared" si="31"/>
        <v>0</v>
      </c>
      <c r="AC413" s="46">
        <f t="shared" si="32"/>
        <v>0</v>
      </c>
      <c r="AD413" s="46">
        <f t="shared" si="33"/>
        <v>0</v>
      </c>
      <c r="AE413" s="46">
        <f t="shared" si="34"/>
        <v>0</v>
      </c>
      <c r="AF413" s="46">
        <f t="shared" si="35"/>
        <v>0</v>
      </c>
      <c r="AG413" s="46">
        <f t="shared" si="36"/>
        <v>0</v>
      </c>
      <c r="AH413" s="46">
        <f t="shared" si="37"/>
        <v>0</v>
      </c>
      <c r="AI413" s="36"/>
      <c r="AJ413" s="26">
        <f t="shared" si="38"/>
        <v>0</v>
      </c>
      <c r="AK413" s="26">
        <f t="shared" si="39"/>
        <v>0</v>
      </c>
      <c r="AL413" s="26">
        <f t="shared" si="40"/>
        <v>0</v>
      </c>
      <c r="AN413" s="46">
        <v>21</v>
      </c>
      <c r="AO413" s="46">
        <f t="shared" si="41"/>
        <v>0</v>
      </c>
      <c r="AP413" s="46">
        <f t="shared" si="42"/>
        <v>0</v>
      </c>
      <c r="AQ413" s="47" t="s">
        <v>7</v>
      </c>
      <c r="AV413" s="46">
        <f t="shared" si="43"/>
        <v>0</v>
      </c>
      <c r="AW413" s="46">
        <f t="shared" si="44"/>
        <v>0</v>
      </c>
      <c r="AX413" s="46">
        <f t="shared" si="45"/>
        <v>0</v>
      </c>
      <c r="AY413" s="49" t="s">
        <v>819</v>
      </c>
      <c r="AZ413" s="49" t="s">
        <v>825</v>
      </c>
      <c r="BA413" s="36" t="s">
        <v>826</v>
      </c>
      <c r="BC413" s="46">
        <f t="shared" si="46"/>
        <v>0</v>
      </c>
      <c r="BD413" s="46">
        <f t="shared" si="47"/>
        <v>0</v>
      </c>
      <c r="BE413" s="46">
        <v>0</v>
      </c>
      <c r="BF413" s="46">
        <f t="shared" si="48"/>
        <v>0</v>
      </c>
      <c r="BH413" s="26">
        <f t="shared" si="49"/>
        <v>0</v>
      </c>
      <c r="BI413" s="26">
        <f t="shared" si="50"/>
        <v>0</v>
      </c>
      <c r="BJ413" s="26">
        <f t="shared" si="51"/>
        <v>0</v>
      </c>
      <c r="BK413" s="26" t="s">
        <v>831</v>
      </c>
      <c r="BL413" s="46" t="s">
        <v>277</v>
      </c>
    </row>
    <row r="414" spans="1:64" ht="12.75">
      <c r="A414" s="4" t="s">
        <v>155</v>
      </c>
      <c r="B414" s="14" t="s">
        <v>321</v>
      </c>
      <c r="C414" s="72" t="s">
        <v>647</v>
      </c>
      <c r="D414" s="73"/>
      <c r="E414" s="14" t="s">
        <v>716</v>
      </c>
      <c r="F414" s="26">
        <v>1</v>
      </c>
      <c r="G414" s="144">
        <v>0</v>
      </c>
      <c r="H414" s="26">
        <f t="shared" si="26"/>
        <v>0</v>
      </c>
      <c r="I414" s="26">
        <f t="shared" si="27"/>
        <v>0</v>
      </c>
      <c r="J414" s="26">
        <f t="shared" si="28"/>
        <v>0</v>
      </c>
      <c r="K414" s="26">
        <v>0</v>
      </c>
      <c r="L414" s="26">
        <f t="shared" si="29"/>
        <v>0</v>
      </c>
      <c r="M414" s="40" t="s">
        <v>791</v>
      </c>
      <c r="N414" s="5"/>
      <c r="Z414" s="46">
        <f t="shared" si="30"/>
        <v>0</v>
      </c>
      <c r="AB414" s="46">
        <f t="shared" si="31"/>
        <v>0</v>
      </c>
      <c r="AC414" s="46">
        <f t="shared" si="32"/>
        <v>0</v>
      </c>
      <c r="AD414" s="46">
        <f t="shared" si="33"/>
        <v>0</v>
      </c>
      <c r="AE414" s="46">
        <f t="shared" si="34"/>
        <v>0</v>
      </c>
      <c r="AF414" s="46">
        <f t="shared" si="35"/>
        <v>0</v>
      </c>
      <c r="AG414" s="46">
        <f t="shared" si="36"/>
        <v>0</v>
      </c>
      <c r="AH414" s="46">
        <f t="shared" si="37"/>
        <v>0</v>
      </c>
      <c r="AI414" s="36"/>
      <c r="AJ414" s="26">
        <f t="shared" si="38"/>
        <v>0</v>
      </c>
      <c r="AK414" s="26">
        <f t="shared" si="39"/>
        <v>0</v>
      </c>
      <c r="AL414" s="26">
        <f t="shared" si="40"/>
        <v>0</v>
      </c>
      <c r="AN414" s="46">
        <v>21</v>
      </c>
      <c r="AO414" s="46">
        <f t="shared" si="41"/>
        <v>0</v>
      </c>
      <c r="AP414" s="46">
        <f t="shared" si="42"/>
        <v>0</v>
      </c>
      <c r="AQ414" s="47" t="s">
        <v>7</v>
      </c>
      <c r="AV414" s="46">
        <f t="shared" si="43"/>
        <v>0</v>
      </c>
      <c r="AW414" s="46">
        <f t="shared" si="44"/>
        <v>0</v>
      </c>
      <c r="AX414" s="46">
        <f t="shared" si="45"/>
        <v>0</v>
      </c>
      <c r="AY414" s="49" t="s">
        <v>819</v>
      </c>
      <c r="AZ414" s="49" t="s">
        <v>825</v>
      </c>
      <c r="BA414" s="36" t="s">
        <v>826</v>
      </c>
      <c r="BC414" s="46">
        <f t="shared" si="46"/>
        <v>0</v>
      </c>
      <c r="BD414" s="46">
        <f t="shared" si="47"/>
        <v>0</v>
      </c>
      <c r="BE414" s="46">
        <v>0</v>
      </c>
      <c r="BF414" s="46">
        <f t="shared" si="48"/>
        <v>0</v>
      </c>
      <c r="BH414" s="26">
        <f t="shared" si="49"/>
        <v>0</v>
      </c>
      <c r="BI414" s="26">
        <f t="shared" si="50"/>
        <v>0</v>
      </c>
      <c r="BJ414" s="26">
        <f t="shared" si="51"/>
        <v>0</v>
      </c>
      <c r="BK414" s="26" t="s">
        <v>831</v>
      </c>
      <c r="BL414" s="46" t="s">
        <v>277</v>
      </c>
    </row>
    <row r="415" spans="1:64" ht="12.75">
      <c r="A415" s="4" t="s">
        <v>156</v>
      </c>
      <c r="B415" s="14" t="s">
        <v>322</v>
      </c>
      <c r="C415" s="72" t="s">
        <v>648</v>
      </c>
      <c r="D415" s="73"/>
      <c r="E415" s="14" t="s">
        <v>716</v>
      </c>
      <c r="F415" s="26">
        <v>2</v>
      </c>
      <c r="G415" s="144">
        <v>0</v>
      </c>
      <c r="H415" s="26">
        <f t="shared" si="26"/>
        <v>0</v>
      </c>
      <c r="I415" s="26">
        <f t="shared" si="27"/>
        <v>0</v>
      </c>
      <c r="J415" s="26">
        <f t="shared" si="28"/>
        <v>0</v>
      </c>
      <c r="K415" s="26">
        <v>0</v>
      </c>
      <c r="L415" s="26">
        <f t="shared" si="29"/>
        <v>0</v>
      </c>
      <c r="M415" s="40" t="s">
        <v>791</v>
      </c>
      <c r="N415" s="5"/>
      <c r="Z415" s="46">
        <f t="shared" si="30"/>
        <v>0</v>
      </c>
      <c r="AB415" s="46">
        <f t="shared" si="31"/>
        <v>0</v>
      </c>
      <c r="AC415" s="46">
        <f t="shared" si="32"/>
        <v>0</v>
      </c>
      <c r="AD415" s="46">
        <f t="shared" si="33"/>
        <v>0</v>
      </c>
      <c r="AE415" s="46">
        <f t="shared" si="34"/>
        <v>0</v>
      </c>
      <c r="AF415" s="46">
        <f t="shared" si="35"/>
        <v>0</v>
      </c>
      <c r="AG415" s="46">
        <f t="shared" si="36"/>
        <v>0</v>
      </c>
      <c r="AH415" s="46">
        <f t="shared" si="37"/>
        <v>0</v>
      </c>
      <c r="AI415" s="36"/>
      <c r="AJ415" s="26">
        <f t="shared" si="38"/>
        <v>0</v>
      </c>
      <c r="AK415" s="26">
        <f t="shared" si="39"/>
        <v>0</v>
      </c>
      <c r="AL415" s="26">
        <f t="shared" si="40"/>
        <v>0</v>
      </c>
      <c r="AN415" s="46">
        <v>21</v>
      </c>
      <c r="AO415" s="46">
        <f t="shared" si="41"/>
        <v>0</v>
      </c>
      <c r="AP415" s="46">
        <f t="shared" si="42"/>
        <v>0</v>
      </c>
      <c r="AQ415" s="47" t="s">
        <v>7</v>
      </c>
      <c r="AV415" s="46">
        <f t="shared" si="43"/>
        <v>0</v>
      </c>
      <c r="AW415" s="46">
        <f t="shared" si="44"/>
        <v>0</v>
      </c>
      <c r="AX415" s="46">
        <f t="shared" si="45"/>
        <v>0</v>
      </c>
      <c r="AY415" s="49" t="s">
        <v>819</v>
      </c>
      <c r="AZ415" s="49" t="s">
        <v>825</v>
      </c>
      <c r="BA415" s="36" t="s">
        <v>826</v>
      </c>
      <c r="BC415" s="46">
        <f t="shared" si="46"/>
        <v>0</v>
      </c>
      <c r="BD415" s="46">
        <f t="shared" si="47"/>
        <v>0</v>
      </c>
      <c r="BE415" s="46">
        <v>0</v>
      </c>
      <c r="BF415" s="46">
        <f t="shared" si="48"/>
        <v>0</v>
      </c>
      <c r="BH415" s="26">
        <f t="shared" si="49"/>
        <v>0</v>
      </c>
      <c r="BI415" s="26">
        <f t="shared" si="50"/>
        <v>0</v>
      </c>
      <c r="BJ415" s="26">
        <f t="shared" si="51"/>
        <v>0</v>
      </c>
      <c r="BK415" s="26" t="s">
        <v>831</v>
      </c>
      <c r="BL415" s="46" t="s">
        <v>277</v>
      </c>
    </row>
    <row r="416" spans="1:64" ht="12.75">
      <c r="A416" s="4" t="s">
        <v>157</v>
      </c>
      <c r="B416" s="14" t="s">
        <v>323</v>
      </c>
      <c r="C416" s="72" t="s">
        <v>649</v>
      </c>
      <c r="D416" s="73"/>
      <c r="E416" s="14" t="s">
        <v>716</v>
      </c>
      <c r="F416" s="26">
        <v>500</v>
      </c>
      <c r="G416" s="144">
        <v>0</v>
      </c>
      <c r="H416" s="26">
        <f t="shared" si="26"/>
        <v>0</v>
      </c>
      <c r="I416" s="26">
        <f t="shared" si="27"/>
        <v>0</v>
      </c>
      <c r="J416" s="26">
        <f t="shared" si="28"/>
        <v>0</v>
      </c>
      <c r="K416" s="26">
        <v>0</v>
      </c>
      <c r="L416" s="26">
        <f t="shared" si="29"/>
        <v>0</v>
      </c>
      <c r="M416" s="40" t="s">
        <v>791</v>
      </c>
      <c r="N416" s="5"/>
      <c r="Z416" s="46">
        <f t="shared" si="30"/>
        <v>0</v>
      </c>
      <c r="AB416" s="46">
        <f t="shared" si="31"/>
        <v>0</v>
      </c>
      <c r="AC416" s="46">
        <f t="shared" si="32"/>
        <v>0</v>
      </c>
      <c r="AD416" s="46">
        <f t="shared" si="33"/>
        <v>0</v>
      </c>
      <c r="AE416" s="46">
        <f t="shared" si="34"/>
        <v>0</v>
      </c>
      <c r="AF416" s="46">
        <f t="shared" si="35"/>
        <v>0</v>
      </c>
      <c r="AG416" s="46">
        <f t="shared" si="36"/>
        <v>0</v>
      </c>
      <c r="AH416" s="46">
        <f t="shared" si="37"/>
        <v>0</v>
      </c>
      <c r="AI416" s="36"/>
      <c r="AJ416" s="26">
        <f t="shared" si="38"/>
        <v>0</v>
      </c>
      <c r="AK416" s="26">
        <f t="shared" si="39"/>
        <v>0</v>
      </c>
      <c r="AL416" s="26">
        <f t="shared" si="40"/>
        <v>0</v>
      </c>
      <c r="AN416" s="46">
        <v>21</v>
      </c>
      <c r="AO416" s="46">
        <f t="shared" si="41"/>
        <v>0</v>
      </c>
      <c r="AP416" s="46">
        <f t="shared" si="42"/>
        <v>0</v>
      </c>
      <c r="AQ416" s="47" t="s">
        <v>7</v>
      </c>
      <c r="AV416" s="46">
        <f t="shared" si="43"/>
        <v>0</v>
      </c>
      <c r="AW416" s="46">
        <f t="shared" si="44"/>
        <v>0</v>
      </c>
      <c r="AX416" s="46">
        <f t="shared" si="45"/>
        <v>0</v>
      </c>
      <c r="AY416" s="49" t="s">
        <v>819</v>
      </c>
      <c r="AZ416" s="49" t="s">
        <v>825</v>
      </c>
      <c r="BA416" s="36" t="s">
        <v>826</v>
      </c>
      <c r="BC416" s="46">
        <f t="shared" si="46"/>
        <v>0</v>
      </c>
      <c r="BD416" s="46">
        <f t="shared" si="47"/>
        <v>0</v>
      </c>
      <c r="BE416" s="46">
        <v>0</v>
      </c>
      <c r="BF416" s="46">
        <f t="shared" si="48"/>
        <v>0</v>
      </c>
      <c r="BH416" s="26">
        <f t="shared" si="49"/>
        <v>0</v>
      </c>
      <c r="BI416" s="26">
        <f t="shared" si="50"/>
        <v>0</v>
      </c>
      <c r="BJ416" s="26">
        <f t="shared" si="51"/>
        <v>0</v>
      </c>
      <c r="BK416" s="26" t="s">
        <v>831</v>
      </c>
      <c r="BL416" s="46" t="s">
        <v>277</v>
      </c>
    </row>
    <row r="417" spans="1:64" ht="12.75">
      <c r="A417" s="4" t="s">
        <v>158</v>
      </c>
      <c r="B417" s="14" t="s">
        <v>324</v>
      </c>
      <c r="C417" s="72" t="s">
        <v>650</v>
      </c>
      <c r="D417" s="73"/>
      <c r="E417" s="14" t="s">
        <v>716</v>
      </c>
      <c r="F417" s="26">
        <v>1</v>
      </c>
      <c r="G417" s="144">
        <v>0</v>
      </c>
      <c r="H417" s="26">
        <f t="shared" si="26"/>
        <v>0</v>
      </c>
      <c r="I417" s="26">
        <f t="shared" si="27"/>
        <v>0</v>
      </c>
      <c r="J417" s="26">
        <f t="shared" si="28"/>
        <v>0</v>
      </c>
      <c r="K417" s="26">
        <v>0</v>
      </c>
      <c r="L417" s="26">
        <f t="shared" si="29"/>
        <v>0</v>
      </c>
      <c r="M417" s="40" t="s">
        <v>791</v>
      </c>
      <c r="N417" s="5"/>
      <c r="Z417" s="46">
        <f t="shared" si="30"/>
        <v>0</v>
      </c>
      <c r="AB417" s="46">
        <f t="shared" si="31"/>
        <v>0</v>
      </c>
      <c r="AC417" s="46">
        <f t="shared" si="32"/>
        <v>0</v>
      </c>
      <c r="AD417" s="46">
        <f t="shared" si="33"/>
        <v>0</v>
      </c>
      <c r="AE417" s="46">
        <f t="shared" si="34"/>
        <v>0</v>
      </c>
      <c r="AF417" s="46">
        <f t="shared" si="35"/>
        <v>0</v>
      </c>
      <c r="AG417" s="46">
        <f t="shared" si="36"/>
        <v>0</v>
      </c>
      <c r="AH417" s="46">
        <f t="shared" si="37"/>
        <v>0</v>
      </c>
      <c r="AI417" s="36"/>
      <c r="AJ417" s="26">
        <f t="shared" si="38"/>
        <v>0</v>
      </c>
      <c r="AK417" s="26">
        <f t="shared" si="39"/>
        <v>0</v>
      </c>
      <c r="AL417" s="26">
        <f t="shared" si="40"/>
        <v>0</v>
      </c>
      <c r="AN417" s="46">
        <v>21</v>
      </c>
      <c r="AO417" s="46">
        <f t="shared" si="41"/>
        <v>0</v>
      </c>
      <c r="AP417" s="46">
        <f t="shared" si="42"/>
        <v>0</v>
      </c>
      <c r="AQ417" s="47" t="s">
        <v>7</v>
      </c>
      <c r="AV417" s="46">
        <f t="shared" si="43"/>
        <v>0</v>
      </c>
      <c r="AW417" s="46">
        <f t="shared" si="44"/>
        <v>0</v>
      </c>
      <c r="AX417" s="46">
        <f t="shared" si="45"/>
        <v>0</v>
      </c>
      <c r="AY417" s="49" t="s">
        <v>819</v>
      </c>
      <c r="AZ417" s="49" t="s">
        <v>825</v>
      </c>
      <c r="BA417" s="36" t="s">
        <v>826</v>
      </c>
      <c r="BC417" s="46">
        <f t="shared" si="46"/>
        <v>0</v>
      </c>
      <c r="BD417" s="46">
        <f t="shared" si="47"/>
        <v>0</v>
      </c>
      <c r="BE417" s="46">
        <v>0</v>
      </c>
      <c r="BF417" s="46">
        <f t="shared" si="48"/>
        <v>0</v>
      </c>
      <c r="BH417" s="26">
        <f t="shared" si="49"/>
        <v>0</v>
      </c>
      <c r="BI417" s="26">
        <f t="shared" si="50"/>
        <v>0</v>
      </c>
      <c r="BJ417" s="26">
        <f t="shared" si="51"/>
        <v>0</v>
      </c>
      <c r="BK417" s="26" t="s">
        <v>831</v>
      </c>
      <c r="BL417" s="46" t="s">
        <v>277</v>
      </c>
    </row>
    <row r="418" spans="1:64" ht="12.75">
      <c r="A418" s="4" t="s">
        <v>159</v>
      </c>
      <c r="B418" s="14" t="s">
        <v>325</v>
      </c>
      <c r="C418" s="72" t="s">
        <v>651</v>
      </c>
      <c r="D418" s="73"/>
      <c r="E418" s="14" t="s">
        <v>716</v>
      </c>
      <c r="F418" s="26">
        <v>400</v>
      </c>
      <c r="G418" s="144">
        <v>0</v>
      </c>
      <c r="H418" s="26">
        <f t="shared" si="26"/>
        <v>0</v>
      </c>
      <c r="I418" s="26">
        <f t="shared" si="27"/>
        <v>0</v>
      </c>
      <c r="J418" s="26">
        <f t="shared" si="28"/>
        <v>0</v>
      </c>
      <c r="K418" s="26">
        <v>0</v>
      </c>
      <c r="L418" s="26">
        <f t="shared" si="29"/>
        <v>0</v>
      </c>
      <c r="M418" s="40" t="s">
        <v>791</v>
      </c>
      <c r="N418" s="5"/>
      <c r="Z418" s="46">
        <f t="shared" si="30"/>
        <v>0</v>
      </c>
      <c r="AB418" s="46">
        <f t="shared" si="31"/>
        <v>0</v>
      </c>
      <c r="AC418" s="46">
        <f t="shared" si="32"/>
        <v>0</v>
      </c>
      <c r="AD418" s="46">
        <f t="shared" si="33"/>
        <v>0</v>
      </c>
      <c r="AE418" s="46">
        <f t="shared" si="34"/>
        <v>0</v>
      </c>
      <c r="AF418" s="46">
        <f t="shared" si="35"/>
        <v>0</v>
      </c>
      <c r="AG418" s="46">
        <f t="shared" si="36"/>
        <v>0</v>
      </c>
      <c r="AH418" s="46">
        <f t="shared" si="37"/>
        <v>0</v>
      </c>
      <c r="AI418" s="36"/>
      <c r="AJ418" s="26">
        <f t="shared" si="38"/>
        <v>0</v>
      </c>
      <c r="AK418" s="26">
        <f t="shared" si="39"/>
        <v>0</v>
      </c>
      <c r="AL418" s="26">
        <f t="shared" si="40"/>
        <v>0</v>
      </c>
      <c r="AN418" s="46">
        <v>21</v>
      </c>
      <c r="AO418" s="46">
        <f t="shared" si="41"/>
        <v>0</v>
      </c>
      <c r="AP418" s="46">
        <f t="shared" si="42"/>
        <v>0</v>
      </c>
      <c r="AQ418" s="47" t="s">
        <v>7</v>
      </c>
      <c r="AV418" s="46">
        <f t="shared" si="43"/>
        <v>0</v>
      </c>
      <c r="AW418" s="46">
        <f t="shared" si="44"/>
        <v>0</v>
      </c>
      <c r="AX418" s="46">
        <f t="shared" si="45"/>
        <v>0</v>
      </c>
      <c r="AY418" s="49" t="s">
        <v>819</v>
      </c>
      <c r="AZ418" s="49" t="s">
        <v>825</v>
      </c>
      <c r="BA418" s="36" t="s">
        <v>826</v>
      </c>
      <c r="BC418" s="46">
        <f t="shared" si="46"/>
        <v>0</v>
      </c>
      <c r="BD418" s="46">
        <f t="shared" si="47"/>
        <v>0</v>
      </c>
      <c r="BE418" s="46">
        <v>0</v>
      </c>
      <c r="BF418" s="46">
        <f t="shared" si="48"/>
        <v>0</v>
      </c>
      <c r="BH418" s="26">
        <f t="shared" si="49"/>
        <v>0</v>
      </c>
      <c r="BI418" s="26">
        <f t="shared" si="50"/>
        <v>0</v>
      </c>
      <c r="BJ418" s="26">
        <f t="shared" si="51"/>
        <v>0</v>
      </c>
      <c r="BK418" s="26" t="s">
        <v>831</v>
      </c>
      <c r="BL418" s="46" t="s">
        <v>277</v>
      </c>
    </row>
    <row r="419" spans="1:64" ht="12.75">
      <c r="A419" s="4" t="s">
        <v>160</v>
      </c>
      <c r="B419" s="14" t="s">
        <v>326</v>
      </c>
      <c r="C419" s="72" t="s">
        <v>652</v>
      </c>
      <c r="D419" s="73"/>
      <c r="E419" s="14" t="s">
        <v>716</v>
      </c>
      <c r="F419" s="26">
        <v>1</v>
      </c>
      <c r="G419" s="144">
        <v>0</v>
      </c>
      <c r="H419" s="26">
        <f t="shared" si="26"/>
        <v>0</v>
      </c>
      <c r="I419" s="26">
        <f t="shared" si="27"/>
        <v>0</v>
      </c>
      <c r="J419" s="26">
        <f t="shared" si="28"/>
        <v>0</v>
      </c>
      <c r="K419" s="26">
        <v>0</v>
      </c>
      <c r="L419" s="26">
        <f t="shared" si="29"/>
        <v>0</v>
      </c>
      <c r="M419" s="40" t="s">
        <v>791</v>
      </c>
      <c r="N419" s="5"/>
      <c r="Z419" s="46">
        <f t="shared" si="30"/>
        <v>0</v>
      </c>
      <c r="AB419" s="46">
        <f t="shared" si="31"/>
        <v>0</v>
      </c>
      <c r="AC419" s="46">
        <f t="shared" si="32"/>
        <v>0</v>
      </c>
      <c r="AD419" s="46">
        <f t="shared" si="33"/>
        <v>0</v>
      </c>
      <c r="AE419" s="46">
        <f t="shared" si="34"/>
        <v>0</v>
      </c>
      <c r="AF419" s="46">
        <f t="shared" si="35"/>
        <v>0</v>
      </c>
      <c r="AG419" s="46">
        <f t="shared" si="36"/>
        <v>0</v>
      </c>
      <c r="AH419" s="46">
        <f t="shared" si="37"/>
        <v>0</v>
      </c>
      <c r="AI419" s="36"/>
      <c r="AJ419" s="26">
        <f t="shared" si="38"/>
        <v>0</v>
      </c>
      <c r="AK419" s="26">
        <f t="shared" si="39"/>
        <v>0</v>
      </c>
      <c r="AL419" s="26">
        <f t="shared" si="40"/>
        <v>0</v>
      </c>
      <c r="AN419" s="46">
        <v>21</v>
      </c>
      <c r="AO419" s="46">
        <f t="shared" si="41"/>
        <v>0</v>
      </c>
      <c r="AP419" s="46">
        <f t="shared" si="42"/>
        <v>0</v>
      </c>
      <c r="AQ419" s="47" t="s">
        <v>7</v>
      </c>
      <c r="AV419" s="46">
        <f t="shared" si="43"/>
        <v>0</v>
      </c>
      <c r="AW419" s="46">
        <f t="shared" si="44"/>
        <v>0</v>
      </c>
      <c r="AX419" s="46">
        <f t="shared" si="45"/>
        <v>0</v>
      </c>
      <c r="AY419" s="49" t="s">
        <v>819</v>
      </c>
      <c r="AZ419" s="49" t="s">
        <v>825</v>
      </c>
      <c r="BA419" s="36" t="s">
        <v>826</v>
      </c>
      <c r="BC419" s="46">
        <f t="shared" si="46"/>
        <v>0</v>
      </c>
      <c r="BD419" s="46">
        <f t="shared" si="47"/>
        <v>0</v>
      </c>
      <c r="BE419" s="46">
        <v>0</v>
      </c>
      <c r="BF419" s="46">
        <f t="shared" si="48"/>
        <v>0</v>
      </c>
      <c r="BH419" s="26">
        <f t="shared" si="49"/>
        <v>0</v>
      </c>
      <c r="BI419" s="26">
        <f t="shared" si="50"/>
        <v>0</v>
      </c>
      <c r="BJ419" s="26">
        <f t="shared" si="51"/>
        <v>0</v>
      </c>
      <c r="BK419" s="26" t="s">
        <v>831</v>
      </c>
      <c r="BL419" s="46" t="s">
        <v>277</v>
      </c>
    </row>
    <row r="420" spans="1:64" ht="12.75">
      <c r="A420" s="4" t="s">
        <v>161</v>
      </c>
      <c r="B420" s="14" t="s">
        <v>327</v>
      </c>
      <c r="C420" s="72" t="s">
        <v>653</v>
      </c>
      <c r="D420" s="73"/>
      <c r="E420" s="14" t="s">
        <v>716</v>
      </c>
      <c r="F420" s="26">
        <v>2</v>
      </c>
      <c r="G420" s="144">
        <v>0</v>
      </c>
      <c r="H420" s="26">
        <f t="shared" si="26"/>
        <v>0</v>
      </c>
      <c r="I420" s="26">
        <f t="shared" si="27"/>
        <v>0</v>
      </c>
      <c r="J420" s="26">
        <f t="shared" si="28"/>
        <v>0</v>
      </c>
      <c r="K420" s="26">
        <v>0</v>
      </c>
      <c r="L420" s="26">
        <f t="shared" si="29"/>
        <v>0</v>
      </c>
      <c r="M420" s="40" t="s">
        <v>791</v>
      </c>
      <c r="N420" s="5"/>
      <c r="Z420" s="46">
        <f t="shared" si="30"/>
        <v>0</v>
      </c>
      <c r="AB420" s="46">
        <f t="shared" si="31"/>
        <v>0</v>
      </c>
      <c r="AC420" s="46">
        <f t="shared" si="32"/>
        <v>0</v>
      </c>
      <c r="AD420" s="46">
        <f t="shared" si="33"/>
        <v>0</v>
      </c>
      <c r="AE420" s="46">
        <f t="shared" si="34"/>
        <v>0</v>
      </c>
      <c r="AF420" s="46">
        <f t="shared" si="35"/>
        <v>0</v>
      </c>
      <c r="AG420" s="46">
        <f t="shared" si="36"/>
        <v>0</v>
      </c>
      <c r="AH420" s="46">
        <f t="shared" si="37"/>
        <v>0</v>
      </c>
      <c r="AI420" s="36"/>
      <c r="AJ420" s="26">
        <f t="shared" si="38"/>
        <v>0</v>
      </c>
      <c r="AK420" s="26">
        <f t="shared" si="39"/>
        <v>0</v>
      </c>
      <c r="AL420" s="26">
        <f t="shared" si="40"/>
        <v>0</v>
      </c>
      <c r="AN420" s="46">
        <v>21</v>
      </c>
      <c r="AO420" s="46">
        <f t="shared" si="41"/>
        <v>0</v>
      </c>
      <c r="AP420" s="46">
        <f t="shared" si="42"/>
        <v>0</v>
      </c>
      <c r="AQ420" s="47" t="s">
        <v>7</v>
      </c>
      <c r="AV420" s="46">
        <f t="shared" si="43"/>
        <v>0</v>
      </c>
      <c r="AW420" s="46">
        <f t="shared" si="44"/>
        <v>0</v>
      </c>
      <c r="AX420" s="46">
        <f t="shared" si="45"/>
        <v>0</v>
      </c>
      <c r="AY420" s="49" t="s">
        <v>819</v>
      </c>
      <c r="AZ420" s="49" t="s">
        <v>825</v>
      </c>
      <c r="BA420" s="36" t="s">
        <v>826</v>
      </c>
      <c r="BC420" s="46">
        <f t="shared" si="46"/>
        <v>0</v>
      </c>
      <c r="BD420" s="46">
        <f t="shared" si="47"/>
        <v>0</v>
      </c>
      <c r="BE420" s="46">
        <v>0</v>
      </c>
      <c r="BF420" s="46">
        <f t="shared" si="48"/>
        <v>0</v>
      </c>
      <c r="BH420" s="26">
        <f t="shared" si="49"/>
        <v>0</v>
      </c>
      <c r="BI420" s="26">
        <f t="shared" si="50"/>
        <v>0</v>
      </c>
      <c r="BJ420" s="26">
        <f t="shared" si="51"/>
        <v>0</v>
      </c>
      <c r="BK420" s="26" t="s">
        <v>831</v>
      </c>
      <c r="BL420" s="46" t="s">
        <v>277</v>
      </c>
    </row>
    <row r="421" spans="1:64" ht="12.75">
      <c r="A421" s="4" t="s">
        <v>162</v>
      </c>
      <c r="B421" s="14" t="s">
        <v>328</v>
      </c>
      <c r="C421" s="72" t="s">
        <v>654</v>
      </c>
      <c r="D421" s="73"/>
      <c r="E421" s="14" t="s">
        <v>716</v>
      </c>
      <c r="F421" s="26">
        <v>2</v>
      </c>
      <c r="G421" s="144">
        <v>0</v>
      </c>
      <c r="H421" s="26">
        <f t="shared" si="26"/>
        <v>0</v>
      </c>
      <c r="I421" s="26">
        <f t="shared" si="27"/>
        <v>0</v>
      </c>
      <c r="J421" s="26">
        <f t="shared" si="28"/>
        <v>0</v>
      </c>
      <c r="K421" s="26">
        <v>0</v>
      </c>
      <c r="L421" s="26">
        <f t="shared" si="29"/>
        <v>0</v>
      </c>
      <c r="M421" s="40" t="s">
        <v>791</v>
      </c>
      <c r="N421" s="5"/>
      <c r="Z421" s="46">
        <f t="shared" si="30"/>
        <v>0</v>
      </c>
      <c r="AB421" s="46">
        <f t="shared" si="31"/>
        <v>0</v>
      </c>
      <c r="AC421" s="46">
        <f t="shared" si="32"/>
        <v>0</v>
      </c>
      <c r="AD421" s="46">
        <f t="shared" si="33"/>
        <v>0</v>
      </c>
      <c r="AE421" s="46">
        <f t="shared" si="34"/>
        <v>0</v>
      </c>
      <c r="AF421" s="46">
        <f t="shared" si="35"/>
        <v>0</v>
      </c>
      <c r="AG421" s="46">
        <f t="shared" si="36"/>
        <v>0</v>
      </c>
      <c r="AH421" s="46">
        <f t="shared" si="37"/>
        <v>0</v>
      </c>
      <c r="AI421" s="36"/>
      <c r="AJ421" s="26">
        <f t="shared" si="38"/>
        <v>0</v>
      </c>
      <c r="AK421" s="26">
        <f t="shared" si="39"/>
        <v>0</v>
      </c>
      <c r="AL421" s="26">
        <f t="shared" si="40"/>
        <v>0</v>
      </c>
      <c r="AN421" s="46">
        <v>21</v>
      </c>
      <c r="AO421" s="46">
        <f t="shared" si="41"/>
        <v>0</v>
      </c>
      <c r="AP421" s="46">
        <f t="shared" si="42"/>
        <v>0</v>
      </c>
      <c r="AQ421" s="47" t="s">
        <v>7</v>
      </c>
      <c r="AV421" s="46">
        <f t="shared" si="43"/>
        <v>0</v>
      </c>
      <c r="AW421" s="46">
        <f t="shared" si="44"/>
        <v>0</v>
      </c>
      <c r="AX421" s="46">
        <f t="shared" si="45"/>
        <v>0</v>
      </c>
      <c r="AY421" s="49" t="s">
        <v>819</v>
      </c>
      <c r="AZ421" s="49" t="s">
        <v>825</v>
      </c>
      <c r="BA421" s="36" t="s">
        <v>826</v>
      </c>
      <c r="BC421" s="46">
        <f t="shared" si="46"/>
        <v>0</v>
      </c>
      <c r="BD421" s="46">
        <f t="shared" si="47"/>
        <v>0</v>
      </c>
      <c r="BE421" s="46">
        <v>0</v>
      </c>
      <c r="BF421" s="46">
        <f t="shared" si="48"/>
        <v>0</v>
      </c>
      <c r="BH421" s="26">
        <f t="shared" si="49"/>
        <v>0</v>
      </c>
      <c r="BI421" s="26">
        <f t="shared" si="50"/>
        <v>0</v>
      </c>
      <c r="BJ421" s="26">
        <f t="shared" si="51"/>
        <v>0</v>
      </c>
      <c r="BK421" s="26" t="s">
        <v>831</v>
      </c>
      <c r="BL421" s="46" t="s">
        <v>277</v>
      </c>
    </row>
    <row r="422" spans="1:64" ht="12.75">
      <c r="A422" s="4" t="s">
        <v>163</v>
      </c>
      <c r="B422" s="14" t="s">
        <v>329</v>
      </c>
      <c r="C422" s="72" t="s">
        <v>655</v>
      </c>
      <c r="D422" s="73"/>
      <c r="E422" s="14" t="s">
        <v>716</v>
      </c>
      <c r="F422" s="26">
        <v>2</v>
      </c>
      <c r="G422" s="144">
        <v>0</v>
      </c>
      <c r="H422" s="26">
        <f t="shared" si="26"/>
        <v>0</v>
      </c>
      <c r="I422" s="26">
        <f t="shared" si="27"/>
        <v>0</v>
      </c>
      <c r="J422" s="26">
        <f t="shared" si="28"/>
        <v>0</v>
      </c>
      <c r="K422" s="26">
        <v>0</v>
      </c>
      <c r="L422" s="26">
        <f t="shared" si="29"/>
        <v>0</v>
      </c>
      <c r="M422" s="40" t="s">
        <v>791</v>
      </c>
      <c r="N422" s="5"/>
      <c r="Z422" s="46">
        <f t="shared" si="30"/>
        <v>0</v>
      </c>
      <c r="AB422" s="46">
        <f t="shared" si="31"/>
        <v>0</v>
      </c>
      <c r="AC422" s="46">
        <f t="shared" si="32"/>
        <v>0</v>
      </c>
      <c r="AD422" s="46">
        <f t="shared" si="33"/>
        <v>0</v>
      </c>
      <c r="AE422" s="46">
        <f t="shared" si="34"/>
        <v>0</v>
      </c>
      <c r="AF422" s="46">
        <f t="shared" si="35"/>
        <v>0</v>
      </c>
      <c r="AG422" s="46">
        <f t="shared" si="36"/>
        <v>0</v>
      </c>
      <c r="AH422" s="46">
        <f t="shared" si="37"/>
        <v>0</v>
      </c>
      <c r="AI422" s="36"/>
      <c r="AJ422" s="26">
        <f t="shared" si="38"/>
        <v>0</v>
      </c>
      <c r="AK422" s="26">
        <f t="shared" si="39"/>
        <v>0</v>
      </c>
      <c r="AL422" s="26">
        <f t="shared" si="40"/>
        <v>0</v>
      </c>
      <c r="AN422" s="46">
        <v>21</v>
      </c>
      <c r="AO422" s="46">
        <f t="shared" si="41"/>
        <v>0</v>
      </c>
      <c r="AP422" s="46">
        <f t="shared" si="42"/>
        <v>0</v>
      </c>
      <c r="AQ422" s="47" t="s">
        <v>7</v>
      </c>
      <c r="AV422" s="46">
        <f t="shared" si="43"/>
        <v>0</v>
      </c>
      <c r="AW422" s="46">
        <f t="shared" si="44"/>
        <v>0</v>
      </c>
      <c r="AX422" s="46">
        <f t="shared" si="45"/>
        <v>0</v>
      </c>
      <c r="AY422" s="49" t="s">
        <v>819</v>
      </c>
      <c r="AZ422" s="49" t="s">
        <v>825</v>
      </c>
      <c r="BA422" s="36" t="s">
        <v>826</v>
      </c>
      <c r="BC422" s="46">
        <f t="shared" si="46"/>
        <v>0</v>
      </c>
      <c r="BD422" s="46">
        <f t="shared" si="47"/>
        <v>0</v>
      </c>
      <c r="BE422" s="46">
        <v>0</v>
      </c>
      <c r="BF422" s="46">
        <f t="shared" si="48"/>
        <v>0</v>
      </c>
      <c r="BH422" s="26">
        <f t="shared" si="49"/>
        <v>0</v>
      </c>
      <c r="BI422" s="26">
        <f t="shared" si="50"/>
        <v>0</v>
      </c>
      <c r="BJ422" s="26">
        <f t="shared" si="51"/>
        <v>0</v>
      </c>
      <c r="BK422" s="26" t="s">
        <v>831</v>
      </c>
      <c r="BL422" s="46" t="s">
        <v>277</v>
      </c>
    </row>
    <row r="423" spans="1:64" ht="12.75">
      <c r="A423" s="4" t="s">
        <v>164</v>
      </c>
      <c r="B423" s="14" t="s">
        <v>330</v>
      </c>
      <c r="C423" s="72" t="s">
        <v>656</v>
      </c>
      <c r="D423" s="73"/>
      <c r="E423" s="14" t="s">
        <v>716</v>
      </c>
      <c r="F423" s="26">
        <v>2</v>
      </c>
      <c r="G423" s="144">
        <v>0</v>
      </c>
      <c r="H423" s="26">
        <f t="shared" si="26"/>
        <v>0</v>
      </c>
      <c r="I423" s="26">
        <f t="shared" si="27"/>
        <v>0</v>
      </c>
      <c r="J423" s="26">
        <f t="shared" si="28"/>
        <v>0</v>
      </c>
      <c r="K423" s="26">
        <v>0</v>
      </c>
      <c r="L423" s="26">
        <f t="shared" si="29"/>
        <v>0</v>
      </c>
      <c r="M423" s="40" t="s">
        <v>791</v>
      </c>
      <c r="N423" s="5"/>
      <c r="Z423" s="46">
        <f t="shared" si="30"/>
        <v>0</v>
      </c>
      <c r="AB423" s="46">
        <f t="shared" si="31"/>
        <v>0</v>
      </c>
      <c r="AC423" s="46">
        <f t="shared" si="32"/>
        <v>0</v>
      </c>
      <c r="AD423" s="46">
        <f t="shared" si="33"/>
        <v>0</v>
      </c>
      <c r="AE423" s="46">
        <f t="shared" si="34"/>
        <v>0</v>
      </c>
      <c r="AF423" s="46">
        <f t="shared" si="35"/>
        <v>0</v>
      </c>
      <c r="AG423" s="46">
        <f t="shared" si="36"/>
        <v>0</v>
      </c>
      <c r="AH423" s="46">
        <f t="shared" si="37"/>
        <v>0</v>
      </c>
      <c r="AI423" s="36"/>
      <c r="AJ423" s="26">
        <f t="shared" si="38"/>
        <v>0</v>
      </c>
      <c r="AK423" s="26">
        <f t="shared" si="39"/>
        <v>0</v>
      </c>
      <c r="AL423" s="26">
        <f t="shared" si="40"/>
        <v>0</v>
      </c>
      <c r="AN423" s="46">
        <v>21</v>
      </c>
      <c r="AO423" s="46">
        <f t="shared" si="41"/>
        <v>0</v>
      </c>
      <c r="AP423" s="46">
        <f t="shared" si="42"/>
        <v>0</v>
      </c>
      <c r="AQ423" s="47" t="s">
        <v>7</v>
      </c>
      <c r="AV423" s="46">
        <f t="shared" si="43"/>
        <v>0</v>
      </c>
      <c r="AW423" s="46">
        <f t="shared" si="44"/>
        <v>0</v>
      </c>
      <c r="AX423" s="46">
        <f t="shared" si="45"/>
        <v>0</v>
      </c>
      <c r="AY423" s="49" t="s">
        <v>819</v>
      </c>
      <c r="AZ423" s="49" t="s">
        <v>825</v>
      </c>
      <c r="BA423" s="36" t="s">
        <v>826</v>
      </c>
      <c r="BC423" s="46">
        <f t="shared" si="46"/>
        <v>0</v>
      </c>
      <c r="BD423" s="46">
        <f t="shared" si="47"/>
        <v>0</v>
      </c>
      <c r="BE423" s="46">
        <v>0</v>
      </c>
      <c r="BF423" s="46">
        <f t="shared" si="48"/>
        <v>0</v>
      </c>
      <c r="BH423" s="26">
        <f t="shared" si="49"/>
        <v>0</v>
      </c>
      <c r="BI423" s="26">
        <f t="shared" si="50"/>
        <v>0</v>
      </c>
      <c r="BJ423" s="26">
        <f t="shared" si="51"/>
        <v>0</v>
      </c>
      <c r="BK423" s="26" t="s">
        <v>831</v>
      </c>
      <c r="BL423" s="46" t="s">
        <v>277</v>
      </c>
    </row>
    <row r="424" spans="1:64" ht="12.75">
      <c r="A424" s="4" t="s">
        <v>165</v>
      </c>
      <c r="B424" s="14" t="s">
        <v>331</v>
      </c>
      <c r="C424" s="72" t="s">
        <v>657</v>
      </c>
      <c r="D424" s="73"/>
      <c r="E424" s="14" t="s">
        <v>716</v>
      </c>
      <c r="F424" s="26">
        <v>2</v>
      </c>
      <c r="G424" s="144">
        <v>0</v>
      </c>
      <c r="H424" s="26">
        <f t="shared" si="26"/>
        <v>0</v>
      </c>
      <c r="I424" s="26">
        <f t="shared" si="27"/>
        <v>0</v>
      </c>
      <c r="J424" s="26">
        <f t="shared" si="28"/>
        <v>0</v>
      </c>
      <c r="K424" s="26">
        <v>0</v>
      </c>
      <c r="L424" s="26">
        <f t="shared" si="29"/>
        <v>0</v>
      </c>
      <c r="M424" s="40" t="s">
        <v>791</v>
      </c>
      <c r="N424" s="5"/>
      <c r="Z424" s="46">
        <f t="shared" si="30"/>
        <v>0</v>
      </c>
      <c r="AB424" s="46">
        <f t="shared" si="31"/>
        <v>0</v>
      </c>
      <c r="AC424" s="46">
        <f t="shared" si="32"/>
        <v>0</v>
      </c>
      <c r="AD424" s="46">
        <f t="shared" si="33"/>
        <v>0</v>
      </c>
      <c r="AE424" s="46">
        <f t="shared" si="34"/>
        <v>0</v>
      </c>
      <c r="AF424" s="46">
        <f t="shared" si="35"/>
        <v>0</v>
      </c>
      <c r="AG424" s="46">
        <f t="shared" si="36"/>
        <v>0</v>
      </c>
      <c r="AH424" s="46">
        <f t="shared" si="37"/>
        <v>0</v>
      </c>
      <c r="AI424" s="36"/>
      <c r="AJ424" s="26">
        <f t="shared" si="38"/>
        <v>0</v>
      </c>
      <c r="AK424" s="26">
        <f t="shared" si="39"/>
        <v>0</v>
      </c>
      <c r="AL424" s="26">
        <f t="shared" si="40"/>
        <v>0</v>
      </c>
      <c r="AN424" s="46">
        <v>21</v>
      </c>
      <c r="AO424" s="46">
        <f t="shared" si="41"/>
        <v>0</v>
      </c>
      <c r="AP424" s="46">
        <f t="shared" si="42"/>
        <v>0</v>
      </c>
      <c r="AQ424" s="47" t="s">
        <v>7</v>
      </c>
      <c r="AV424" s="46">
        <f t="shared" si="43"/>
        <v>0</v>
      </c>
      <c r="AW424" s="46">
        <f t="shared" si="44"/>
        <v>0</v>
      </c>
      <c r="AX424" s="46">
        <f t="shared" si="45"/>
        <v>0</v>
      </c>
      <c r="AY424" s="49" t="s">
        <v>819</v>
      </c>
      <c r="AZ424" s="49" t="s">
        <v>825</v>
      </c>
      <c r="BA424" s="36" t="s">
        <v>826</v>
      </c>
      <c r="BC424" s="46">
        <f t="shared" si="46"/>
        <v>0</v>
      </c>
      <c r="BD424" s="46">
        <f t="shared" si="47"/>
        <v>0</v>
      </c>
      <c r="BE424" s="46">
        <v>0</v>
      </c>
      <c r="BF424" s="46">
        <f t="shared" si="48"/>
        <v>0</v>
      </c>
      <c r="BH424" s="26">
        <f t="shared" si="49"/>
        <v>0</v>
      </c>
      <c r="BI424" s="26">
        <f t="shared" si="50"/>
        <v>0</v>
      </c>
      <c r="BJ424" s="26">
        <f t="shared" si="51"/>
        <v>0</v>
      </c>
      <c r="BK424" s="26" t="s">
        <v>831</v>
      </c>
      <c r="BL424" s="46" t="s">
        <v>277</v>
      </c>
    </row>
    <row r="425" spans="1:64" ht="12.75">
      <c r="A425" s="4" t="s">
        <v>166</v>
      </c>
      <c r="B425" s="14" t="s">
        <v>332</v>
      </c>
      <c r="C425" s="72" t="s">
        <v>658</v>
      </c>
      <c r="D425" s="73"/>
      <c r="E425" s="14" t="s">
        <v>716</v>
      </c>
      <c r="F425" s="26">
        <v>2</v>
      </c>
      <c r="G425" s="144">
        <v>0</v>
      </c>
      <c r="H425" s="26">
        <f t="shared" si="26"/>
        <v>0</v>
      </c>
      <c r="I425" s="26">
        <f t="shared" si="27"/>
        <v>0</v>
      </c>
      <c r="J425" s="26">
        <f t="shared" si="28"/>
        <v>0</v>
      </c>
      <c r="K425" s="26">
        <v>0</v>
      </c>
      <c r="L425" s="26">
        <f t="shared" si="29"/>
        <v>0</v>
      </c>
      <c r="M425" s="40" t="s">
        <v>791</v>
      </c>
      <c r="N425" s="5"/>
      <c r="Z425" s="46">
        <f t="shared" si="30"/>
        <v>0</v>
      </c>
      <c r="AB425" s="46">
        <f t="shared" si="31"/>
        <v>0</v>
      </c>
      <c r="AC425" s="46">
        <f t="shared" si="32"/>
        <v>0</v>
      </c>
      <c r="AD425" s="46">
        <f t="shared" si="33"/>
        <v>0</v>
      </c>
      <c r="AE425" s="46">
        <f t="shared" si="34"/>
        <v>0</v>
      </c>
      <c r="AF425" s="46">
        <f t="shared" si="35"/>
        <v>0</v>
      </c>
      <c r="AG425" s="46">
        <f t="shared" si="36"/>
        <v>0</v>
      </c>
      <c r="AH425" s="46">
        <f t="shared" si="37"/>
        <v>0</v>
      </c>
      <c r="AI425" s="36"/>
      <c r="AJ425" s="26">
        <f t="shared" si="38"/>
        <v>0</v>
      </c>
      <c r="AK425" s="26">
        <f t="shared" si="39"/>
        <v>0</v>
      </c>
      <c r="AL425" s="26">
        <f t="shared" si="40"/>
        <v>0</v>
      </c>
      <c r="AN425" s="46">
        <v>21</v>
      </c>
      <c r="AO425" s="46">
        <f t="shared" si="41"/>
        <v>0</v>
      </c>
      <c r="AP425" s="46">
        <f t="shared" si="42"/>
        <v>0</v>
      </c>
      <c r="AQ425" s="47" t="s">
        <v>7</v>
      </c>
      <c r="AV425" s="46">
        <f t="shared" si="43"/>
        <v>0</v>
      </c>
      <c r="AW425" s="46">
        <f t="shared" si="44"/>
        <v>0</v>
      </c>
      <c r="AX425" s="46">
        <f t="shared" si="45"/>
        <v>0</v>
      </c>
      <c r="AY425" s="49" t="s">
        <v>819</v>
      </c>
      <c r="AZ425" s="49" t="s">
        <v>825</v>
      </c>
      <c r="BA425" s="36" t="s">
        <v>826</v>
      </c>
      <c r="BC425" s="46">
        <f t="shared" si="46"/>
        <v>0</v>
      </c>
      <c r="BD425" s="46">
        <f t="shared" si="47"/>
        <v>0</v>
      </c>
      <c r="BE425" s="46">
        <v>0</v>
      </c>
      <c r="BF425" s="46">
        <f t="shared" si="48"/>
        <v>0</v>
      </c>
      <c r="BH425" s="26">
        <f t="shared" si="49"/>
        <v>0</v>
      </c>
      <c r="BI425" s="26">
        <f t="shared" si="50"/>
        <v>0</v>
      </c>
      <c r="BJ425" s="26">
        <f t="shared" si="51"/>
        <v>0</v>
      </c>
      <c r="BK425" s="26" t="s">
        <v>831</v>
      </c>
      <c r="BL425" s="46" t="s">
        <v>277</v>
      </c>
    </row>
    <row r="426" spans="1:64" ht="12.75">
      <c r="A426" s="4" t="s">
        <v>167</v>
      </c>
      <c r="B426" s="14" t="s">
        <v>333</v>
      </c>
      <c r="C426" s="72" t="s">
        <v>659</v>
      </c>
      <c r="D426" s="73"/>
      <c r="E426" s="14" t="s">
        <v>716</v>
      </c>
      <c r="F426" s="26">
        <v>2</v>
      </c>
      <c r="G426" s="144">
        <v>0</v>
      </c>
      <c r="H426" s="26">
        <f t="shared" si="26"/>
        <v>0</v>
      </c>
      <c r="I426" s="26">
        <f t="shared" si="27"/>
        <v>0</v>
      </c>
      <c r="J426" s="26">
        <f t="shared" si="28"/>
        <v>0</v>
      </c>
      <c r="K426" s="26">
        <v>0</v>
      </c>
      <c r="L426" s="26">
        <f t="shared" si="29"/>
        <v>0</v>
      </c>
      <c r="M426" s="40" t="s">
        <v>791</v>
      </c>
      <c r="N426" s="5"/>
      <c r="Z426" s="46">
        <f t="shared" si="30"/>
        <v>0</v>
      </c>
      <c r="AB426" s="46">
        <f t="shared" si="31"/>
        <v>0</v>
      </c>
      <c r="AC426" s="46">
        <f t="shared" si="32"/>
        <v>0</v>
      </c>
      <c r="AD426" s="46">
        <f t="shared" si="33"/>
        <v>0</v>
      </c>
      <c r="AE426" s="46">
        <f t="shared" si="34"/>
        <v>0</v>
      </c>
      <c r="AF426" s="46">
        <f t="shared" si="35"/>
        <v>0</v>
      </c>
      <c r="AG426" s="46">
        <f t="shared" si="36"/>
        <v>0</v>
      </c>
      <c r="AH426" s="46">
        <f t="shared" si="37"/>
        <v>0</v>
      </c>
      <c r="AI426" s="36"/>
      <c r="AJ426" s="26">
        <f t="shared" si="38"/>
        <v>0</v>
      </c>
      <c r="AK426" s="26">
        <f t="shared" si="39"/>
        <v>0</v>
      </c>
      <c r="AL426" s="26">
        <f t="shared" si="40"/>
        <v>0</v>
      </c>
      <c r="AN426" s="46">
        <v>21</v>
      </c>
      <c r="AO426" s="46">
        <f t="shared" si="41"/>
        <v>0</v>
      </c>
      <c r="AP426" s="46">
        <f t="shared" si="42"/>
        <v>0</v>
      </c>
      <c r="AQ426" s="47" t="s">
        <v>7</v>
      </c>
      <c r="AV426" s="46">
        <f t="shared" si="43"/>
        <v>0</v>
      </c>
      <c r="AW426" s="46">
        <f t="shared" si="44"/>
        <v>0</v>
      </c>
      <c r="AX426" s="46">
        <f t="shared" si="45"/>
        <v>0</v>
      </c>
      <c r="AY426" s="49" t="s">
        <v>819</v>
      </c>
      <c r="AZ426" s="49" t="s">
        <v>825</v>
      </c>
      <c r="BA426" s="36" t="s">
        <v>826</v>
      </c>
      <c r="BC426" s="46">
        <f t="shared" si="46"/>
        <v>0</v>
      </c>
      <c r="BD426" s="46">
        <f t="shared" si="47"/>
        <v>0</v>
      </c>
      <c r="BE426" s="46">
        <v>0</v>
      </c>
      <c r="BF426" s="46">
        <f t="shared" si="48"/>
        <v>0</v>
      </c>
      <c r="BH426" s="26">
        <f t="shared" si="49"/>
        <v>0</v>
      </c>
      <c r="BI426" s="26">
        <f t="shared" si="50"/>
        <v>0</v>
      </c>
      <c r="BJ426" s="26">
        <f t="shared" si="51"/>
        <v>0</v>
      </c>
      <c r="BK426" s="26" t="s">
        <v>831</v>
      </c>
      <c r="BL426" s="46" t="s">
        <v>277</v>
      </c>
    </row>
    <row r="427" spans="1:64" ht="12.75">
      <c r="A427" s="4" t="s">
        <v>168</v>
      </c>
      <c r="B427" s="14" t="s">
        <v>334</v>
      </c>
      <c r="C427" s="72" t="s">
        <v>660</v>
      </c>
      <c r="D427" s="73"/>
      <c r="E427" s="14" t="s">
        <v>716</v>
      </c>
      <c r="F427" s="26">
        <v>2</v>
      </c>
      <c r="G427" s="144">
        <v>0</v>
      </c>
      <c r="H427" s="26">
        <f t="shared" si="26"/>
        <v>0</v>
      </c>
      <c r="I427" s="26">
        <f t="shared" si="27"/>
        <v>0</v>
      </c>
      <c r="J427" s="26">
        <f t="shared" si="28"/>
        <v>0</v>
      </c>
      <c r="K427" s="26">
        <v>0</v>
      </c>
      <c r="L427" s="26">
        <f t="shared" si="29"/>
        <v>0</v>
      </c>
      <c r="M427" s="40" t="s">
        <v>791</v>
      </c>
      <c r="N427" s="5"/>
      <c r="Z427" s="46">
        <f t="shared" si="30"/>
        <v>0</v>
      </c>
      <c r="AB427" s="46">
        <f t="shared" si="31"/>
        <v>0</v>
      </c>
      <c r="AC427" s="46">
        <f t="shared" si="32"/>
        <v>0</v>
      </c>
      <c r="AD427" s="46">
        <f t="shared" si="33"/>
        <v>0</v>
      </c>
      <c r="AE427" s="46">
        <f t="shared" si="34"/>
        <v>0</v>
      </c>
      <c r="AF427" s="46">
        <f t="shared" si="35"/>
        <v>0</v>
      </c>
      <c r="AG427" s="46">
        <f t="shared" si="36"/>
        <v>0</v>
      </c>
      <c r="AH427" s="46">
        <f t="shared" si="37"/>
        <v>0</v>
      </c>
      <c r="AI427" s="36"/>
      <c r="AJ427" s="26">
        <f t="shared" si="38"/>
        <v>0</v>
      </c>
      <c r="AK427" s="26">
        <f t="shared" si="39"/>
        <v>0</v>
      </c>
      <c r="AL427" s="26">
        <f t="shared" si="40"/>
        <v>0</v>
      </c>
      <c r="AN427" s="46">
        <v>21</v>
      </c>
      <c r="AO427" s="46">
        <f t="shared" si="41"/>
        <v>0</v>
      </c>
      <c r="AP427" s="46">
        <f t="shared" si="42"/>
        <v>0</v>
      </c>
      <c r="AQ427" s="47" t="s">
        <v>7</v>
      </c>
      <c r="AV427" s="46">
        <f t="shared" si="43"/>
        <v>0</v>
      </c>
      <c r="AW427" s="46">
        <f t="shared" si="44"/>
        <v>0</v>
      </c>
      <c r="AX427" s="46">
        <f t="shared" si="45"/>
        <v>0</v>
      </c>
      <c r="AY427" s="49" t="s">
        <v>819</v>
      </c>
      <c r="AZ427" s="49" t="s">
        <v>825</v>
      </c>
      <c r="BA427" s="36" t="s">
        <v>826</v>
      </c>
      <c r="BC427" s="46">
        <f t="shared" si="46"/>
        <v>0</v>
      </c>
      <c r="BD427" s="46">
        <f t="shared" si="47"/>
        <v>0</v>
      </c>
      <c r="BE427" s="46">
        <v>0</v>
      </c>
      <c r="BF427" s="46">
        <f t="shared" si="48"/>
        <v>0</v>
      </c>
      <c r="BH427" s="26">
        <f t="shared" si="49"/>
        <v>0</v>
      </c>
      <c r="BI427" s="26">
        <f t="shared" si="50"/>
        <v>0</v>
      </c>
      <c r="BJ427" s="26">
        <f t="shared" si="51"/>
        <v>0</v>
      </c>
      <c r="BK427" s="26" t="s">
        <v>831</v>
      </c>
      <c r="BL427" s="46" t="s">
        <v>277</v>
      </c>
    </row>
    <row r="428" spans="1:64" ht="12.75">
      <c r="A428" s="4" t="s">
        <v>169</v>
      </c>
      <c r="B428" s="14" t="s">
        <v>335</v>
      </c>
      <c r="C428" s="72" t="s">
        <v>661</v>
      </c>
      <c r="D428" s="73"/>
      <c r="E428" s="14" t="s">
        <v>716</v>
      </c>
      <c r="F428" s="26">
        <v>2</v>
      </c>
      <c r="G428" s="144">
        <v>0</v>
      </c>
      <c r="H428" s="26">
        <f t="shared" si="26"/>
        <v>0</v>
      </c>
      <c r="I428" s="26">
        <f t="shared" si="27"/>
        <v>0</v>
      </c>
      <c r="J428" s="26">
        <f t="shared" si="28"/>
        <v>0</v>
      </c>
      <c r="K428" s="26">
        <v>0</v>
      </c>
      <c r="L428" s="26">
        <f t="shared" si="29"/>
        <v>0</v>
      </c>
      <c r="M428" s="40" t="s">
        <v>791</v>
      </c>
      <c r="N428" s="5"/>
      <c r="Z428" s="46">
        <f t="shared" si="30"/>
        <v>0</v>
      </c>
      <c r="AB428" s="46">
        <f t="shared" si="31"/>
        <v>0</v>
      </c>
      <c r="AC428" s="46">
        <f t="shared" si="32"/>
        <v>0</v>
      </c>
      <c r="AD428" s="46">
        <f t="shared" si="33"/>
        <v>0</v>
      </c>
      <c r="AE428" s="46">
        <f t="shared" si="34"/>
        <v>0</v>
      </c>
      <c r="AF428" s="46">
        <f t="shared" si="35"/>
        <v>0</v>
      </c>
      <c r="AG428" s="46">
        <f t="shared" si="36"/>
        <v>0</v>
      </c>
      <c r="AH428" s="46">
        <f t="shared" si="37"/>
        <v>0</v>
      </c>
      <c r="AI428" s="36"/>
      <c r="AJ428" s="26">
        <f t="shared" si="38"/>
        <v>0</v>
      </c>
      <c r="AK428" s="26">
        <f t="shared" si="39"/>
        <v>0</v>
      </c>
      <c r="AL428" s="26">
        <f t="shared" si="40"/>
        <v>0</v>
      </c>
      <c r="AN428" s="46">
        <v>21</v>
      </c>
      <c r="AO428" s="46">
        <f t="shared" si="41"/>
        <v>0</v>
      </c>
      <c r="AP428" s="46">
        <f t="shared" si="42"/>
        <v>0</v>
      </c>
      <c r="AQ428" s="47" t="s">
        <v>7</v>
      </c>
      <c r="AV428" s="46">
        <f t="shared" si="43"/>
        <v>0</v>
      </c>
      <c r="AW428" s="46">
        <f t="shared" si="44"/>
        <v>0</v>
      </c>
      <c r="AX428" s="46">
        <f t="shared" si="45"/>
        <v>0</v>
      </c>
      <c r="AY428" s="49" t="s">
        <v>819</v>
      </c>
      <c r="AZ428" s="49" t="s">
        <v>825</v>
      </c>
      <c r="BA428" s="36" t="s">
        <v>826</v>
      </c>
      <c r="BC428" s="46">
        <f t="shared" si="46"/>
        <v>0</v>
      </c>
      <c r="BD428" s="46">
        <f t="shared" si="47"/>
        <v>0</v>
      </c>
      <c r="BE428" s="46">
        <v>0</v>
      </c>
      <c r="BF428" s="46">
        <f t="shared" si="48"/>
        <v>0</v>
      </c>
      <c r="BH428" s="26">
        <f t="shared" si="49"/>
        <v>0</v>
      </c>
      <c r="BI428" s="26">
        <f t="shared" si="50"/>
        <v>0</v>
      </c>
      <c r="BJ428" s="26">
        <f t="shared" si="51"/>
        <v>0</v>
      </c>
      <c r="BK428" s="26" t="s">
        <v>831</v>
      </c>
      <c r="BL428" s="46" t="s">
        <v>277</v>
      </c>
    </row>
    <row r="429" spans="1:64" ht="12.75">
      <c r="A429" s="8" t="s">
        <v>170</v>
      </c>
      <c r="B429" s="20" t="s">
        <v>336</v>
      </c>
      <c r="C429" s="74" t="s">
        <v>662</v>
      </c>
      <c r="D429" s="75"/>
      <c r="E429" s="20" t="s">
        <v>716</v>
      </c>
      <c r="F429" s="29">
        <v>1</v>
      </c>
      <c r="G429" s="144">
        <v>0</v>
      </c>
      <c r="H429" s="29">
        <f t="shared" si="26"/>
        <v>0</v>
      </c>
      <c r="I429" s="29">
        <f t="shared" si="27"/>
        <v>0</v>
      </c>
      <c r="J429" s="29">
        <f t="shared" si="28"/>
        <v>0</v>
      </c>
      <c r="K429" s="29">
        <v>0</v>
      </c>
      <c r="L429" s="29">
        <f t="shared" si="29"/>
        <v>0</v>
      </c>
      <c r="M429" s="44"/>
      <c r="N429" s="5"/>
      <c r="Z429" s="46">
        <f t="shared" si="30"/>
        <v>0</v>
      </c>
      <c r="AB429" s="46">
        <f t="shared" si="31"/>
        <v>0</v>
      </c>
      <c r="AC429" s="46">
        <f t="shared" si="32"/>
        <v>0</v>
      </c>
      <c r="AD429" s="46">
        <f t="shared" si="33"/>
        <v>0</v>
      </c>
      <c r="AE429" s="46">
        <f t="shared" si="34"/>
        <v>0</v>
      </c>
      <c r="AF429" s="46">
        <f t="shared" si="35"/>
        <v>0</v>
      </c>
      <c r="AG429" s="46">
        <f t="shared" si="36"/>
        <v>0</v>
      </c>
      <c r="AH429" s="46">
        <f t="shared" si="37"/>
        <v>0</v>
      </c>
      <c r="AI429" s="36"/>
      <c r="AJ429" s="26">
        <f t="shared" si="38"/>
        <v>0</v>
      </c>
      <c r="AK429" s="26">
        <f t="shared" si="39"/>
        <v>0</v>
      </c>
      <c r="AL429" s="26">
        <f t="shared" si="40"/>
        <v>0</v>
      </c>
      <c r="AN429" s="46">
        <v>21</v>
      </c>
      <c r="AO429" s="46">
        <f t="shared" si="41"/>
        <v>0</v>
      </c>
      <c r="AP429" s="46">
        <f t="shared" si="42"/>
        <v>0</v>
      </c>
      <c r="AQ429" s="47" t="s">
        <v>8</v>
      </c>
      <c r="AV429" s="46">
        <f t="shared" si="43"/>
        <v>0</v>
      </c>
      <c r="AW429" s="46">
        <f t="shared" si="44"/>
        <v>0</v>
      </c>
      <c r="AX429" s="46">
        <f t="shared" si="45"/>
        <v>0</v>
      </c>
      <c r="AY429" s="49" t="s">
        <v>819</v>
      </c>
      <c r="AZ429" s="49" t="s">
        <v>825</v>
      </c>
      <c r="BA429" s="36" t="s">
        <v>826</v>
      </c>
      <c r="BC429" s="46">
        <f t="shared" si="46"/>
        <v>0</v>
      </c>
      <c r="BD429" s="46">
        <f t="shared" si="47"/>
        <v>0</v>
      </c>
      <c r="BE429" s="46">
        <v>0</v>
      </c>
      <c r="BF429" s="46">
        <f t="shared" si="48"/>
        <v>0</v>
      </c>
      <c r="BH429" s="26">
        <f t="shared" si="49"/>
        <v>0</v>
      </c>
      <c r="BI429" s="26">
        <f t="shared" si="50"/>
        <v>0</v>
      </c>
      <c r="BJ429" s="26">
        <f t="shared" si="51"/>
        <v>0</v>
      </c>
      <c r="BK429" s="26" t="s">
        <v>831</v>
      </c>
      <c r="BL429" s="46" t="s">
        <v>277</v>
      </c>
    </row>
    <row r="430" spans="1:13" ht="12.75">
      <c r="A430" s="9"/>
      <c r="B430" s="9"/>
      <c r="C430" s="9"/>
      <c r="D430" s="9"/>
      <c r="E430" s="9"/>
      <c r="F430" s="9"/>
      <c r="G430" s="9"/>
      <c r="H430" s="76" t="s">
        <v>780</v>
      </c>
      <c r="I430" s="77"/>
      <c r="J430" s="53">
        <f>J12+J45+J51+J87+J90+J99+J129+J153+J158+J177+J201+J211+J218+J266+J330+J348+J356+J359+J370</f>
        <v>0</v>
      </c>
      <c r="K430" s="9"/>
      <c r="L430" s="9"/>
      <c r="M430" s="9"/>
    </row>
    <row r="431" ht="11.25" customHeight="1">
      <c r="A431" s="10" t="s">
        <v>171</v>
      </c>
    </row>
    <row r="432" spans="1:13" ht="12.75">
      <c r="A432" s="78"/>
      <c r="B432" s="79"/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79"/>
    </row>
  </sheetData>
  <sheetProtection password="CF50" sheet="1" formatCells="0" formatColumns="0" formatRows="0" insertColumns="0" insertRows="0" insertHyperlinks="0" deleteColumns="0" deleteRows="0" sort="0" autoFilter="0" pivotTables="0"/>
  <mergeCells count="349">
    <mergeCell ref="A1:M1"/>
    <mergeCell ref="A2:B3"/>
    <mergeCell ref="C2:D3"/>
    <mergeCell ref="E2:F3"/>
    <mergeCell ref="G2:G3"/>
    <mergeCell ref="H2:H3"/>
    <mergeCell ref="I2:M3"/>
    <mergeCell ref="A4:B5"/>
    <mergeCell ref="C4:D5"/>
    <mergeCell ref="E4:F5"/>
    <mergeCell ref="G4:G5"/>
    <mergeCell ref="H4:H5"/>
    <mergeCell ref="I4:M5"/>
    <mergeCell ref="A6:B7"/>
    <mergeCell ref="C6:D7"/>
    <mergeCell ref="E6:F7"/>
    <mergeCell ref="G6:G7"/>
    <mergeCell ref="H6:H7"/>
    <mergeCell ref="I6:M7"/>
    <mergeCell ref="A8:B9"/>
    <mergeCell ref="C8:D9"/>
    <mergeCell ref="E8:F9"/>
    <mergeCell ref="G8:G9"/>
    <mergeCell ref="H8:H9"/>
    <mergeCell ref="I8:M9"/>
    <mergeCell ref="C10:D10"/>
    <mergeCell ref="H10:J10"/>
    <mergeCell ref="K10:L10"/>
    <mergeCell ref="C11:D11"/>
    <mergeCell ref="C12:D12"/>
    <mergeCell ref="C13:D13"/>
    <mergeCell ref="C14:M14"/>
    <mergeCell ref="C15:M15"/>
    <mergeCell ref="C16:M16"/>
    <mergeCell ref="C17:D17"/>
    <mergeCell ref="C18:M18"/>
    <mergeCell ref="C19:M19"/>
    <mergeCell ref="C20:M20"/>
    <mergeCell ref="C21:D21"/>
    <mergeCell ref="C26:M26"/>
    <mergeCell ref="C27:D27"/>
    <mergeCell ref="C32:M32"/>
    <mergeCell ref="C33:M33"/>
    <mergeCell ref="C34:D34"/>
    <mergeCell ref="C37:M37"/>
    <mergeCell ref="C38:M38"/>
    <mergeCell ref="C39:D39"/>
    <mergeCell ref="C41:M41"/>
    <mergeCell ref="C42:D42"/>
    <mergeCell ref="C44:M44"/>
    <mergeCell ref="C45:D45"/>
    <mergeCell ref="C46:D46"/>
    <mergeCell ref="C49:M49"/>
    <mergeCell ref="C50:M50"/>
    <mergeCell ref="C51:D51"/>
    <mergeCell ref="C52:D52"/>
    <mergeCell ref="C54:M54"/>
    <mergeCell ref="C55:M55"/>
    <mergeCell ref="C56:M56"/>
    <mergeCell ref="C57:D57"/>
    <mergeCell ref="C59:M59"/>
    <mergeCell ref="C60:M60"/>
    <mergeCell ref="C61:M61"/>
    <mergeCell ref="C62:D62"/>
    <mergeCell ref="C64:M64"/>
    <mergeCell ref="C65:M65"/>
    <mergeCell ref="C66:D66"/>
    <mergeCell ref="C70:M70"/>
    <mergeCell ref="C71:M71"/>
    <mergeCell ref="C72:M72"/>
    <mergeCell ref="C73:D73"/>
    <mergeCell ref="C77:M77"/>
    <mergeCell ref="C78:M78"/>
    <mergeCell ref="C79:M79"/>
    <mergeCell ref="C80:D80"/>
    <mergeCell ref="C82:M82"/>
    <mergeCell ref="C83:M83"/>
    <mergeCell ref="C84:D84"/>
    <mergeCell ref="C86:M86"/>
    <mergeCell ref="C87:D87"/>
    <mergeCell ref="C88:D88"/>
    <mergeCell ref="C89:M89"/>
    <mergeCell ref="C90:D90"/>
    <mergeCell ref="C91:D91"/>
    <mergeCell ref="C94:M94"/>
    <mergeCell ref="C95:M95"/>
    <mergeCell ref="C96:D96"/>
    <mergeCell ref="C97:D97"/>
    <mergeCell ref="C98:M98"/>
    <mergeCell ref="C99:D99"/>
    <mergeCell ref="C100:D100"/>
    <mergeCell ref="C104:M104"/>
    <mergeCell ref="C105:M105"/>
    <mergeCell ref="C106:D106"/>
    <mergeCell ref="C110:M110"/>
    <mergeCell ref="C111:M111"/>
    <mergeCell ref="C112:D112"/>
    <mergeCell ref="C114:M114"/>
    <mergeCell ref="C115:M115"/>
    <mergeCell ref="C116:D116"/>
    <mergeCell ref="C118:M118"/>
    <mergeCell ref="C119:D119"/>
    <mergeCell ref="C121:M121"/>
    <mergeCell ref="C122:D122"/>
    <mergeCell ref="C124:M124"/>
    <mergeCell ref="C125:M125"/>
    <mergeCell ref="C126:D126"/>
    <mergeCell ref="C128:M128"/>
    <mergeCell ref="C129:D129"/>
    <mergeCell ref="C130:D130"/>
    <mergeCell ref="C136:M136"/>
    <mergeCell ref="C137:M137"/>
    <mergeCell ref="C138:D138"/>
    <mergeCell ref="C149:M149"/>
    <mergeCell ref="C150:M150"/>
    <mergeCell ref="C151:D151"/>
    <mergeCell ref="C152:M152"/>
    <mergeCell ref="C153:D153"/>
    <mergeCell ref="C154:D154"/>
    <mergeCell ref="C156:M156"/>
    <mergeCell ref="C157:M157"/>
    <mergeCell ref="C158:D158"/>
    <mergeCell ref="C159:D159"/>
    <mergeCell ref="C162:M162"/>
    <mergeCell ref="C163:M163"/>
    <mergeCell ref="C164:D164"/>
    <mergeCell ref="C167:M167"/>
    <mergeCell ref="C168:D168"/>
    <mergeCell ref="C169:D169"/>
    <mergeCell ref="C172:M172"/>
    <mergeCell ref="C173:M173"/>
    <mergeCell ref="C174:M174"/>
    <mergeCell ref="C175:D175"/>
    <mergeCell ref="C176:M176"/>
    <mergeCell ref="C177:D177"/>
    <mergeCell ref="C178:D178"/>
    <mergeCell ref="C184:M184"/>
    <mergeCell ref="C185:M185"/>
    <mergeCell ref="C186:D186"/>
    <mergeCell ref="C191:M191"/>
    <mergeCell ref="C192:D192"/>
    <mergeCell ref="C194:M194"/>
    <mergeCell ref="C195:D195"/>
    <mergeCell ref="C197:M197"/>
    <mergeCell ref="C198:M198"/>
    <mergeCell ref="C199:D199"/>
    <mergeCell ref="C200:M200"/>
    <mergeCell ref="C201:D201"/>
    <mergeCell ref="C202:D202"/>
    <mergeCell ref="C204:M204"/>
    <mergeCell ref="C205:D205"/>
    <mergeCell ref="C207:D207"/>
    <mergeCell ref="C209:D209"/>
    <mergeCell ref="C210:M210"/>
    <mergeCell ref="C211:D211"/>
    <mergeCell ref="C212:D212"/>
    <mergeCell ref="C214:M214"/>
    <mergeCell ref="C215:D215"/>
    <mergeCell ref="C217:D217"/>
    <mergeCell ref="C218:D218"/>
    <mergeCell ref="C219:D219"/>
    <mergeCell ref="C221:M221"/>
    <mergeCell ref="C222:M222"/>
    <mergeCell ref="C223:D223"/>
    <mergeCell ref="C224:M224"/>
    <mergeCell ref="C225:D225"/>
    <mergeCell ref="C226:M226"/>
    <mergeCell ref="C227:D227"/>
    <mergeCell ref="C230:M230"/>
    <mergeCell ref="C231:M231"/>
    <mergeCell ref="C232:D232"/>
    <mergeCell ref="C233:M233"/>
    <mergeCell ref="C234:D234"/>
    <mergeCell ref="C235:M235"/>
    <mergeCell ref="C236:D236"/>
    <mergeCell ref="C237:M237"/>
    <mergeCell ref="C238:D238"/>
    <mergeCell ref="C240:M240"/>
    <mergeCell ref="C241:M241"/>
    <mergeCell ref="C242:D242"/>
    <mergeCell ref="C244:M244"/>
    <mergeCell ref="C245:M245"/>
    <mergeCell ref="C246:D246"/>
    <mergeCell ref="C248:M248"/>
    <mergeCell ref="C249:M249"/>
    <mergeCell ref="C250:D250"/>
    <mergeCell ref="C251:M251"/>
    <mergeCell ref="C252:D252"/>
    <mergeCell ref="C253:D253"/>
    <mergeCell ref="C254:M254"/>
    <mergeCell ref="C255:D255"/>
    <mergeCell ref="C256:M256"/>
    <mergeCell ref="C257:D257"/>
    <mergeCell ref="C259:M259"/>
    <mergeCell ref="C260:M260"/>
    <mergeCell ref="C261:D261"/>
    <mergeCell ref="C263:M263"/>
    <mergeCell ref="C264:D264"/>
    <mergeCell ref="C265:M265"/>
    <mergeCell ref="C266:D266"/>
    <mergeCell ref="C267:D267"/>
    <mergeCell ref="C268:M268"/>
    <mergeCell ref="C269:M269"/>
    <mergeCell ref="C270:D270"/>
    <mergeCell ref="C271:M271"/>
    <mergeCell ref="C272:M272"/>
    <mergeCell ref="C273:D273"/>
    <mergeCell ref="C274:M274"/>
    <mergeCell ref="C275:D275"/>
    <mergeCell ref="C277:M277"/>
    <mergeCell ref="C278:D278"/>
    <mergeCell ref="C280:M280"/>
    <mergeCell ref="C281:D281"/>
    <mergeCell ref="C283:M283"/>
    <mergeCell ref="C284:M284"/>
    <mergeCell ref="C285:D285"/>
    <mergeCell ref="C286:M286"/>
    <mergeCell ref="C287:D287"/>
    <mergeCell ref="C288:M288"/>
    <mergeCell ref="C289:D289"/>
    <mergeCell ref="C290:M290"/>
    <mergeCell ref="C291:D291"/>
    <mergeCell ref="C292:M292"/>
    <mergeCell ref="C293:D293"/>
    <mergeCell ref="C294:M294"/>
    <mergeCell ref="C295:D295"/>
    <mergeCell ref="C296:M296"/>
    <mergeCell ref="C297:D297"/>
    <mergeCell ref="C299:M299"/>
    <mergeCell ref="C300:M300"/>
    <mergeCell ref="C301:D301"/>
    <mergeCell ref="C303:M303"/>
    <mergeCell ref="C304:D304"/>
    <mergeCell ref="C305:M305"/>
    <mergeCell ref="C306:M306"/>
    <mergeCell ref="C307:D307"/>
    <mergeCell ref="C308:M308"/>
    <mergeCell ref="C309:D309"/>
    <mergeCell ref="C310:M310"/>
    <mergeCell ref="C311:D311"/>
    <mergeCell ref="C312:M312"/>
    <mergeCell ref="C313:D313"/>
    <mergeCell ref="C315:M315"/>
    <mergeCell ref="C316:M316"/>
    <mergeCell ref="C317:D317"/>
    <mergeCell ref="C319:M319"/>
    <mergeCell ref="C320:D320"/>
    <mergeCell ref="C322:M322"/>
    <mergeCell ref="C323:M323"/>
    <mergeCell ref="C324:D324"/>
    <mergeCell ref="C326:M326"/>
    <mergeCell ref="C327:M327"/>
    <mergeCell ref="C328:D328"/>
    <mergeCell ref="C329:M329"/>
    <mergeCell ref="C330:D330"/>
    <mergeCell ref="C331:D331"/>
    <mergeCell ref="C336:M336"/>
    <mergeCell ref="C337:M337"/>
    <mergeCell ref="C338:D338"/>
    <mergeCell ref="C339:D339"/>
    <mergeCell ref="C340:M340"/>
    <mergeCell ref="C341:D341"/>
    <mergeCell ref="C343:M343"/>
    <mergeCell ref="C344:M344"/>
    <mergeCell ref="C345:D345"/>
    <mergeCell ref="C347:D347"/>
    <mergeCell ref="C348:D348"/>
    <mergeCell ref="C349:D349"/>
    <mergeCell ref="C350:M350"/>
    <mergeCell ref="C351:D351"/>
    <mergeCell ref="C352:M352"/>
    <mergeCell ref="C353:D353"/>
    <mergeCell ref="C354:D354"/>
    <mergeCell ref="C355:D355"/>
    <mergeCell ref="C356:D356"/>
    <mergeCell ref="C357:D357"/>
    <mergeCell ref="C358:M358"/>
    <mergeCell ref="C359:D359"/>
    <mergeCell ref="C360:D360"/>
    <mergeCell ref="C361:D361"/>
    <mergeCell ref="C363:D363"/>
    <mergeCell ref="C364:D364"/>
    <mergeCell ref="C365:M365"/>
    <mergeCell ref="C366:D366"/>
    <mergeCell ref="C367:M367"/>
    <mergeCell ref="C368:D368"/>
    <mergeCell ref="C369:M369"/>
    <mergeCell ref="C370:D370"/>
    <mergeCell ref="C371:D371"/>
    <mergeCell ref="C372:D372"/>
    <mergeCell ref="C373:D373"/>
    <mergeCell ref="C374:D374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397:D397"/>
    <mergeCell ref="C398:D398"/>
    <mergeCell ref="C399:D399"/>
    <mergeCell ref="C400:D400"/>
    <mergeCell ref="C401:D401"/>
    <mergeCell ref="C402:D402"/>
    <mergeCell ref="C403:D403"/>
    <mergeCell ref="C404:D404"/>
    <mergeCell ref="C405:D405"/>
    <mergeCell ref="C406:D406"/>
    <mergeCell ref="C407:D407"/>
    <mergeCell ref="C408:D408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423:D423"/>
    <mergeCell ref="C424:D424"/>
    <mergeCell ref="C425:D425"/>
    <mergeCell ref="C426:D426"/>
    <mergeCell ref="C427:D427"/>
    <mergeCell ref="C428:D428"/>
    <mergeCell ref="C429:D429"/>
    <mergeCell ref="H430:I430"/>
    <mergeCell ref="A432:M432"/>
  </mergeCells>
  <printOptions/>
  <pageMargins left="0.394" right="0.394" top="0.591" bottom="0.591" header="0.5" footer="0.5"/>
  <pageSetup fitToHeight="0" fitToWidth="1" horizontalDpi="600" verticalDpi="600" orientation="landscape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9"/>
      <c r="B1" s="54"/>
      <c r="C1" s="142" t="s">
        <v>849</v>
      </c>
      <c r="D1" s="110"/>
      <c r="E1" s="110"/>
      <c r="F1" s="110"/>
      <c r="G1" s="110"/>
      <c r="H1" s="110"/>
      <c r="I1" s="110"/>
    </row>
    <row r="2" spans="1:10" ht="12.75">
      <c r="A2" s="111" t="s">
        <v>1</v>
      </c>
      <c r="B2" s="112"/>
      <c r="C2" s="113" t="str">
        <f>'Stavební rozpočet'!C2</f>
        <v>AKUMULAČNÍ JÍMKY NA DEŠŤOVOU VODU ZA FAPPZ V AREÁLU ČZU - SO 01</v>
      </c>
      <c r="D2" s="77"/>
      <c r="E2" s="116" t="s">
        <v>774</v>
      </c>
      <c r="F2" s="116" t="str">
        <f>'Stavební rozpočet'!I2</f>
        <v>Česká zemědělská univerzita v Praze</v>
      </c>
      <c r="G2" s="112"/>
      <c r="H2" s="116" t="s">
        <v>874</v>
      </c>
      <c r="I2" s="143"/>
      <c r="J2" s="5"/>
    </row>
    <row r="3" spans="1:10" ht="25.5" customHeight="1">
      <c r="A3" s="108"/>
      <c r="B3" s="79"/>
      <c r="C3" s="114"/>
      <c r="D3" s="114"/>
      <c r="E3" s="79"/>
      <c r="F3" s="79"/>
      <c r="G3" s="79"/>
      <c r="H3" s="79"/>
      <c r="I3" s="106"/>
      <c r="J3" s="5"/>
    </row>
    <row r="4" spans="1:10" ht="12.75">
      <c r="A4" s="102" t="s">
        <v>2</v>
      </c>
      <c r="B4" s="79"/>
      <c r="C4" s="78" t="str">
        <f>'Stavební rozpočet'!C4</f>
        <v> </v>
      </c>
      <c r="D4" s="79"/>
      <c r="E4" s="78" t="s">
        <v>775</v>
      </c>
      <c r="F4" s="78" t="str">
        <f>'Stavební rozpočet'!I4</f>
        <v>Ing. Michal Douša</v>
      </c>
      <c r="G4" s="79"/>
      <c r="H4" s="78" t="s">
        <v>874</v>
      </c>
      <c r="I4" s="141"/>
      <c r="J4" s="5"/>
    </row>
    <row r="5" spans="1:10" ht="12.75">
      <c r="A5" s="108"/>
      <c r="B5" s="79"/>
      <c r="C5" s="79"/>
      <c r="D5" s="79"/>
      <c r="E5" s="79"/>
      <c r="F5" s="79"/>
      <c r="G5" s="79"/>
      <c r="H5" s="79"/>
      <c r="I5" s="106"/>
      <c r="J5" s="5"/>
    </row>
    <row r="6" spans="1:10" ht="12.75">
      <c r="A6" s="102" t="s">
        <v>3</v>
      </c>
      <c r="B6" s="79"/>
      <c r="C6" s="78" t="str">
        <f>'Stavební rozpočet'!C6</f>
        <v>k.ú. Suchdol, obec Praha</v>
      </c>
      <c r="D6" s="79"/>
      <c r="E6" s="78" t="s">
        <v>776</v>
      </c>
      <c r="F6" s="78" t="str">
        <f>'Stavební rozpočet'!I6</f>
        <v> </v>
      </c>
      <c r="G6" s="79"/>
      <c r="H6" s="78" t="s">
        <v>874</v>
      </c>
      <c r="I6" s="141"/>
      <c r="J6" s="5"/>
    </row>
    <row r="7" spans="1:10" ht="12.75">
      <c r="A7" s="108"/>
      <c r="B7" s="79"/>
      <c r="C7" s="79"/>
      <c r="D7" s="79"/>
      <c r="E7" s="79"/>
      <c r="F7" s="79"/>
      <c r="G7" s="79"/>
      <c r="H7" s="79"/>
      <c r="I7" s="106"/>
      <c r="J7" s="5"/>
    </row>
    <row r="8" spans="1:10" ht="12.75">
      <c r="A8" s="102" t="s">
        <v>706</v>
      </c>
      <c r="B8" s="79"/>
      <c r="C8" s="78" t="str">
        <f>'Stavební rozpočet'!G4</f>
        <v>01.09.2022</v>
      </c>
      <c r="D8" s="79"/>
      <c r="E8" s="78" t="s">
        <v>707</v>
      </c>
      <c r="F8" s="78" t="str">
        <f>'Stavební rozpočet'!G6</f>
        <v> </v>
      </c>
      <c r="G8" s="79"/>
      <c r="H8" s="105" t="s">
        <v>875</v>
      </c>
      <c r="I8" s="141" t="s">
        <v>170</v>
      </c>
      <c r="J8" s="5"/>
    </row>
    <row r="9" spans="1:10" ht="12.75">
      <c r="A9" s="108"/>
      <c r="B9" s="79"/>
      <c r="C9" s="79"/>
      <c r="D9" s="79"/>
      <c r="E9" s="79"/>
      <c r="F9" s="79"/>
      <c r="G9" s="79"/>
      <c r="H9" s="79"/>
      <c r="I9" s="106"/>
      <c r="J9" s="5"/>
    </row>
    <row r="10" spans="1:10" ht="12.75">
      <c r="A10" s="102" t="s">
        <v>4</v>
      </c>
      <c r="B10" s="79"/>
      <c r="C10" s="78" t="str">
        <f>'Stavební rozpočet'!C8</f>
        <v> </v>
      </c>
      <c r="D10" s="79"/>
      <c r="E10" s="78" t="s">
        <v>777</v>
      </c>
      <c r="F10" s="78" t="str">
        <f>'Stavební rozpočet'!I8</f>
        <v>Ing. Kršňák, Ing. Teplý</v>
      </c>
      <c r="G10" s="79"/>
      <c r="H10" s="105" t="s">
        <v>876</v>
      </c>
      <c r="I10" s="139" t="str">
        <f>'Stavební rozpočet'!G8</f>
        <v> </v>
      </c>
      <c r="J10" s="5"/>
    </row>
    <row r="11" spans="1:10" ht="12.75">
      <c r="A11" s="137"/>
      <c r="B11" s="138"/>
      <c r="C11" s="138"/>
      <c r="D11" s="138"/>
      <c r="E11" s="138"/>
      <c r="F11" s="138"/>
      <c r="G11" s="138"/>
      <c r="H11" s="138"/>
      <c r="I11" s="140"/>
      <c r="J11" s="5"/>
    </row>
    <row r="12" spans="1:9" ht="23.25" customHeight="1">
      <c r="A12" s="133" t="s">
        <v>834</v>
      </c>
      <c r="B12" s="134"/>
      <c r="C12" s="134"/>
      <c r="D12" s="134"/>
      <c r="E12" s="134"/>
      <c r="F12" s="134"/>
      <c r="G12" s="134"/>
      <c r="H12" s="134"/>
      <c r="I12" s="134"/>
    </row>
    <row r="13" spans="1:10" ht="26.25" customHeight="1">
      <c r="A13" s="55" t="s">
        <v>835</v>
      </c>
      <c r="B13" s="135" t="s">
        <v>847</v>
      </c>
      <c r="C13" s="136"/>
      <c r="D13" s="55" t="s">
        <v>850</v>
      </c>
      <c r="E13" s="135" t="s">
        <v>859</v>
      </c>
      <c r="F13" s="136"/>
      <c r="G13" s="55" t="s">
        <v>860</v>
      </c>
      <c r="H13" s="135" t="s">
        <v>877</v>
      </c>
      <c r="I13" s="136"/>
      <c r="J13" s="5"/>
    </row>
    <row r="14" spans="1:10" ht="15" customHeight="1">
      <c r="A14" s="56" t="s">
        <v>836</v>
      </c>
      <c r="B14" s="60" t="s">
        <v>848</v>
      </c>
      <c r="C14" s="64">
        <f>SUM('Stavební rozpočet'!AB12:AB429)</f>
        <v>0</v>
      </c>
      <c r="D14" s="131" t="s">
        <v>851</v>
      </c>
      <c r="E14" s="132"/>
      <c r="F14" s="64"/>
      <c r="G14" s="131" t="s">
        <v>861</v>
      </c>
      <c r="H14" s="132"/>
      <c r="I14" s="64"/>
      <c r="J14" s="5"/>
    </row>
    <row r="15" spans="1:10" ht="15" customHeight="1">
      <c r="A15" s="57"/>
      <c r="B15" s="60" t="s">
        <v>785</v>
      </c>
      <c r="C15" s="64">
        <f>SUM('Stavební rozpočet'!AC12:AC429)</f>
        <v>0</v>
      </c>
      <c r="D15" s="131" t="s">
        <v>852</v>
      </c>
      <c r="E15" s="132"/>
      <c r="F15" s="64"/>
      <c r="G15" s="131" t="s">
        <v>862</v>
      </c>
      <c r="H15" s="132"/>
      <c r="I15" s="64"/>
      <c r="J15" s="5"/>
    </row>
    <row r="16" spans="1:10" ht="15" customHeight="1">
      <c r="A16" s="56" t="s">
        <v>837</v>
      </c>
      <c r="B16" s="60" t="s">
        <v>848</v>
      </c>
      <c r="C16" s="64">
        <f>SUM('Stavební rozpočet'!AD12:AD429)</f>
        <v>0</v>
      </c>
      <c r="D16" s="70" t="s">
        <v>853</v>
      </c>
      <c r="E16" s="71"/>
      <c r="F16" s="64"/>
      <c r="G16" s="70" t="s">
        <v>863</v>
      </c>
      <c r="H16" s="71"/>
      <c r="I16" s="64"/>
      <c r="J16" s="5"/>
    </row>
    <row r="17" spans="1:10" ht="15" customHeight="1">
      <c r="A17" s="57"/>
      <c r="B17" s="60" t="s">
        <v>785</v>
      </c>
      <c r="C17" s="64">
        <f>SUM('Stavební rozpočet'!AE12:AE429)</f>
        <v>0</v>
      </c>
      <c r="D17" s="131"/>
      <c r="E17" s="132"/>
      <c r="F17" s="65"/>
      <c r="G17" s="131" t="s">
        <v>864</v>
      </c>
      <c r="H17" s="132"/>
      <c r="I17" s="64"/>
      <c r="J17" s="5"/>
    </row>
    <row r="18" spans="1:10" ht="15" customHeight="1">
      <c r="A18" s="56" t="s">
        <v>838</v>
      </c>
      <c r="B18" s="60" t="s">
        <v>848</v>
      </c>
      <c r="C18" s="64">
        <f>SUM('Stavební rozpočet'!AF12:AF429)</f>
        <v>0</v>
      </c>
      <c r="D18" s="131"/>
      <c r="E18" s="132"/>
      <c r="F18" s="65"/>
      <c r="G18" s="131" t="s">
        <v>865</v>
      </c>
      <c r="H18" s="132"/>
      <c r="I18" s="64"/>
      <c r="J18" s="5"/>
    </row>
    <row r="19" spans="1:10" ht="15" customHeight="1">
      <c r="A19" s="57"/>
      <c r="B19" s="60" t="s">
        <v>785</v>
      </c>
      <c r="C19" s="64">
        <f>SUM('Stavební rozpočet'!AG12:AG429)</f>
        <v>0</v>
      </c>
      <c r="D19" s="131"/>
      <c r="E19" s="132"/>
      <c r="F19" s="65"/>
      <c r="G19" s="131" t="s">
        <v>866</v>
      </c>
      <c r="H19" s="132"/>
      <c r="I19" s="64"/>
      <c r="J19" s="5"/>
    </row>
    <row r="20" spans="1:10" ht="15" customHeight="1">
      <c r="A20" s="129" t="s">
        <v>839</v>
      </c>
      <c r="B20" s="130"/>
      <c r="C20" s="64">
        <f>SUM('Stavební rozpočet'!AH12:AH429)</f>
        <v>0</v>
      </c>
      <c r="D20" s="131"/>
      <c r="E20" s="132"/>
      <c r="F20" s="65"/>
      <c r="G20" s="131"/>
      <c r="H20" s="132"/>
      <c r="I20" s="65"/>
      <c r="J20" s="5"/>
    </row>
    <row r="21" spans="1:10" ht="15" customHeight="1">
      <c r="A21" s="129" t="s">
        <v>840</v>
      </c>
      <c r="B21" s="130"/>
      <c r="C21" s="64">
        <f>SUM('Stavební rozpočet'!Z12:Z429)</f>
        <v>0</v>
      </c>
      <c r="D21" s="131"/>
      <c r="E21" s="132"/>
      <c r="F21" s="65"/>
      <c r="G21" s="131"/>
      <c r="H21" s="132"/>
      <c r="I21" s="65"/>
      <c r="J21" s="5"/>
    </row>
    <row r="22" spans="1:10" ht="16.5" customHeight="1">
      <c r="A22" s="129" t="s">
        <v>841</v>
      </c>
      <c r="B22" s="130"/>
      <c r="C22" s="64">
        <f>SUM(C14:C21)</f>
        <v>0</v>
      </c>
      <c r="D22" s="129" t="s">
        <v>854</v>
      </c>
      <c r="E22" s="130"/>
      <c r="F22" s="64"/>
      <c r="G22" s="129" t="s">
        <v>867</v>
      </c>
      <c r="H22" s="130"/>
      <c r="I22" s="146">
        <v>0</v>
      </c>
      <c r="J22" s="5"/>
    </row>
    <row r="23" spans="1:10" ht="15" customHeight="1">
      <c r="A23" s="9"/>
      <c r="B23" s="9"/>
      <c r="C23" s="62"/>
      <c r="D23" s="129" t="s">
        <v>855</v>
      </c>
      <c r="E23" s="130"/>
      <c r="F23" s="66"/>
      <c r="G23" s="129" t="s">
        <v>868</v>
      </c>
      <c r="H23" s="130"/>
      <c r="I23" s="64"/>
      <c r="J23" s="5"/>
    </row>
    <row r="24" spans="4:10" ht="15" customHeight="1">
      <c r="D24" s="9"/>
      <c r="E24" s="9"/>
      <c r="F24" s="67"/>
      <c r="G24" s="129" t="s">
        <v>869</v>
      </c>
      <c r="H24" s="130"/>
      <c r="I24" s="64"/>
      <c r="J24" s="5"/>
    </row>
    <row r="25" spans="6:10" ht="15" customHeight="1">
      <c r="F25" s="41"/>
      <c r="G25" s="129" t="s">
        <v>870</v>
      </c>
      <c r="H25" s="130"/>
      <c r="I25" s="64"/>
      <c r="J25" s="5"/>
    </row>
    <row r="26" spans="1:9" ht="12.75">
      <c r="A26" s="54"/>
      <c r="B26" s="54"/>
      <c r="C26" s="54"/>
      <c r="G26" s="9"/>
      <c r="H26" s="9"/>
      <c r="I26" s="9"/>
    </row>
    <row r="27" spans="1:9" ht="15" customHeight="1">
      <c r="A27" s="124" t="s">
        <v>842</v>
      </c>
      <c r="B27" s="125"/>
      <c r="C27" s="68">
        <f>SUM('Stavební rozpočet'!AJ12:AJ429)</f>
        <v>0</v>
      </c>
      <c r="D27" s="63"/>
      <c r="E27" s="54"/>
      <c r="F27" s="54"/>
      <c r="G27" s="54"/>
      <c r="H27" s="54"/>
      <c r="I27" s="54"/>
    </row>
    <row r="28" spans="1:10" ht="15" customHeight="1">
      <c r="A28" s="124" t="s">
        <v>843</v>
      </c>
      <c r="B28" s="125"/>
      <c r="C28" s="68">
        <f>SUM('Stavební rozpočet'!AK12:AK429)</f>
        <v>0</v>
      </c>
      <c r="D28" s="124" t="s">
        <v>856</v>
      </c>
      <c r="E28" s="125"/>
      <c r="F28" s="68">
        <f>ROUND(C28*(15/100),2)</f>
        <v>0</v>
      </c>
      <c r="G28" s="124" t="s">
        <v>871</v>
      </c>
      <c r="H28" s="125"/>
      <c r="I28" s="68">
        <f>SUM(C27:C29)</f>
        <v>0</v>
      </c>
      <c r="J28" s="5"/>
    </row>
    <row r="29" spans="1:10" ht="15" customHeight="1">
      <c r="A29" s="124" t="s">
        <v>844</v>
      </c>
      <c r="B29" s="125"/>
      <c r="C29" s="68">
        <f>SUM('Stavební rozpočet'!AL12:AL429)+(F22+I22+F23+I23+I24+I25)</f>
        <v>0</v>
      </c>
      <c r="D29" s="124" t="s">
        <v>857</v>
      </c>
      <c r="E29" s="125"/>
      <c r="F29" s="68">
        <f>ROUND(C29*(21/100),2)</f>
        <v>0</v>
      </c>
      <c r="G29" s="124" t="s">
        <v>872</v>
      </c>
      <c r="H29" s="125"/>
      <c r="I29" s="68">
        <f>SUM(F28:F29)+I28</f>
        <v>0</v>
      </c>
      <c r="J29" s="5"/>
    </row>
    <row r="30" spans="1:9" ht="12.75">
      <c r="A30" s="58"/>
      <c r="B30" s="58"/>
      <c r="C30" s="58"/>
      <c r="D30" s="58"/>
      <c r="E30" s="58"/>
      <c r="F30" s="58"/>
      <c r="G30" s="58"/>
      <c r="H30" s="58"/>
      <c r="I30" s="58"/>
    </row>
    <row r="31" spans="1:10" ht="14.25" customHeight="1">
      <c r="A31" s="126" t="s">
        <v>845</v>
      </c>
      <c r="B31" s="127"/>
      <c r="C31" s="128"/>
      <c r="D31" s="126" t="s">
        <v>858</v>
      </c>
      <c r="E31" s="127"/>
      <c r="F31" s="128"/>
      <c r="G31" s="126" t="s">
        <v>873</v>
      </c>
      <c r="H31" s="127"/>
      <c r="I31" s="128"/>
      <c r="J31" s="45"/>
    </row>
    <row r="32" spans="1:10" ht="14.25" customHeight="1">
      <c r="A32" s="118"/>
      <c r="B32" s="119"/>
      <c r="C32" s="120"/>
      <c r="D32" s="118"/>
      <c r="E32" s="119"/>
      <c r="F32" s="120"/>
      <c r="G32" s="118"/>
      <c r="H32" s="119"/>
      <c r="I32" s="120"/>
      <c r="J32" s="45"/>
    </row>
    <row r="33" spans="1:10" ht="14.25" customHeight="1">
      <c r="A33" s="118"/>
      <c r="B33" s="119"/>
      <c r="C33" s="120"/>
      <c r="D33" s="118"/>
      <c r="E33" s="119"/>
      <c r="F33" s="120"/>
      <c r="G33" s="118"/>
      <c r="H33" s="119"/>
      <c r="I33" s="120"/>
      <c r="J33" s="45"/>
    </row>
    <row r="34" spans="1:10" ht="14.25" customHeight="1">
      <c r="A34" s="118"/>
      <c r="B34" s="119"/>
      <c r="C34" s="120"/>
      <c r="D34" s="118"/>
      <c r="E34" s="119"/>
      <c r="F34" s="120"/>
      <c r="G34" s="118"/>
      <c r="H34" s="119"/>
      <c r="I34" s="120"/>
      <c r="J34" s="45"/>
    </row>
    <row r="35" spans="1:10" ht="14.25" customHeight="1">
      <c r="A35" s="121" t="s">
        <v>846</v>
      </c>
      <c r="B35" s="122"/>
      <c r="C35" s="123"/>
      <c r="D35" s="121" t="s">
        <v>846</v>
      </c>
      <c r="E35" s="122"/>
      <c r="F35" s="123"/>
      <c r="G35" s="121" t="s">
        <v>846</v>
      </c>
      <c r="H35" s="122"/>
      <c r="I35" s="123"/>
      <c r="J35" s="45"/>
    </row>
    <row r="36" spans="1:9" ht="11.25" customHeight="1">
      <c r="A36" s="59" t="s">
        <v>171</v>
      </c>
      <c r="B36" s="61"/>
      <c r="C36" s="61"/>
      <c r="D36" s="61"/>
      <c r="E36" s="61"/>
      <c r="F36" s="61"/>
      <c r="G36" s="61"/>
      <c r="H36" s="61"/>
      <c r="I36" s="61"/>
    </row>
    <row r="37" spans="1:9" ht="12.75">
      <c r="A37" s="78"/>
      <c r="B37" s="79"/>
      <c r="C37" s="79"/>
      <c r="D37" s="79"/>
      <c r="E37" s="79"/>
      <c r="F37" s="79"/>
      <c r="G37" s="79"/>
      <c r="H37" s="79"/>
      <c r="I37" s="79"/>
    </row>
  </sheetData>
  <sheetProtection password="CF50" sheet="1" formatCells="0" formatColumns="0" formatRows="0" insertColumns="0" insertRows="0" insertHyperlinks="0" deleteColumns="0" deleteRows="0" sort="0" autoFilter="0" pivotTables="0"/>
  <mergeCells count="81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Kortes11</dc:creator>
  <cp:keywords/>
  <dc:description/>
  <cp:lastModifiedBy>Libor Teplý</cp:lastModifiedBy>
  <cp:lastPrinted>2022-05-01T14:52:29Z</cp:lastPrinted>
  <dcterms:created xsi:type="dcterms:W3CDTF">2022-05-01T14:43:22Z</dcterms:created>
  <dcterms:modified xsi:type="dcterms:W3CDTF">2023-10-24T14:23:32Z</dcterms:modified>
  <cp:category/>
  <cp:version/>
  <cp:contentType/>
  <cp:contentStatus/>
</cp:coreProperties>
</file>