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7895" windowHeight="9660" firstSheet="3" activeTab="5"/>
  </bookViews>
  <sheets>
    <sheet name="Rekapitulace stavby" sheetId="1" r:id="rId1"/>
    <sheet name="01 - SO 01.1.0    Demolice" sheetId="2" r:id="rId2"/>
    <sheet name="02 - SO 01.1.1    Stavebn..." sheetId="3" r:id="rId3"/>
    <sheet name="03 - SO 01.1.2    ZTI - k..." sheetId="4" r:id="rId4"/>
    <sheet name="04 - SO 01.1.3    ZTI - p..." sheetId="5" r:id="rId5"/>
    <sheet name="05 - SO 01.1.4    Vzducho..." sheetId="6" r:id="rId6"/>
    <sheet name="06 - SO 01.1.5    Vytápění" sheetId="7" r:id="rId7"/>
    <sheet name="07 - SO 01.1.6    Silnopr..." sheetId="8" r:id="rId8"/>
    <sheet name="01 - Část SNV" sheetId="9" r:id="rId9"/>
    <sheet name="02 - Část SCS" sheetId="10" r:id="rId10"/>
    <sheet name="03 - Část AVT" sheetId="11" r:id="rId11"/>
    <sheet name="09 - SO 01.1.8    Elektri..." sheetId="12" r:id="rId12"/>
    <sheet name="10 - SO 01.1.9    Měření ..." sheetId="13" r:id="rId13"/>
    <sheet name="02 - SO 02    Zpevněné pl..." sheetId="14" r:id="rId14"/>
    <sheet name="03 - SO 03    Vnější kana..." sheetId="15" r:id="rId15"/>
    <sheet name="04 - SO 01.1.10   Interiér" sheetId="16" r:id="rId16"/>
    <sheet name="05 - SO 01.1.11 Specifika..." sheetId="17" r:id="rId17"/>
    <sheet name="06 - VRN" sheetId="18" r:id="rId18"/>
    <sheet name="Seznam figur" sheetId="19" r:id="rId19"/>
    <sheet name="Pokyny pro vyplnění" sheetId="20" r:id="rId20"/>
  </sheets>
  <definedNames>
    <definedName name="_xlnm._FilterDatabase" localSheetId="8" hidden="1">'01 - Část SNV'!$C$96:$K$120</definedName>
    <definedName name="_xlnm._FilterDatabase" localSheetId="1" hidden="1">'01 - SO 01.1.0    Demolice'!$C$100:$K$348</definedName>
    <definedName name="_xlnm._FilterDatabase" localSheetId="9" hidden="1">'02 - Část SCS'!$C$100:$K$177</definedName>
    <definedName name="_xlnm._FilterDatabase" localSheetId="2" hidden="1">'02 - SO 01.1.1    Stavebn...'!$C$108:$K$789</definedName>
    <definedName name="_xlnm._FilterDatabase" localSheetId="13" hidden="1">'02 - SO 02    Zpevněné pl...'!$C$84:$K$191</definedName>
    <definedName name="_xlnm._FilterDatabase" localSheetId="10" hidden="1">'03 - Část AVT'!$C$95:$K$141</definedName>
    <definedName name="_xlnm._FilterDatabase" localSheetId="3" hidden="1">'03 - SO 01.1.2    ZTI - k...'!$C$92:$K$310</definedName>
    <definedName name="_xlnm._FilterDatabase" localSheetId="14" hidden="1">'03 - SO 03    Vnější kana...'!$C$83:$K$151</definedName>
    <definedName name="_xlnm._FilterDatabase" localSheetId="15" hidden="1">'04 - SO 01.1.10   Interiér'!$C$83:$K$167</definedName>
    <definedName name="_xlnm._FilterDatabase" localSheetId="4" hidden="1">'04 - SO 01.1.3    ZTI - p...'!$C$85:$K$101</definedName>
    <definedName name="_xlnm._FilterDatabase" localSheetId="16" hidden="1">'05 - SO 01.1.11 Specifika...'!$C$80:$K$228</definedName>
    <definedName name="_xlnm._FilterDatabase" localSheetId="5" hidden="1">'05 - SO 01.1.4    Vzducho...'!$C$90:$K$218</definedName>
    <definedName name="_xlnm._FilterDatabase" localSheetId="6" hidden="1">'06 - SO 01.1.5    Vytápění'!$C$89:$K$168</definedName>
    <definedName name="_xlnm._FilterDatabase" localSheetId="17" hidden="1">'06 - VRN'!$C$84:$K$108</definedName>
    <definedName name="_xlnm._FilterDatabase" localSheetId="7" hidden="1">'07 - SO 01.1.6    Silnopr...'!$C$92:$K$190</definedName>
    <definedName name="_xlnm._FilterDatabase" localSheetId="11" hidden="1">'09 - SO 01.1.8    Elektri...'!$C$92:$K$186</definedName>
    <definedName name="_xlnm._FilterDatabase" localSheetId="12" hidden="1">'10 - SO 01.1.9    Měření ...'!$C$90:$K$160</definedName>
    <definedName name="_xlnm.Print_Titles" localSheetId="8">'01 - Část SNV'!$96:$96</definedName>
    <definedName name="_xlnm.Print_Titles" localSheetId="1">'01 - SO 01.1.0    Demolice'!$100:$100</definedName>
    <definedName name="_xlnm.Print_Titles" localSheetId="9">'02 - Část SCS'!$100:$100</definedName>
    <definedName name="_xlnm.Print_Titles" localSheetId="2">'02 - SO 01.1.1    Stavebn...'!$108:$108</definedName>
    <definedName name="_xlnm.Print_Titles" localSheetId="13">'02 - SO 02    Zpevněné pl...'!$84:$84</definedName>
    <definedName name="_xlnm.Print_Titles" localSheetId="10">'03 - Část AVT'!$95:$95</definedName>
    <definedName name="_xlnm.Print_Titles" localSheetId="3">'03 - SO 01.1.2    ZTI - k...'!$92:$92</definedName>
    <definedName name="_xlnm.Print_Titles" localSheetId="14">'03 - SO 03    Vnější kana...'!$83:$83</definedName>
    <definedName name="_xlnm.Print_Titles" localSheetId="15">'04 - SO 01.1.10   Interiér'!$83:$83</definedName>
    <definedName name="_xlnm.Print_Titles" localSheetId="4">'04 - SO 01.1.3    ZTI - p...'!$85:$85</definedName>
    <definedName name="_xlnm.Print_Titles" localSheetId="16">'05 - SO 01.1.11 Specifika...'!$80:$80</definedName>
    <definedName name="_xlnm.Print_Titles" localSheetId="5">'05 - SO 01.1.4    Vzducho...'!$90:$90</definedName>
    <definedName name="_xlnm.Print_Titles" localSheetId="6">'06 - SO 01.1.5    Vytápění'!$89:$89</definedName>
    <definedName name="_xlnm.Print_Titles" localSheetId="17">'06 - VRN'!$84:$84</definedName>
    <definedName name="_xlnm.Print_Titles" localSheetId="7">'07 - SO 01.1.6    Silnopr...'!$92:$92</definedName>
    <definedName name="_xlnm.Print_Titles" localSheetId="11">'09 - SO 01.1.8    Elektri...'!$92:$92</definedName>
    <definedName name="_xlnm.Print_Titles" localSheetId="12">'10 - SO 01.1.9    Měření ...'!$90:$90</definedName>
    <definedName name="_xlnm.Print_Titles" localSheetId="0">'Rekapitulace stavby'!$52:$52</definedName>
    <definedName name="_xlnm.Print_Titles" localSheetId="18">'Seznam figur'!$9:$9</definedName>
    <definedName name="_xlnm.Print_Area" localSheetId="8">'01 - Část SNV'!$C$4:$J$43,'01 - Část SNV'!$C$49:$J$74,'01 - Část SNV'!$C$80:$K$120</definedName>
    <definedName name="_xlnm.Print_Area" localSheetId="1">'01 - SO 01.1.0    Demolice'!$C$4:$J$41,'01 - SO 01.1.0    Demolice'!$C$47:$J$80,'01 - SO 01.1.0    Demolice'!$C$86:$K$348</definedName>
    <definedName name="_xlnm.Print_Area" localSheetId="9">'02 - Část SCS'!$C$4:$J$43,'02 - Část SCS'!$C$49:$J$78,'02 - Část SCS'!$C$84:$K$177</definedName>
    <definedName name="_xlnm.Print_Area" localSheetId="2">'02 - SO 01.1.1    Stavebn...'!$C$4:$J$41,'02 - SO 01.1.1    Stavebn...'!$C$47:$J$88,'02 - SO 01.1.1    Stavebn...'!$C$94:$K$789</definedName>
    <definedName name="_xlnm.Print_Area" localSheetId="13">'02 - SO 02    Zpevněné pl...'!$C$4:$J$39,'02 - SO 02    Zpevněné pl...'!$C$45:$J$66,'02 - SO 02    Zpevněné pl...'!$C$72:$K$191</definedName>
    <definedName name="_xlnm.Print_Area" localSheetId="10">'03 - Část AVT'!$C$4:$J$43,'03 - Část AVT'!$C$49:$J$73,'03 - Část AVT'!$C$79:$K$141</definedName>
    <definedName name="_xlnm.Print_Area" localSheetId="3">'03 - SO 01.1.2    ZTI - k...'!$C$4:$J$41,'03 - SO 01.1.2    ZTI - k...'!$C$47:$J$72,'03 - SO 01.1.2    ZTI - k...'!$C$78:$K$310</definedName>
    <definedName name="_xlnm.Print_Area" localSheetId="14">'03 - SO 03    Vnější kana...'!$C$4:$J$39,'03 - SO 03    Vnější kana...'!$C$45:$J$65,'03 - SO 03    Vnější kana...'!$C$71:$K$151</definedName>
    <definedName name="_xlnm.Print_Area" localSheetId="15">'04 - SO 01.1.10   Interiér'!$C$4:$J$39,'04 - SO 01.1.10   Interiér'!$C$45:$J$65,'04 - SO 01.1.10   Interiér'!$C$71:$K$167</definedName>
    <definedName name="_xlnm.Print_Area" localSheetId="4">'04 - SO 01.1.3    ZTI - p...'!$C$4:$J$41,'04 - SO 01.1.3    ZTI - p...'!$C$47:$J$65,'04 - SO 01.1.3    ZTI - p...'!$C$71:$K$101</definedName>
    <definedName name="_xlnm.Print_Area" localSheetId="16">'05 - SO 01.1.11 Specifika...'!$C$4:$J$39,'05 - SO 01.1.11 Specifika...'!$C$45:$J$62,'05 - SO 01.1.11 Specifika...'!$C$68:$K$228</definedName>
    <definedName name="_xlnm.Print_Area" localSheetId="5">'05 - SO 01.1.4    Vzducho...'!$C$4:$J$41,'05 - SO 01.1.4    Vzducho...'!$C$47:$J$70,'05 - SO 01.1.4    Vzducho...'!$C$76:$K$218</definedName>
    <definedName name="_xlnm.Print_Area" localSheetId="6">'06 - SO 01.1.5    Vytápění'!$C$4:$J$41,'06 - SO 01.1.5    Vytápění'!$C$47:$J$69,'06 - SO 01.1.5    Vytápění'!$C$75:$K$168</definedName>
    <definedName name="_xlnm.Print_Area" localSheetId="17">'06 - VRN'!$C$4:$J$39,'06 - VRN'!$C$45:$J$66,'06 - VRN'!$C$72:$K$108</definedName>
    <definedName name="_xlnm.Print_Area" localSheetId="7">'07 - SO 01.1.6    Silnopr...'!$C$4:$J$41,'07 - SO 01.1.6    Silnopr...'!$C$47:$J$72,'07 - SO 01.1.6    Silnopr...'!$C$78:$K$190</definedName>
    <definedName name="_xlnm.Print_Area" localSheetId="11">'09 - SO 01.1.8    Elektri...'!$C$4:$J$41,'09 - SO 01.1.8    Elektri...'!$C$47:$J$72,'09 - SO 01.1.8    Elektri...'!$C$78:$K$186</definedName>
    <definedName name="_xlnm.Print_Area" localSheetId="12">'10 - SO 01.1.9    Měření ...'!$C$4:$J$41,'10 - SO 01.1.9    Měření ...'!$C$47:$J$70,'10 - SO 01.1.9    Měření ...'!$C$76:$K$160</definedName>
    <definedName name="_xlnm.Print_Area" localSheetId="1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stavby'!$C$42:$AQ$74</definedName>
    <definedName name="_xlnm.Print_Area" localSheetId="18">'Seznam figur'!$C$4:$G$133</definedName>
  </definedNames>
  <calcPr calcId="144525"/>
</workbook>
</file>

<file path=xl/calcChain.xml><?xml version="1.0" encoding="utf-8"?>
<calcChain xmlns="http://schemas.openxmlformats.org/spreadsheetml/2006/main">
  <c r="D7" i="19" l="1"/>
  <c r="J37" i="18"/>
  <c r="J36" i="18"/>
  <c r="AY73" i="1"/>
  <c r="J35" i="18"/>
  <c r="AX73" i="1" s="1"/>
  <c r="BI108" i="18"/>
  <c r="BH108" i="18"/>
  <c r="BG108" i="18"/>
  <c r="BF108" i="18"/>
  <c r="T108" i="18"/>
  <c r="T107" i="18"/>
  <c r="R108" i="18"/>
  <c r="R107" i="18" s="1"/>
  <c r="P108" i="18"/>
  <c r="P107" i="18"/>
  <c r="BI106" i="18"/>
  <c r="BH106" i="18"/>
  <c r="BG106" i="18"/>
  <c r="BF106" i="18"/>
  <c r="T106" i="18"/>
  <c r="T105" i="18" s="1"/>
  <c r="R106" i="18"/>
  <c r="R105" i="18"/>
  <c r="P106" i="18"/>
  <c r="P105" i="18" s="1"/>
  <c r="BI104" i="18"/>
  <c r="BH104" i="18"/>
  <c r="BG104" i="18"/>
  <c r="BF104" i="18"/>
  <c r="T104" i="18"/>
  <c r="T103" i="18"/>
  <c r="R104" i="18"/>
  <c r="R103" i="18" s="1"/>
  <c r="P104" i="18"/>
  <c r="P103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3" i="18"/>
  <c r="BH93" i="18"/>
  <c r="BG93" i="18"/>
  <c r="BF93" i="18"/>
  <c r="T93" i="18"/>
  <c r="R93" i="18"/>
  <c r="P93" i="18"/>
  <c r="BI92" i="18"/>
  <c r="BH92" i="18"/>
  <c r="BG92" i="18"/>
  <c r="BF92" i="18"/>
  <c r="T92" i="18"/>
  <c r="R92" i="18"/>
  <c r="P92" i="18"/>
  <c r="BI91" i="18"/>
  <c r="BH91" i="18"/>
  <c r="BG91" i="18"/>
  <c r="BF91" i="18"/>
  <c r="T91" i="18"/>
  <c r="R91" i="18"/>
  <c r="P91" i="18"/>
  <c r="BI90" i="18"/>
  <c r="BH90" i="18"/>
  <c r="BG90" i="18"/>
  <c r="BF90" i="18"/>
  <c r="T90" i="18"/>
  <c r="R90" i="18"/>
  <c r="P90" i="18"/>
  <c r="BI88" i="18"/>
  <c r="BH88" i="18"/>
  <c r="BG88" i="18"/>
  <c r="BF88" i="18"/>
  <c r="T88" i="18"/>
  <c r="R88" i="18"/>
  <c r="P88" i="18"/>
  <c r="BI87" i="18"/>
  <c r="BH87" i="18"/>
  <c r="BG87" i="18"/>
  <c r="BF87" i="18"/>
  <c r="T87" i="18"/>
  <c r="R87" i="18"/>
  <c r="P87" i="18"/>
  <c r="J82" i="18"/>
  <c r="J81" i="18"/>
  <c r="F81" i="18"/>
  <c r="F79" i="18"/>
  <c r="E77" i="18"/>
  <c r="J55" i="18"/>
  <c r="J54" i="18"/>
  <c r="F54" i="18"/>
  <c r="F52" i="18"/>
  <c r="E50" i="18"/>
  <c r="J18" i="18"/>
  <c r="E18" i="18"/>
  <c r="F82" i="18"/>
  <c r="J17" i="18"/>
  <c r="J12" i="18"/>
  <c r="J79" i="18"/>
  <c r="E7" i="18"/>
  <c r="E75" i="18" s="1"/>
  <c r="J37" i="17"/>
  <c r="J36" i="17"/>
  <c r="AY72" i="1"/>
  <c r="J35" i="17"/>
  <c r="AX72" i="1"/>
  <c r="BI228" i="17"/>
  <c r="BH228" i="17"/>
  <c r="BG228" i="17"/>
  <c r="BF228" i="17"/>
  <c r="T228" i="17"/>
  <c r="T227" i="17"/>
  <c r="R228" i="17"/>
  <c r="R227" i="17"/>
  <c r="P228" i="17"/>
  <c r="P227" i="17"/>
  <c r="BI226" i="17"/>
  <c r="BH226" i="17"/>
  <c r="BG226" i="17"/>
  <c r="BF226" i="17"/>
  <c r="T226" i="17"/>
  <c r="R226" i="17"/>
  <c r="P226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9" i="17"/>
  <c r="BH219" i="17"/>
  <c r="BG219" i="17"/>
  <c r="BF219" i="17"/>
  <c r="T219" i="17"/>
  <c r="R219" i="17"/>
  <c r="P219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2" i="17"/>
  <c r="BH212" i="17"/>
  <c r="BG212" i="17"/>
  <c r="BF212" i="17"/>
  <c r="T212" i="17"/>
  <c r="R212" i="17"/>
  <c r="P212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9" i="17"/>
  <c r="BH89" i="17"/>
  <c r="BG89" i="17"/>
  <c r="BF89" i="17"/>
  <c r="T89" i="17"/>
  <c r="R89" i="17"/>
  <c r="P89" i="17"/>
  <c r="BI88" i="17"/>
  <c r="BH88" i="17"/>
  <c r="BG88" i="17"/>
  <c r="BF88" i="17"/>
  <c r="T88" i="17"/>
  <c r="R88" i="17"/>
  <c r="R82" i="17" s="1"/>
  <c r="R81" i="17" s="1"/>
  <c r="P88" i="17"/>
  <c r="BI87" i="17"/>
  <c r="BH87" i="17"/>
  <c r="BG87" i="17"/>
  <c r="BF87" i="17"/>
  <c r="T87" i="17"/>
  <c r="R87" i="17"/>
  <c r="P87" i="17"/>
  <c r="BI86" i="17"/>
  <c r="BH86" i="17"/>
  <c r="BG86" i="17"/>
  <c r="BF86" i="17"/>
  <c r="T86" i="17"/>
  <c r="R86" i="17"/>
  <c r="P86" i="17"/>
  <c r="BI85" i="17"/>
  <c r="BH85" i="17"/>
  <c r="BG85" i="17"/>
  <c r="BF85" i="17"/>
  <c r="T85" i="17"/>
  <c r="R85" i="17"/>
  <c r="P85" i="17"/>
  <c r="BI83" i="17"/>
  <c r="BH83" i="17"/>
  <c r="BG83" i="17"/>
  <c r="BF83" i="17"/>
  <c r="T83" i="17"/>
  <c r="T82" i="17"/>
  <c r="T81" i="17" s="1"/>
  <c r="R83" i="17"/>
  <c r="P83" i="17"/>
  <c r="P82" i="17" s="1"/>
  <c r="P81" i="17" s="1"/>
  <c r="AU72" i="1" s="1"/>
  <c r="F75" i="17"/>
  <c r="E73" i="17"/>
  <c r="F52" i="17"/>
  <c r="E50" i="17"/>
  <c r="J24" i="17"/>
  <c r="E24" i="17"/>
  <c r="J78" i="17"/>
  <c r="J23" i="17"/>
  <c r="J21" i="17"/>
  <c r="E21" i="17"/>
  <c r="J54" i="17"/>
  <c r="J20" i="17"/>
  <c r="J18" i="17"/>
  <c r="E18" i="17"/>
  <c r="F78" i="17"/>
  <c r="J17" i="17"/>
  <c r="J15" i="17"/>
  <c r="E15" i="17"/>
  <c r="F77" i="17"/>
  <c r="J14" i="17"/>
  <c r="J12" i="17"/>
  <c r="J75" i="17"/>
  <c r="E7" i="17"/>
  <c r="E71" i="17"/>
  <c r="J37" i="16"/>
  <c r="J36" i="16"/>
  <c r="AY71" i="1"/>
  <c r="J35" i="16"/>
  <c r="AX71" i="1" s="1"/>
  <c r="BI167" i="16"/>
  <c r="BH167" i="16"/>
  <c r="BG167" i="16"/>
  <c r="BF167" i="16"/>
  <c r="T167" i="16"/>
  <c r="R167" i="16"/>
  <c r="P167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R129" i="16"/>
  <c r="P129" i="16"/>
  <c r="BI126" i="16"/>
  <c r="BH126" i="16"/>
  <c r="BG126" i="16"/>
  <c r="BF126" i="16"/>
  <c r="T126" i="16"/>
  <c r="R126" i="16"/>
  <c r="P126" i="16"/>
  <c r="BI123" i="16"/>
  <c r="BH123" i="16"/>
  <c r="BG123" i="16"/>
  <c r="BF123" i="16"/>
  <c r="T123" i="16"/>
  <c r="R123" i="16"/>
  <c r="P123" i="16"/>
  <c r="BI121" i="16"/>
  <c r="BH121" i="16"/>
  <c r="BG121" i="16"/>
  <c r="BF121" i="16"/>
  <c r="T121" i="16"/>
  <c r="R121" i="16"/>
  <c r="P121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08" i="16"/>
  <c r="BH108" i="16"/>
  <c r="BG108" i="16"/>
  <c r="BF108" i="16"/>
  <c r="T108" i="16"/>
  <c r="R108" i="16"/>
  <c r="P108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1" i="16"/>
  <c r="BH91" i="16"/>
  <c r="BG91" i="16"/>
  <c r="BF91" i="16"/>
  <c r="T91" i="16"/>
  <c r="R91" i="16"/>
  <c r="P91" i="16"/>
  <c r="BI87" i="16"/>
  <c r="BH87" i="16"/>
  <c r="BG87" i="16"/>
  <c r="BF87" i="16"/>
  <c r="T87" i="16"/>
  <c r="R87" i="16"/>
  <c r="P87" i="16"/>
  <c r="J81" i="16"/>
  <c r="J80" i="16"/>
  <c r="F80" i="16"/>
  <c r="F78" i="16"/>
  <c r="E76" i="16"/>
  <c r="J55" i="16"/>
  <c r="J54" i="16"/>
  <c r="F54" i="16"/>
  <c r="F52" i="16"/>
  <c r="E50" i="16"/>
  <c r="J18" i="16"/>
  <c r="E18" i="16"/>
  <c r="F81" i="16"/>
  <c r="J17" i="16"/>
  <c r="J12" i="16"/>
  <c r="J78" i="16"/>
  <c r="E7" i="16"/>
  <c r="E74" i="16"/>
  <c r="J37" i="15"/>
  <c r="J36" i="15"/>
  <c r="AY70" i="1"/>
  <c r="J35" i="15"/>
  <c r="AX70" i="1" s="1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T144" i="15" s="1"/>
  <c r="R145" i="15"/>
  <c r="R144" i="15"/>
  <c r="P145" i="15"/>
  <c r="P144" i="15" s="1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90" i="15"/>
  <c r="BH90" i="15"/>
  <c r="BG90" i="15"/>
  <c r="BF90" i="15"/>
  <c r="T90" i="15"/>
  <c r="R90" i="15"/>
  <c r="P90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BI87" i="15"/>
  <c r="BH87" i="15"/>
  <c r="BG87" i="15"/>
  <c r="BF87" i="15"/>
  <c r="T87" i="15"/>
  <c r="R87" i="15"/>
  <c r="P87" i="15"/>
  <c r="F78" i="15"/>
  <c r="E76" i="15"/>
  <c r="F52" i="15"/>
  <c r="E50" i="15"/>
  <c r="J24" i="15"/>
  <c r="E24" i="15"/>
  <c r="J81" i="15" s="1"/>
  <c r="J23" i="15"/>
  <c r="J21" i="15"/>
  <c r="E21" i="15"/>
  <c r="J80" i="15" s="1"/>
  <c r="J20" i="15"/>
  <c r="J18" i="15"/>
  <c r="E18" i="15"/>
  <c r="F81" i="15" s="1"/>
  <c r="J17" i="15"/>
  <c r="J15" i="15"/>
  <c r="E15" i="15"/>
  <c r="F80" i="15" s="1"/>
  <c r="J14" i="15"/>
  <c r="J12" i="15"/>
  <c r="J78" i="15"/>
  <c r="E7" i="15"/>
  <c r="E48" i="15"/>
  <c r="J37" i="14"/>
  <c r="J36" i="14"/>
  <c r="AY69" i="1" s="1"/>
  <c r="J35" i="14"/>
  <c r="AX69" i="1"/>
  <c r="BI190" i="14"/>
  <c r="BH190" i="14"/>
  <c r="BG190" i="14"/>
  <c r="BF190" i="14"/>
  <c r="T190" i="14"/>
  <c r="T189" i="14" s="1"/>
  <c r="R190" i="14"/>
  <c r="R189" i="14"/>
  <c r="P190" i="14"/>
  <c r="P189" i="14" s="1"/>
  <c r="BI186" i="14"/>
  <c r="BH186" i="14"/>
  <c r="BG186" i="14"/>
  <c r="BF186" i="14"/>
  <c r="T186" i="14"/>
  <c r="R186" i="14"/>
  <c r="P186" i="14"/>
  <c r="BI183" i="14"/>
  <c r="BH183" i="14"/>
  <c r="BG183" i="14"/>
  <c r="BF183" i="14"/>
  <c r="T183" i="14"/>
  <c r="R183" i="14"/>
  <c r="P183" i="14"/>
  <c r="BI180" i="14"/>
  <c r="BH180" i="14"/>
  <c r="BG180" i="14"/>
  <c r="BF180" i="14"/>
  <c r="T180" i="14"/>
  <c r="R180" i="14"/>
  <c r="P180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9" i="14"/>
  <c r="BH149" i="14"/>
  <c r="BG149" i="14"/>
  <c r="BF149" i="14"/>
  <c r="T149" i="14"/>
  <c r="R149" i="14"/>
  <c r="P149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100" i="14"/>
  <c r="BH100" i="14"/>
  <c r="BG100" i="14"/>
  <c r="BF100" i="14"/>
  <c r="T100" i="14"/>
  <c r="R100" i="14"/>
  <c r="P100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BI88" i="14"/>
  <c r="BH88" i="14"/>
  <c r="BG88" i="14"/>
  <c r="BF88" i="14"/>
  <c r="T88" i="14"/>
  <c r="R88" i="14"/>
  <c r="P88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82" i="14"/>
  <c r="J17" i="14"/>
  <c r="J12" i="14"/>
  <c r="J79" i="14"/>
  <c r="E7" i="14"/>
  <c r="E75" i="14" s="1"/>
  <c r="J39" i="13"/>
  <c r="J38" i="13"/>
  <c r="AY68" i="1"/>
  <c r="J37" i="13"/>
  <c r="AX68" i="1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T130" i="13" s="1"/>
  <c r="R131" i="13"/>
  <c r="R130" i="13"/>
  <c r="P131" i="13"/>
  <c r="P130" i="13" s="1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F85" i="13"/>
  <c r="E83" i="13"/>
  <c r="F56" i="13"/>
  <c r="E54" i="13"/>
  <c r="J26" i="13"/>
  <c r="E26" i="13"/>
  <c r="J88" i="13" s="1"/>
  <c r="J25" i="13"/>
  <c r="J23" i="13"/>
  <c r="E23" i="13"/>
  <c r="J87" i="13" s="1"/>
  <c r="J22" i="13"/>
  <c r="J20" i="13"/>
  <c r="E20" i="13"/>
  <c r="F88" i="13" s="1"/>
  <c r="J19" i="13"/>
  <c r="J17" i="13"/>
  <c r="E17" i="13"/>
  <c r="F87" i="13" s="1"/>
  <c r="J16" i="13"/>
  <c r="J14" i="13"/>
  <c r="J85" i="13"/>
  <c r="E7" i="13"/>
  <c r="E50" i="13" s="1"/>
  <c r="J39" i="12"/>
  <c r="J38" i="12"/>
  <c r="AY67" i="1" s="1"/>
  <c r="J37" i="12"/>
  <c r="AX67" i="1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T153" i="12"/>
  <c r="R154" i="12"/>
  <c r="R153" i="12" s="1"/>
  <c r="P154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F87" i="12"/>
  <c r="E85" i="12"/>
  <c r="F56" i="12"/>
  <c r="E54" i="12"/>
  <c r="J26" i="12"/>
  <c r="E26" i="12"/>
  <c r="J90" i="12"/>
  <c r="J25" i="12"/>
  <c r="J23" i="12"/>
  <c r="E23" i="12"/>
  <c r="J89" i="12"/>
  <c r="J22" i="12"/>
  <c r="J20" i="12"/>
  <c r="E20" i="12"/>
  <c r="F90" i="12"/>
  <c r="J19" i="12"/>
  <c r="J17" i="12"/>
  <c r="E17" i="12"/>
  <c r="F89" i="12"/>
  <c r="J16" i="12"/>
  <c r="J14" i="12"/>
  <c r="J87" i="12"/>
  <c r="E7" i="12"/>
  <c r="E81" i="12" s="1"/>
  <c r="J41" i="11"/>
  <c r="J40" i="11"/>
  <c r="AY66" i="1"/>
  <c r="J39" i="11"/>
  <c r="AX66" i="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F90" i="11"/>
  <c r="E88" i="11"/>
  <c r="F60" i="11"/>
  <c r="E58" i="11"/>
  <c r="J28" i="11"/>
  <c r="E28" i="11"/>
  <c r="J93" i="11" s="1"/>
  <c r="J27" i="11"/>
  <c r="J25" i="11"/>
  <c r="E25" i="11"/>
  <c r="J92" i="11" s="1"/>
  <c r="J24" i="11"/>
  <c r="J22" i="11"/>
  <c r="E22" i="11"/>
  <c r="F93" i="11" s="1"/>
  <c r="J21" i="11"/>
  <c r="J19" i="11"/>
  <c r="E19" i="11"/>
  <c r="F92" i="11" s="1"/>
  <c r="J18" i="11"/>
  <c r="J16" i="11"/>
  <c r="J60" i="11"/>
  <c r="E7" i="11"/>
  <c r="E82" i="11"/>
  <c r="J41" i="10"/>
  <c r="J40" i="10"/>
  <c r="AY65" i="1" s="1"/>
  <c r="J39" i="10"/>
  <c r="AX65" i="1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F95" i="10"/>
  <c r="E93" i="10"/>
  <c r="F60" i="10"/>
  <c r="E58" i="10"/>
  <c r="J28" i="10"/>
  <c r="E28" i="10"/>
  <c r="J98" i="10"/>
  <c r="J27" i="10"/>
  <c r="J25" i="10"/>
  <c r="E25" i="10"/>
  <c r="J97" i="10"/>
  <c r="J24" i="10"/>
  <c r="J22" i="10"/>
  <c r="E22" i="10"/>
  <c r="F98" i="10"/>
  <c r="J21" i="10"/>
  <c r="J19" i="10"/>
  <c r="E19" i="10"/>
  <c r="F97" i="10"/>
  <c r="J18" i="10"/>
  <c r="J16" i="10"/>
  <c r="J95" i="10"/>
  <c r="E7" i="10"/>
  <c r="E87" i="10" s="1"/>
  <c r="J41" i="9"/>
  <c r="J40" i="9"/>
  <c r="AY64" i="1"/>
  <c r="J39" i="9"/>
  <c r="AX64" i="1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F91" i="9"/>
  <c r="E89" i="9"/>
  <c r="F60" i="9"/>
  <c r="E58" i="9"/>
  <c r="J28" i="9"/>
  <c r="E28" i="9"/>
  <c r="J94" i="9"/>
  <c r="J27" i="9"/>
  <c r="J25" i="9"/>
  <c r="E25" i="9"/>
  <c r="J93" i="9"/>
  <c r="J24" i="9"/>
  <c r="J22" i="9"/>
  <c r="E22" i="9"/>
  <c r="F94" i="9"/>
  <c r="J21" i="9"/>
  <c r="J19" i="9"/>
  <c r="E19" i="9"/>
  <c r="F93" i="9"/>
  <c r="J18" i="9"/>
  <c r="J16" i="9"/>
  <c r="J91" i="9"/>
  <c r="E7" i="9"/>
  <c r="E83" i="9" s="1"/>
  <c r="J39" i="8"/>
  <c r="J38" i="8"/>
  <c r="AY62" i="1"/>
  <c r="J37" i="8"/>
  <c r="AX62" i="1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F87" i="8"/>
  <c r="E85" i="8"/>
  <c r="F56" i="8"/>
  <c r="E54" i="8"/>
  <c r="J26" i="8"/>
  <c r="E26" i="8"/>
  <c r="J59" i="8" s="1"/>
  <c r="J25" i="8"/>
  <c r="J23" i="8"/>
  <c r="E23" i="8"/>
  <c r="J58" i="8" s="1"/>
  <c r="J22" i="8"/>
  <c r="J20" i="8"/>
  <c r="E20" i="8"/>
  <c r="F90" i="8" s="1"/>
  <c r="J19" i="8"/>
  <c r="J17" i="8"/>
  <c r="E17" i="8"/>
  <c r="F89" i="8" s="1"/>
  <c r="J16" i="8"/>
  <c r="J14" i="8"/>
  <c r="J87" i="8" s="1"/>
  <c r="E7" i="8"/>
  <c r="E81" i="8"/>
  <c r="J39" i="7"/>
  <c r="J38" i="7"/>
  <c r="AY61" i="1" s="1"/>
  <c r="J37" i="7"/>
  <c r="AX61" i="1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F84" i="7"/>
  <c r="E82" i="7"/>
  <c r="F56" i="7"/>
  <c r="E54" i="7"/>
  <c r="J26" i="7"/>
  <c r="E26" i="7"/>
  <c r="J87" i="7" s="1"/>
  <c r="J25" i="7"/>
  <c r="J23" i="7"/>
  <c r="E23" i="7"/>
  <c r="J86" i="7" s="1"/>
  <c r="J22" i="7"/>
  <c r="J20" i="7"/>
  <c r="E20" i="7"/>
  <c r="F87" i="7" s="1"/>
  <c r="J19" i="7"/>
  <c r="J17" i="7"/>
  <c r="E17" i="7"/>
  <c r="F86" i="7" s="1"/>
  <c r="J16" i="7"/>
  <c r="J14" i="7"/>
  <c r="J56" i="7" s="1"/>
  <c r="E7" i="7"/>
  <c r="E78" i="7"/>
  <c r="J39" i="6"/>
  <c r="J38" i="6"/>
  <c r="AY60" i="1" s="1"/>
  <c r="J37" i="6"/>
  <c r="AX60" i="1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F85" i="6"/>
  <c r="E83" i="6"/>
  <c r="F56" i="6"/>
  <c r="E54" i="6"/>
  <c r="J26" i="6"/>
  <c r="E26" i="6"/>
  <c r="J88" i="6" s="1"/>
  <c r="J25" i="6"/>
  <c r="J23" i="6"/>
  <c r="E23" i="6"/>
  <c r="J87" i="6" s="1"/>
  <c r="J22" i="6"/>
  <c r="J20" i="6"/>
  <c r="E20" i="6"/>
  <c r="F88" i="6" s="1"/>
  <c r="J19" i="6"/>
  <c r="J17" i="6"/>
  <c r="E17" i="6"/>
  <c r="F87" i="6" s="1"/>
  <c r="J16" i="6"/>
  <c r="J14" i="6"/>
  <c r="J85" i="6" s="1"/>
  <c r="E7" i="6"/>
  <c r="E79" i="6"/>
  <c r="J39" i="5"/>
  <c r="J38" i="5"/>
  <c r="AY59" i="1" s="1"/>
  <c r="J37" i="5"/>
  <c r="AX59" i="1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F80" i="5"/>
  <c r="E78" i="5"/>
  <c r="F56" i="5"/>
  <c r="E54" i="5"/>
  <c r="J26" i="5"/>
  <c r="E26" i="5"/>
  <c r="J83" i="5" s="1"/>
  <c r="J25" i="5"/>
  <c r="J23" i="5"/>
  <c r="E23" i="5"/>
  <c r="J82" i="5" s="1"/>
  <c r="J22" i="5"/>
  <c r="J20" i="5"/>
  <c r="E20" i="5"/>
  <c r="F83" i="5" s="1"/>
  <c r="J19" i="5"/>
  <c r="J17" i="5"/>
  <c r="E17" i="5"/>
  <c r="F82" i="5" s="1"/>
  <c r="J16" i="5"/>
  <c r="J14" i="5"/>
  <c r="J80" i="5"/>
  <c r="E7" i="5"/>
  <c r="E74" i="5"/>
  <c r="J39" i="4"/>
  <c r="J38" i="4"/>
  <c r="AY58" i="1" s="1"/>
  <c r="J37" i="4"/>
  <c r="AX58" i="1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T137" i="4" s="1"/>
  <c r="R138" i="4"/>
  <c r="R137" i="4"/>
  <c r="P138" i="4"/>
  <c r="P137" i="4" s="1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F87" i="4"/>
  <c r="E85" i="4"/>
  <c r="F56" i="4"/>
  <c r="E54" i="4"/>
  <c r="J26" i="4"/>
  <c r="E26" i="4"/>
  <c r="J90" i="4" s="1"/>
  <c r="J25" i="4"/>
  <c r="J23" i="4"/>
  <c r="E23" i="4"/>
  <c r="J89" i="4" s="1"/>
  <c r="J22" i="4"/>
  <c r="J20" i="4"/>
  <c r="E20" i="4"/>
  <c r="F90" i="4" s="1"/>
  <c r="J19" i="4"/>
  <c r="J17" i="4"/>
  <c r="E17" i="4"/>
  <c r="F89" i="4" s="1"/>
  <c r="J16" i="4"/>
  <c r="J14" i="4"/>
  <c r="J56" i="4"/>
  <c r="E7" i="4"/>
  <c r="E81" i="4"/>
  <c r="J39" i="3"/>
  <c r="J38" i="3"/>
  <c r="AY57" i="1" s="1"/>
  <c r="J37" i="3"/>
  <c r="AX57" i="1"/>
  <c r="BI787" i="3"/>
  <c r="BH787" i="3"/>
  <c r="BG787" i="3"/>
  <c r="BF787" i="3"/>
  <c r="T787" i="3"/>
  <c r="R787" i="3"/>
  <c r="P787" i="3"/>
  <c r="BI779" i="3"/>
  <c r="BH779" i="3"/>
  <c r="BG779" i="3"/>
  <c r="BF779" i="3"/>
  <c r="T779" i="3"/>
  <c r="R779" i="3"/>
  <c r="P779" i="3"/>
  <c r="BI777" i="3"/>
  <c r="BH777" i="3"/>
  <c r="BG777" i="3"/>
  <c r="BF777" i="3"/>
  <c r="T777" i="3"/>
  <c r="R777" i="3"/>
  <c r="P777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5" i="3"/>
  <c r="BH765" i="3"/>
  <c r="BG765" i="3"/>
  <c r="BF765" i="3"/>
  <c r="T765" i="3"/>
  <c r="T764" i="3"/>
  <c r="R765" i="3"/>
  <c r="R764" i="3" s="1"/>
  <c r="P765" i="3"/>
  <c r="P764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29" i="3"/>
  <c r="BH729" i="3"/>
  <c r="BG729" i="3"/>
  <c r="BF729" i="3"/>
  <c r="T729" i="3"/>
  <c r="R729" i="3"/>
  <c r="P729" i="3"/>
  <c r="BI723" i="3"/>
  <c r="BH723" i="3"/>
  <c r="BG723" i="3"/>
  <c r="BF723" i="3"/>
  <c r="T723" i="3"/>
  <c r="R723" i="3"/>
  <c r="P723" i="3"/>
  <c r="BI720" i="3"/>
  <c r="BH720" i="3"/>
  <c r="BG720" i="3"/>
  <c r="BF720" i="3"/>
  <c r="T720" i="3"/>
  <c r="R720" i="3"/>
  <c r="P720" i="3"/>
  <c r="BI717" i="3"/>
  <c r="BH717" i="3"/>
  <c r="BG717" i="3"/>
  <c r="BF717" i="3"/>
  <c r="T717" i="3"/>
  <c r="R717" i="3"/>
  <c r="P717" i="3"/>
  <c r="BI715" i="3"/>
  <c r="BH715" i="3"/>
  <c r="BG715" i="3"/>
  <c r="BF715" i="3"/>
  <c r="T715" i="3"/>
  <c r="R715" i="3"/>
  <c r="P715" i="3"/>
  <c r="BI712" i="3"/>
  <c r="BH712" i="3"/>
  <c r="BG712" i="3"/>
  <c r="BF712" i="3"/>
  <c r="T712" i="3"/>
  <c r="R712" i="3"/>
  <c r="P712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5" i="3"/>
  <c r="BH705" i="3"/>
  <c r="BG705" i="3"/>
  <c r="BF705" i="3"/>
  <c r="T705" i="3"/>
  <c r="R705" i="3"/>
  <c r="P705" i="3"/>
  <c r="BI702" i="3"/>
  <c r="BH702" i="3"/>
  <c r="BG702" i="3"/>
  <c r="BF702" i="3"/>
  <c r="T702" i="3"/>
  <c r="R702" i="3"/>
  <c r="P702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90" i="3"/>
  <c r="BH690" i="3"/>
  <c r="BG690" i="3"/>
  <c r="BF690" i="3"/>
  <c r="T690" i="3"/>
  <c r="R690" i="3"/>
  <c r="P690" i="3"/>
  <c r="BI687" i="3"/>
  <c r="BH687" i="3"/>
  <c r="BG687" i="3"/>
  <c r="BF687" i="3"/>
  <c r="T687" i="3"/>
  <c r="R687" i="3"/>
  <c r="P687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6" i="3"/>
  <c r="BH656" i="3"/>
  <c r="BG656" i="3"/>
  <c r="BF656" i="3"/>
  <c r="T656" i="3"/>
  <c r="R656" i="3"/>
  <c r="P656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89" i="3"/>
  <c r="BH589" i="3"/>
  <c r="BG589" i="3"/>
  <c r="BF589" i="3"/>
  <c r="T589" i="3"/>
  <c r="R589" i="3"/>
  <c r="P589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5" i="3"/>
  <c r="BH545" i="3"/>
  <c r="BG545" i="3"/>
  <c r="BF545" i="3"/>
  <c r="T545" i="3"/>
  <c r="R545" i="3"/>
  <c r="P545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T388" i="3"/>
  <c r="R389" i="3"/>
  <c r="R388" i="3"/>
  <c r="P389" i="3"/>
  <c r="P388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4" i="3"/>
  <c r="BH314" i="3"/>
  <c r="BG314" i="3"/>
  <c r="BF314" i="3"/>
  <c r="T314" i="3"/>
  <c r="R314" i="3"/>
  <c r="P314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J106" i="3"/>
  <c r="J105" i="3"/>
  <c r="F105" i="3"/>
  <c r="F103" i="3"/>
  <c r="E101" i="3"/>
  <c r="J59" i="3"/>
  <c r="J58" i="3"/>
  <c r="F58" i="3"/>
  <c r="F56" i="3"/>
  <c r="E54" i="3"/>
  <c r="J20" i="3"/>
  <c r="E20" i="3"/>
  <c r="F106" i="3" s="1"/>
  <c r="J19" i="3"/>
  <c r="J14" i="3"/>
  <c r="J103" i="3"/>
  <c r="E7" i="3"/>
  <c r="E50" i="3"/>
  <c r="R328" i="2"/>
  <c r="J39" i="2"/>
  <c r="J38" i="2"/>
  <c r="AY56" i="1"/>
  <c r="J37" i="2"/>
  <c r="AX56" i="1" s="1"/>
  <c r="BI347" i="2"/>
  <c r="BH347" i="2"/>
  <c r="BG347" i="2"/>
  <c r="BF347" i="2"/>
  <c r="T347" i="2"/>
  <c r="R347" i="2"/>
  <c r="P347" i="2"/>
  <c r="BI338" i="2"/>
  <c r="BH338" i="2"/>
  <c r="BG338" i="2"/>
  <c r="BF338" i="2"/>
  <c r="T338" i="2"/>
  <c r="R338" i="2"/>
  <c r="P338" i="2"/>
  <c r="BI329" i="2"/>
  <c r="BH329" i="2"/>
  <c r="BG329" i="2"/>
  <c r="BF329" i="2"/>
  <c r="T329" i="2"/>
  <c r="T328" i="2" s="1"/>
  <c r="R329" i="2"/>
  <c r="P329" i="2"/>
  <c r="P328" i="2" s="1"/>
  <c r="BI323" i="2"/>
  <c r="BH323" i="2"/>
  <c r="BG323" i="2"/>
  <c r="BF323" i="2"/>
  <c r="T323" i="2"/>
  <c r="R323" i="2"/>
  <c r="P323" i="2"/>
  <c r="P322" i="2"/>
  <c r="BI314" i="2"/>
  <c r="BH314" i="2"/>
  <c r="BG314" i="2"/>
  <c r="BF314" i="2"/>
  <c r="T314" i="2"/>
  <c r="T313" i="2"/>
  <c r="R314" i="2"/>
  <c r="R313" i="2"/>
  <c r="P314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T284" i="2" s="1"/>
  <c r="R285" i="2"/>
  <c r="R284" i="2"/>
  <c r="P285" i="2"/>
  <c r="P284" i="2" s="1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T152" i="2"/>
  <c r="R153" i="2"/>
  <c r="R152" i="2"/>
  <c r="P153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9" i="2"/>
  <c r="J58" i="2"/>
  <c r="F58" i="2"/>
  <c r="F56" i="2"/>
  <c r="E54" i="2"/>
  <c r="J20" i="2"/>
  <c r="E20" i="2"/>
  <c r="F98" i="2"/>
  <c r="J19" i="2"/>
  <c r="J14" i="2"/>
  <c r="J95" i="2"/>
  <c r="E7" i="2"/>
  <c r="E50" i="2" s="1"/>
  <c r="L50" i="1"/>
  <c r="AM50" i="1"/>
  <c r="AM49" i="1"/>
  <c r="L49" i="1"/>
  <c r="AM47" i="1"/>
  <c r="L47" i="1"/>
  <c r="L45" i="1"/>
  <c r="L44" i="1"/>
  <c r="BK347" i="2"/>
  <c r="J329" i="2"/>
  <c r="BK311" i="2"/>
  <c r="BK305" i="2"/>
  <c r="J299" i="2"/>
  <c r="J294" i="2"/>
  <c r="J285" i="2"/>
  <c r="J273" i="2"/>
  <c r="J259" i="2"/>
  <c r="BK246" i="2"/>
  <c r="BK241" i="2"/>
  <c r="BK220" i="2"/>
  <c r="BK202" i="2"/>
  <c r="BK184" i="2"/>
  <c r="BK157" i="2"/>
  <c r="J142" i="2"/>
  <c r="J128" i="2"/>
  <c r="BK107" i="2"/>
  <c r="J314" i="2"/>
  <c r="J308" i="2"/>
  <c r="J302" i="2"/>
  <c r="BK296" i="2"/>
  <c r="BK285" i="2"/>
  <c r="J264" i="2"/>
  <c r="BK250" i="2"/>
  <c r="J237" i="2"/>
  <c r="J220" i="2"/>
  <c r="J202" i="2"/>
  <c r="J180" i="2"/>
  <c r="J159" i="2"/>
  <c r="BK147" i="2"/>
  <c r="BK128" i="2"/>
  <c r="J107" i="2"/>
  <c r="BK779" i="3"/>
  <c r="BK765" i="3"/>
  <c r="BK758" i="3"/>
  <c r="J745" i="3"/>
  <c r="J729" i="3"/>
  <c r="J715" i="3"/>
  <c r="BK705" i="3"/>
  <c r="BK696" i="3"/>
  <c r="J683" i="3"/>
  <c r="BK674" i="3"/>
  <c r="BK665" i="3"/>
  <c r="BK644" i="3"/>
  <c r="BK639" i="3"/>
  <c r="BK626" i="3"/>
  <c r="J616" i="3"/>
  <c r="BK608" i="3"/>
  <c r="J584" i="3"/>
  <c r="J578" i="3"/>
  <c r="J563" i="3"/>
  <c r="J548" i="3"/>
  <c r="J536" i="3"/>
  <c r="BK526" i="3"/>
  <c r="J516" i="3"/>
  <c r="J506" i="3"/>
  <c r="J495" i="3"/>
  <c r="BK482" i="3"/>
  <c r="J471" i="3"/>
  <c r="J459" i="3"/>
  <c r="BK441" i="3"/>
  <c r="BK437" i="3"/>
  <c r="BK431" i="3"/>
  <c r="BK423" i="3"/>
  <c r="J418" i="3"/>
  <c r="J412" i="3"/>
  <c r="J406" i="3"/>
  <c r="J398" i="3"/>
  <c r="J393" i="3"/>
  <c r="J383" i="3"/>
  <c r="J379" i="3"/>
  <c r="BK375" i="3"/>
  <c r="BK369" i="3"/>
  <c r="BK364" i="3"/>
  <c r="BK360" i="3"/>
  <c r="BK355" i="3"/>
  <c r="J351" i="3"/>
  <c r="BK347" i="3"/>
  <c r="BK341" i="3"/>
  <c r="BK334" i="3"/>
  <c r="J330" i="3"/>
  <c r="J325" i="3"/>
  <c r="J314" i="3"/>
  <c r="J302" i="3"/>
  <c r="BK295" i="3"/>
  <c r="J288" i="3"/>
  <c r="J282" i="3"/>
  <c r="J276" i="3"/>
  <c r="BK270" i="3"/>
  <c r="BK260" i="3"/>
  <c r="BK247" i="3"/>
  <c r="BK243" i="3"/>
  <c r="BK238" i="3"/>
  <c r="J233" i="3"/>
  <c r="BK222" i="3"/>
  <c r="J215" i="3"/>
  <c r="J209" i="3"/>
  <c r="J200" i="3"/>
  <c r="BK186" i="3"/>
  <c r="BK174" i="3"/>
  <c r="BK162" i="3"/>
  <c r="BK149" i="3"/>
  <c r="J132" i="3"/>
  <c r="BK118" i="3"/>
  <c r="J771" i="3"/>
  <c r="BK760" i="3"/>
  <c r="BK743" i="3"/>
  <c r="BK729" i="3"/>
  <c r="BK715" i="3"/>
  <c r="J705" i="3"/>
  <c r="J696" i="3"/>
  <c r="J690" i="3"/>
  <c r="J678" i="3"/>
  <c r="BK669" i="3"/>
  <c r="BK659" i="3"/>
  <c r="J644" i="3"/>
  <c r="BK632" i="3"/>
  <c r="J621" i="3"/>
  <c r="BK616" i="3"/>
  <c r="BK605" i="3"/>
  <c r="J596" i="3"/>
  <c r="BK578" i="3"/>
  <c r="BK561" i="3"/>
  <c r="BK548" i="3"/>
  <c r="BK536" i="3"/>
  <c r="J526" i="3"/>
  <c r="BK516" i="3"/>
  <c r="BK506" i="3"/>
  <c r="BK495" i="3"/>
  <c r="BK476" i="3"/>
  <c r="J465" i="3"/>
  <c r="BK452" i="3"/>
  <c r="J439" i="3"/>
  <c r="J431" i="3"/>
  <c r="BK418" i="3"/>
  <c r="BK404" i="3"/>
  <c r="BK389" i="3"/>
  <c r="J378" i="3"/>
  <c r="J366" i="3"/>
  <c r="J360" i="3"/>
  <c r="BK351" i="3"/>
  <c r="BK338" i="3"/>
  <c r="BK327" i="3"/>
  <c r="BK308" i="3"/>
  <c r="J290" i="3"/>
  <c r="BK279" i="3"/>
  <c r="J263" i="3"/>
  <c r="J245" i="3"/>
  <c r="BK236" i="3"/>
  <c r="J230" i="3"/>
  <c r="J212" i="3"/>
  <c r="J195" i="3"/>
  <c r="BK183" i="3"/>
  <c r="J171" i="3"/>
  <c r="J159" i="3"/>
  <c r="J147" i="3"/>
  <c r="J137" i="3"/>
  <c r="BK123" i="3"/>
  <c r="J309" i="4"/>
  <c r="J304" i="4"/>
  <c r="J301" i="4"/>
  <c r="J296" i="4"/>
  <c r="J293" i="4"/>
  <c r="J289" i="4"/>
  <c r="BK283" i="4"/>
  <c r="BK279" i="4"/>
  <c r="BK273" i="4"/>
  <c r="J269" i="4"/>
  <c r="BK265" i="4"/>
  <c r="BK259" i="4"/>
  <c r="J254" i="4"/>
  <c r="J250" i="4"/>
  <c r="BK246" i="4"/>
  <c r="BK238" i="4"/>
  <c r="J230" i="4"/>
  <c r="BK226" i="4"/>
  <c r="BK222" i="4"/>
  <c r="J218" i="4"/>
  <c r="BK214" i="4"/>
  <c r="J310" i="4"/>
  <c r="BK305" i="4"/>
  <c r="BK301" i="4"/>
  <c r="BK297" i="4"/>
  <c r="BK293" i="4"/>
  <c r="BK289" i="4"/>
  <c r="J283" i="4"/>
  <c r="J279" i="4"/>
  <c r="J273" i="4"/>
  <c r="BK269" i="4"/>
  <c r="J266" i="4"/>
  <c r="BK262" i="4"/>
  <c r="BK254" i="4"/>
  <c r="J252" i="4"/>
  <c r="J248" i="4"/>
  <c r="J244" i="4"/>
  <c r="J236" i="4"/>
  <c r="J226" i="4"/>
  <c r="J220" i="4"/>
  <c r="BK216" i="4"/>
  <c r="BK213" i="4"/>
  <c r="J208" i="4"/>
  <c r="J204" i="4"/>
  <c r="J200" i="4"/>
  <c r="BK195" i="4"/>
  <c r="J189" i="4"/>
  <c r="J185" i="4"/>
  <c r="BK181" i="4"/>
  <c r="J175" i="4"/>
  <c r="J167" i="4"/>
  <c r="J159" i="4"/>
  <c r="J157" i="4"/>
  <c r="J153" i="4"/>
  <c r="J150" i="4"/>
  <c r="BK145" i="4"/>
  <c r="J138" i="4"/>
  <c r="J134" i="4"/>
  <c r="BK130" i="4"/>
  <c r="J123" i="4"/>
  <c r="BK120" i="4"/>
  <c r="BK112" i="4"/>
  <c r="J106" i="4"/>
  <c r="BK100" i="4"/>
  <c r="J96" i="4"/>
  <c r="BK203" i="4"/>
  <c r="BK199" i="4"/>
  <c r="J195" i="4"/>
  <c r="BK189" i="4"/>
  <c r="BK185" i="4"/>
  <c r="J181" i="4"/>
  <c r="BK175" i="4"/>
  <c r="BK167" i="4"/>
  <c r="BK161" i="4"/>
  <c r="BK158" i="4"/>
  <c r="BK154" i="4"/>
  <c r="BK150" i="4"/>
  <c r="J146" i="4"/>
  <c r="J140" i="4"/>
  <c r="BK134" i="4"/>
  <c r="J130" i="4"/>
  <c r="BK124" i="4"/>
  <c r="J120" i="4"/>
  <c r="J112" i="4"/>
  <c r="BK106" i="4"/>
  <c r="J101" i="4"/>
  <c r="BK97" i="4"/>
  <c r="BK99" i="5"/>
  <c r="J95" i="5"/>
  <c r="J91" i="5"/>
  <c r="BK101" i="5"/>
  <c r="J97" i="5"/>
  <c r="BK93" i="5"/>
  <c r="J89" i="5"/>
  <c r="BK216" i="6"/>
  <c r="J212" i="6"/>
  <c r="J208" i="6"/>
  <c r="BK204" i="6"/>
  <c r="BK199" i="6"/>
  <c r="BK194" i="6"/>
  <c r="J190" i="6"/>
  <c r="BK185" i="6"/>
  <c r="BK181" i="6"/>
  <c r="J177" i="6"/>
  <c r="BK172" i="6"/>
  <c r="J168" i="6"/>
  <c r="J164" i="6"/>
  <c r="BK160" i="6"/>
  <c r="J157" i="6"/>
  <c r="BK153" i="6"/>
  <c r="BK149" i="6"/>
  <c r="BK145" i="6"/>
  <c r="J141" i="6"/>
  <c r="J139" i="6"/>
  <c r="BK135" i="6"/>
  <c r="BK131" i="6"/>
  <c r="BK126" i="6"/>
  <c r="J122" i="6"/>
  <c r="J118" i="6"/>
  <c r="BK114" i="6"/>
  <c r="J110" i="6"/>
  <c r="J106" i="6"/>
  <c r="BK102" i="6"/>
  <c r="J96" i="6"/>
  <c r="BK217" i="6"/>
  <c r="BK215" i="6"/>
  <c r="BK213" i="6"/>
  <c r="J211" i="6"/>
  <c r="BK209" i="6"/>
  <c r="J207" i="6"/>
  <c r="BK205" i="6"/>
  <c r="BK202" i="6"/>
  <c r="J200" i="6"/>
  <c r="J198" i="6"/>
  <c r="J196" i="6"/>
  <c r="BK193" i="6"/>
  <c r="BK190" i="6"/>
  <c r="BK189" i="6"/>
  <c r="BK186" i="6"/>
  <c r="BK184" i="6"/>
  <c r="BK182" i="6"/>
  <c r="BK180" i="6"/>
  <c r="BK178" i="6"/>
  <c r="BK173" i="6"/>
  <c r="BK169" i="6"/>
  <c r="J165" i="6"/>
  <c r="J161" i="6"/>
  <c r="BK157" i="6"/>
  <c r="J153" i="6"/>
  <c r="BK150" i="6"/>
  <c r="J145" i="6"/>
  <c r="BK141" i="6"/>
  <c r="BK137" i="6"/>
  <c r="J133" i="6"/>
  <c r="BK129" i="6"/>
  <c r="J124" i="6"/>
  <c r="BK120" i="6"/>
  <c r="BK116" i="6"/>
  <c r="J112" i="6"/>
  <c r="BK108" i="6"/>
  <c r="BK104" i="6"/>
  <c r="BK100" i="6"/>
  <c r="BK96" i="6"/>
  <c r="J168" i="7"/>
  <c r="BK164" i="7"/>
  <c r="BK160" i="7"/>
  <c r="BK167" i="7"/>
  <c r="J163" i="7"/>
  <c r="J159" i="7"/>
  <c r="J154" i="7"/>
  <c r="BK150" i="7"/>
  <c r="BK146" i="7"/>
  <c r="BK142" i="7"/>
  <c r="BK137" i="7"/>
  <c r="BK133" i="7"/>
  <c r="J129" i="7"/>
  <c r="J125" i="7"/>
  <c r="J121" i="7"/>
  <c r="BK116" i="7"/>
  <c r="J112" i="7"/>
  <c r="J108" i="7"/>
  <c r="J104" i="7"/>
  <c r="J100" i="7"/>
  <c r="J95" i="7"/>
  <c r="BK156" i="7"/>
  <c r="J152" i="7"/>
  <c r="J148" i="7"/>
  <c r="BK144" i="7"/>
  <c r="J140" i="7"/>
  <c r="J135" i="7"/>
  <c r="J131" i="7"/>
  <c r="BK127" i="7"/>
  <c r="BK123" i="7"/>
  <c r="BK119" i="7"/>
  <c r="J114" i="7"/>
  <c r="J110" i="7"/>
  <c r="BK106" i="7"/>
  <c r="J102" i="7"/>
  <c r="BK98" i="7"/>
  <c r="BK93" i="7"/>
  <c r="BK187" i="8"/>
  <c r="J183" i="8"/>
  <c r="J179" i="8"/>
  <c r="BK175" i="8"/>
  <c r="J170" i="8"/>
  <c r="J187" i="8"/>
  <c r="BK183" i="8"/>
  <c r="BK179" i="8"/>
  <c r="BK176" i="8"/>
  <c r="BK170" i="8"/>
  <c r="J165" i="8"/>
  <c r="BK160" i="8"/>
  <c r="BK153" i="8"/>
  <c r="BK149" i="8"/>
  <c r="J145" i="8"/>
  <c r="J141" i="8"/>
  <c r="J136" i="8"/>
  <c r="J131" i="8"/>
  <c r="BK128" i="8"/>
  <c r="BK124" i="8"/>
  <c r="J120" i="8"/>
  <c r="J115" i="8"/>
  <c r="BK110" i="8"/>
  <c r="BK106" i="8"/>
  <c r="J102" i="8"/>
  <c r="J98" i="8"/>
  <c r="J169" i="8"/>
  <c r="BK165" i="8"/>
  <c r="BK161" i="8"/>
  <c r="BK154" i="8"/>
  <c r="BK150" i="8"/>
  <c r="J146" i="8"/>
  <c r="BK142" i="8"/>
  <c r="BK138" i="8"/>
  <c r="BK132" i="8"/>
  <c r="J128" i="8"/>
  <c r="J124" i="8"/>
  <c r="BK120" i="8"/>
  <c r="BK115" i="8"/>
  <c r="J110" i="8"/>
  <c r="J106" i="8"/>
  <c r="BK102" i="8"/>
  <c r="BK98" i="8"/>
  <c r="J120" i="9"/>
  <c r="BK116" i="9"/>
  <c r="BK111" i="9"/>
  <c r="BK105" i="9"/>
  <c r="J99" i="9"/>
  <c r="BK117" i="9"/>
  <c r="J112" i="9"/>
  <c r="BK106" i="9"/>
  <c r="BK100" i="9"/>
  <c r="BK176" i="10"/>
  <c r="BK172" i="10"/>
  <c r="BK168" i="10"/>
  <c r="BK164" i="10"/>
  <c r="J160" i="10"/>
  <c r="BK156" i="10"/>
  <c r="J151" i="10"/>
  <c r="J147" i="10"/>
  <c r="BK142" i="10"/>
  <c r="BK137" i="10"/>
  <c r="J133" i="10"/>
  <c r="BK128" i="10"/>
  <c r="BK123" i="10"/>
  <c r="BK118" i="10"/>
  <c r="BK113" i="10"/>
  <c r="J108" i="10"/>
  <c r="BK104" i="10"/>
  <c r="BK175" i="10"/>
  <c r="BK171" i="10"/>
  <c r="J167" i="10"/>
  <c r="BK163" i="10"/>
  <c r="J155" i="10"/>
  <c r="J150" i="10"/>
  <c r="J146" i="10"/>
  <c r="BK143" i="10"/>
  <c r="BK136" i="10"/>
  <c r="BK131" i="10"/>
  <c r="J125" i="10"/>
  <c r="BK121" i="10"/>
  <c r="J116" i="10"/>
  <c r="J113" i="10"/>
  <c r="BK108" i="10"/>
  <c r="BK141" i="11"/>
  <c r="BK137" i="11"/>
  <c r="J133" i="11"/>
  <c r="BK129" i="11"/>
  <c r="BK122" i="11"/>
  <c r="J116" i="11"/>
  <c r="BK113" i="11"/>
  <c r="BK108" i="11"/>
  <c r="J104" i="11"/>
  <c r="J100" i="11"/>
  <c r="J140" i="11"/>
  <c r="J136" i="11"/>
  <c r="BK133" i="11"/>
  <c r="J129" i="11"/>
  <c r="BK124" i="11"/>
  <c r="J122" i="11"/>
  <c r="BK116" i="11"/>
  <c r="J112" i="11"/>
  <c r="J107" i="11"/>
  <c r="J103" i="11"/>
  <c r="BK99" i="11"/>
  <c r="BK184" i="12"/>
  <c r="J180" i="12"/>
  <c r="BK176" i="12"/>
  <c r="BK172" i="12"/>
  <c r="J168" i="12"/>
  <c r="BK164" i="12"/>
  <c r="BK159" i="12"/>
  <c r="J154" i="12"/>
  <c r="BK186" i="12"/>
  <c r="BK182" i="12"/>
  <c r="J178" i="12"/>
  <c r="J174" i="12"/>
  <c r="BK170" i="12"/>
  <c r="J167" i="12"/>
  <c r="J162" i="12"/>
  <c r="BK158" i="12"/>
  <c r="J152" i="12"/>
  <c r="BK145" i="12"/>
  <c r="BK139" i="12"/>
  <c r="J125" i="12"/>
  <c r="BK117" i="12"/>
  <c r="J113" i="12"/>
  <c r="BK107" i="12"/>
  <c r="J103" i="12"/>
  <c r="BK95" i="12"/>
  <c r="J145" i="12"/>
  <c r="J142" i="12"/>
  <c r="J139" i="12"/>
  <c r="BK133" i="12"/>
  <c r="J127" i="12"/>
  <c r="BK119" i="12"/>
  <c r="BK114" i="12"/>
  <c r="BK109" i="12"/>
  <c r="BK101" i="12"/>
  <c r="BK159" i="13"/>
  <c r="J156" i="13"/>
  <c r="BK151" i="13"/>
  <c r="BK148" i="13"/>
  <c r="BK144" i="13"/>
  <c r="J139" i="13"/>
  <c r="BK135" i="13"/>
  <c r="BK131" i="13"/>
  <c r="J128" i="13"/>
  <c r="J124" i="13"/>
  <c r="BK121" i="13"/>
  <c r="BK117" i="13"/>
  <c r="BK113" i="13"/>
  <c r="J110" i="13"/>
  <c r="J105" i="13"/>
  <c r="J101" i="13"/>
  <c r="J96" i="13"/>
  <c r="J159" i="13"/>
  <c r="BK155" i="13"/>
  <c r="J151" i="13"/>
  <c r="J147" i="13"/>
  <c r="J142" i="13"/>
  <c r="J138" i="13"/>
  <c r="BK134" i="13"/>
  <c r="BK128" i="13"/>
  <c r="BK124" i="13"/>
  <c r="J120" i="13"/>
  <c r="BK115" i="13"/>
  <c r="BK112" i="13"/>
  <c r="BK105" i="13"/>
  <c r="BK103" i="13"/>
  <c r="BK101" i="13"/>
  <c r="BK99" i="13"/>
  <c r="BK96" i="13"/>
  <c r="BK93" i="13"/>
  <c r="BK186" i="14"/>
  <c r="BK170" i="14"/>
  <c r="J159" i="14"/>
  <c r="BK146" i="14"/>
  <c r="BK136" i="14"/>
  <c r="J126" i="14"/>
  <c r="J115" i="14"/>
  <c r="J100" i="14"/>
  <c r="BK190" i="14"/>
  <c r="J176" i="14"/>
  <c r="BK161" i="14"/>
  <c r="BK149" i="14"/>
  <c r="BK138" i="14"/>
  <c r="J128" i="14"/>
  <c r="J118" i="14"/>
  <c r="BK103" i="14"/>
  <c r="BK91" i="14"/>
  <c r="BK149" i="15"/>
  <c r="BK143" i="15"/>
  <c r="J139" i="15"/>
  <c r="BK135" i="15"/>
  <c r="BK129" i="15"/>
  <c r="BK124" i="15"/>
  <c r="J118" i="15"/>
  <c r="J113" i="15"/>
  <c r="BK107" i="15"/>
  <c r="J102" i="15"/>
  <c r="J95" i="15"/>
  <c r="BK92" i="15"/>
  <c r="BK88" i="15"/>
  <c r="J148" i="15"/>
  <c r="J143" i="15"/>
  <c r="BK139" i="15"/>
  <c r="J134" i="15"/>
  <c r="BK128" i="15"/>
  <c r="BK121" i="15"/>
  <c r="BK117" i="15"/>
  <c r="BK112" i="15"/>
  <c r="J103" i="15"/>
  <c r="J97" i="15"/>
  <c r="J92" i="15"/>
  <c r="J88" i="15"/>
  <c r="J161" i="16"/>
  <c r="BK150" i="16"/>
  <c r="BK139" i="16"/>
  <c r="BK129" i="16"/>
  <c r="J118" i="16"/>
  <c r="J108" i="16"/>
  <c r="BK96" i="16"/>
  <c r="BK164" i="16"/>
  <c r="BK151" i="16"/>
  <c r="J141" i="16"/>
  <c r="J132" i="16"/>
  <c r="J121" i="16"/>
  <c r="BK112" i="16"/>
  <c r="J105" i="16"/>
  <c r="BK93" i="16"/>
  <c r="J226" i="17"/>
  <c r="BK222" i="17"/>
  <c r="J218" i="17"/>
  <c r="J214" i="17"/>
  <c r="J210" i="17"/>
  <c r="BK206" i="17"/>
  <c r="BK202" i="17"/>
  <c r="J198" i="17"/>
  <c r="BK194" i="17"/>
  <c r="J190" i="17"/>
  <c r="BK186" i="17"/>
  <c r="BK182" i="17"/>
  <c r="BK178" i="17"/>
  <c r="J174" i="17"/>
  <c r="BK170" i="17"/>
  <c r="BK166" i="17"/>
  <c r="BK162" i="17"/>
  <c r="J158" i="17"/>
  <c r="BK154" i="17"/>
  <c r="BK151" i="17"/>
  <c r="BK147" i="17"/>
  <c r="BK143" i="17"/>
  <c r="BK138" i="17"/>
  <c r="J135" i="17"/>
  <c r="BK131" i="17"/>
  <c r="BK127" i="17"/>
  <c r="BK123" i="17"/>
  <c r="J119" i="17"/>
  <c r="J115" i="17"/>
  <c r="J111" i="17"/>
  <c r="BK107" i="17"/>
  <c r="J103" i="17"/>
  <c r="J99" i="17"/>
  <c r="BK96" i="17"/>
  <c r="J93" i="17"/>
  <c r="BK89" i="17"/>
  <c r="BK85" i="17"/>
  <c r="BK226" i="17"/>
  <c r="BK221" i="17"/>
  <c r="J217" i="17"/>
  <c r="J213" i="17"/>
  <c r="J209" i="17"/>
  <c r="BK205" i="17"/>
  <c r="J199" i="17"/>
  <c r="BK195" i="17"/>
  <c r="BK191" i="17"/>
  <c r="J187" i="17"/>
  <c r="BK183" i="17"/>
  <c r="BK179" i="17"/>
  <c r="J175" i="17"/>
  <c r="BK171" i="17"/>
  <c r="BK167" i="17"/>
  <c r="BK163" i="17"/>
  <c r="J159" i="17"/>
  <c r="J155" i="17"/>
  <c r="J151" i="17"/>
  <c r="J147" i="17"/>
  <c r="J143" i="17"/>
  <c r="BK139" i="17"/>
  <c r="BK135" i="17"/>
  <c r="J131" i="17"/>
  <c r="J127" i="17"/>
  <c r="J123" i="17"/>
  <c r="BK119" i="17"/>
  <c r="BK115" i="17"/>
  <c r="BK111" i="17"/>
  <c r="J107" i="17"/>
  <c r="BK103" i="17"/>
  <c r="BK99" i="17"/>
  <c r="BK93" i="17"/>
  <c r="J89" i="17"/>
  <c r="J85" i="17"/>
  <c r="BK104" i="18"/>
  <c r="BK98" i="18"/>
  <c r="J93" i="18"/>
  <c r="BK88" i="18"/>
  <c r="J101" i="18"/>
  <c r="BK96" i="18"/>
  <c r="J91" i="18"/>
  <c r="J338" i="2"/>
  <c r="BK314" i="2"/>
  <c r="BK302" i="2"/>
  <c r="BK289" i="2"/>
  <c r="BK267" i="2"/>
  <c r="J256" i="2"/>
  <c r="J244" i="2"/>
  <c r="BK230" i="2"/>
  <c r="J217" i="2"/>
  <c r="J186" i="2"/>
  <c r="BK162" i="2"/>
  <c r="J153" i="2"/>
  <c r="BK131" i="2"/>
  <c r="J124" i="2"/>
  <c r="J116" i="2"/>
  <c r="BK104" i="2"/>
  <c r="J347" i="2"/>
  <c r="BK329" i="2"/>
  <c r="BK328" i="2" s="1"/>
  <c r="J328" i="2" s="1"/>
  <c r="J78" i="2" s="1"/>
  <c r="J323" i="2"/>
  <c r="J311" i="2"/>
  <c r="J305" i="2"/>
  <c r="BK294" i="2"/>
  <c r="BK292" i="2"/>
  <c r="J267" i="2"/>
  <c r="BK256" i="2"/>
  <c r="J246" i="2"/>
  <c r="J234" i="2"/>
  <c r="BK217" i="2"/>
  <c r="BK204" i="2"/>
  <c r="J184" i="2"/>
  <c r="J157" i="2"/>
  <c r="BK142" i="2"/>
  <c r="BK124" i="2"/>
  <c r="J104" i="2"/>
  <c r="J779" i="3"/>
  <c r="BK769" i="3"/>
  <c r="J760" i="3"/>
  <c r="BK745" i="3"/>
  <c r="J737" i="3"/>
  <c r="J723" i="3"/>
  <c r="BK712" i="3"/>
  <c r="BK702" i="3"/>
  <c r="BK693" i="3"/>
  <c r="J681" i="3"/>
  <c r="BK672" i="3"/>
  <c r="J662" i="3"/>
  <c r="J649" i="3"/>
  <c r="BK636" i="3"/>
  <c r="BK623" i="3"/>
  <c r="BK611" i="3"/>
  <c r="J597" i="3"/>
  <c r="J581" i="3"/>
  <c r="J566" i="3"/>
  <c r="J554" i="3"/>
  <c r="J551" i="3"/>
  <c r="J541" i="3"/>
  <c r="BK528" i="3"/>
  <c r="J518" i="3"/>
  <c r="J509" i="3"/>
  <c r="BK498" i="3"/>
  <c r="J485" i="3"/>
  <c r="J474" i="3"/>
  <c r="J468" i="3"/>
  <c r="BK455" i="3"/>
  <c r="J444" i="3"/>
  <c r="J433" i="3"/>
  <c r="BK421" i="3"/>
  <c r="BK409" i="3"/>
  <c r="BK396" i="3"/>
  <c r="J380" i="3"/>
  <c r="BK373" i="3"/>
  <c r="J362" i="3"/>
  <c r="BK353" i="3"/>
  <c r="BK344" i="3"/>
  <c r="J332" i="3"/>
  <c r="BK320" i="3"/>
  <c r="J297" i="3"/>
  <c r="J285" i="3"/>
  <c r="J273" i="3"/>
  <c r="BK253" i="3"/>
  <c r="J241" i="3"/>
  <c r="BK230" i="3"/>
  <c r="J219" i="3"/>
  <c r="BK212" i="3"/>
  <c r="BK195" i="3"/>
  <c r="J183" i="3"/>
  <c r="BK171" i="3"/>
  <c r="BK159" i="3"/>
  <c r="BK147" i="3"/>
  <c r="BK128" i="3"/>
  <c r="BK115" i="3"/>
  <c r="BK762" i="3"/>
  <c r="BK747" i="3"/>
  <c r="J734" i="3"/>
  <c r="BK717" i="3"/>
  <c r="J707" i="3"/>
  <c r="J697" i="3"/>
  <c r="BK687" i="3"/>
  <c r="BK676" i="3"/>
  <c r="BK667" i="3"/>
  <c r="BK656" i="3"/>
  <c r="BK642" i="3"/>
  <c r="J629" i="3"/>
  <c r="BK618" i="3"/>
  <c r="J608" i="3"/>
  <c r="J589" i="3"/>
  <c r="BK572" i="3"/>
  <c r="BK563" i="3"/>
  <c r="BK551" i="3"/>
  <c r="BK541" i="3"/>
  <c r="J528" i="3"/>
  <c r="BK518" i="3"/>
  <c r="BK509" i="3"/>
  <c r="J498" i="3"/>
  <c r="BK479" i="3"/>
  <c r="BK468" i="3"/>
  <c r="J455" i="3"/>
  <c r="BK444" i="3"/>
  <c r="J437" i="3"/>
  <c r="J421" i="3"/>
  <c r="BK415" i="3"/>
  <c r="BK406" i="3"/>
  <c r="BK393" i="3"/>
  <c r="BK379" i="3"/>
  <c r="J369" i="3"/>
  <c r="J357" i="3"/>
  <c r="J349" i="3"/>
  <c r="J341" i="3"/>
  <c r="BK330" i="3"/>
  <c r="BK314" i="3"/>
  <c r="J295" i="3"/>
  <c r="BK282" i="3"/>
  <c r="J270" i="3"/>
  <c r="J247" i="3"/>
  <c r="J238" i="3"/>
  <c r="J227" i="3"/>
  <c r="BK215" i="3"/>
  <c r="BK200" i="3"/>
  <c r="J186" i="3"/>
  <c r="J174" i="3"/>
  <c r="J162" i="3"/>
  <c r="J149" i="3"/>
  <c r="BK135" i="3"/>
  <c r="BK125" i="3"/>
  <c r="BK112" i="3"/>
  <c r="J308" i="4"/>
  <c r="J305" i="4"/>
  <c r="BK300" i="4"/>
  <c r="J297" i="4"/>
  <c r="BK292" i="4"/>
  <c r="J288" i="4"/>
  <c r="BK282" i="4"/>
  <c r="J278" i="4"/>
  <c r="BK272" i="4"/>
  <c r="BK268" i="4"/>
  <c r="BK264" i="4"/>
  <c r="J258" i="4"/>
  <c r="BK253" i="4"/>
  <c r="J249" i="4"/>
  <c r="BK245" i="4"/>
  <c r="J237" i="4"/>
  <c r="J229" i="4"/>
  <c r="J225" i="4"/>
  <c r="BK221" i="4"/>
  <c r="BK217" i="4"/>
  <c r="J213" i="4"/>
  <c r="BK309" i="4"/>
  <c r="BK304" i="4"/>
  <c r="BK302" i="4"/>
  <c r="J298" i="4"/>
  <c r="BK294" i="4"/>
  <c r="J290" i="4"/>
  <c r="J284" i="4"/>
  <c r="J280" i="4"/>
  <c r="BK278" i="4"/>
  <c r="J272" i="4"/>
  <c r="BK267" i="4"/>
  <c r="BK263" i="4"/>
  <c r="BK258" i="4"/>
  <c r="J253" i="4"/>
  <c r="BK249" i="4"/>
  <c r="J245" i="4"/>
  <c r="BK237" i="4"/>
  <c r="BK229" i="4"/>
  <c r="BK225" i="4"/>
  <c r="J221" i="4"/>
  <c r="J217" i="4"/>
  <c r="BK212" i="4"/>
  <c r="J207" i="4"/>
  <c r="J203" i="4"/>
  <c r="J199" i="4"/>
  <c r="BK194" i="4"/>
  <c r="J188" i="4"/>
  <c r="J184" i="4"/>
  <c r="BK180" i="4"/>
  <c r="J174" i="4"/>
  <c r="J164" i="4"/>
  <c r="BK160" i="4"/>
  <c r="BK156" i="4"/>
  <c r="J151" i="4"/>
  <c r="BK147" i="4"/>
  <c r="J144" i="4"/>
  <c r="BK135" i="4"/>
  <c r="J131" i="4"/>
  <c r="BK125" i="4"/>
  <c r="J122" i="4"/>
  <c r="J115" i="4"/>
  <c r="BK107" i="4"/>
  <c r="BK101" i="4"/>
  <c r="J97" i="4"/>
  <c r="BK205" i="4"/>
  <c r="BK202" i="4"/>
  <c r="J196" i="4"/>
  <c r="BK190" i="4"/>
  <c r="J186" i="4"/>
  <c r="BK182" i="4"/>
  <c r="J178" i="4"/>
  <c r="J170" i="4"/>
  <c r="BK162" i="4"/>
  <c r="BK157" i="4"/>
  <c r="BK153" i="4"/>
  <c r="BK149" i="4"/>
  <c r="J145" i="4"/>
  <c r="BK138" i="4"/>
  <c r="J132" i="4"/>
  <c r="BK129" i="4"/>
  <c r="BK123" i="4"/>
  <c r="J119" i="4"/>
  <c r="J110" i="4"/>
  <c r="J104" i="4"/>
  <c r="J98" i="4"/>
  <c r="BK100" i="5"/>
  <c r="J96" i="5"/>
  <c r="BK92" i="5"/>
  <c r="J88" i="5"/>
  <c r="J98" i="5"/>
  <c r="J94" i="5"/>
  <c r="J90" i="5"/>
  <c r="J217" i="6"/>
  <c r="J213" i="6"/>
  <c r="J209" i="6"/>
  <c r="J205" i="6"/>
  <c r="BK200" i="6"/>
  <c r="BK196" i="6"/>
  <c r="J191" i="6"/>
  <c r="J186" i="6"/>
  <c r="J182" i="6"/>
  <c r="J178" i="6"/>
  <c r="J173" i="6"/>
  <c r="J169" i="6"/>
  <c r="BK165" i="6"/>
  <c r="J156" i="6"/>
  <c r="J150" i="6"/>
  <c r="J148" i="6"/>
  <c r="BK144" i="6"/>
  <c r="BK140" i="6"/>
  <c r="J136" i="6"/>
  <c r="BK132" i="6"/>
  <c r="J127" i="6"/>
  <c r="J123" i="6"/>
  <c r="J119" i="6"/>
  <c r="J117" i="6"/>
  <c r="BK113" i="6"/>
  <c r="BK109" i="6"/>
  <c r="BK105" i="6"/>
  <c r="J101" i="6"/>
  <c r="BK97" i="6"/>
  <c r="J93" i="6"/>
  <c r="BK177" i="6"/>
  <c r="J172" i="6"/>
  <c r="BK168" i="6"/>
  <c r="BK164" i="6"/>
  <c r="J160" i="6"/>
  <c r="BK156" i="6"/>
  <c r="BK152" i="6"/>
  <c r="J149" i="6"/>
  <c r="BK146" i="6"/>
  <c r="BK142" i="6"/>
  <c r="BK138" i="6"/>
  <c r="BK134" i="6"/>
  <c r="J130" i="6"/>
  <c r="J125" i="6"/>
  <c r="BK121" i="6"/>
  <c r="BK117" i="6"/>
  <c r="J113" i="6"/>
  <c r="J109" i="6"/>
  <c r="J105" i="6"/>
  <c r="BK101" i="6"/>
  <c r="J97" i="6"/>
  <c r="BK93" i="6"/>
  <c r="J165" i="7"/>
  <c r="J161" i="7"/>
  <c r="BK168" i="7"/>
  <c r="J164" i="7"/>
  <c r="J160" i="7"/>
  <c r="J155" i="7"/>
  <c r="J151" i="7"/>
  <c r="J147" i="7"/>
  <c r="BK143" i="7"/>
  <c r="J139" i="7"/>
  <c r="BK134" i="7"/>
  <c r="J130" i="7"/>
  <c r="BK126" i="7"/>
  <c r="J122" i="7"/>
  <c r="J117" i="7"/>
  <c r="BK113" i="7"/>
  <c r="BK109" i="7"/>
  <c r="BK105" i="7"/>
  <c r="BK101" i="7"/>
  <c r="BK97" i="7"/>
  <c r="J92" i="7"/>
  <c r="J153" i="7"/>
  <c r="J149" i="7"/>
  <c r="BK145" i="7"/>
  <c r="BK141" i="7"/>
  <c r="BK136" i="7"/>
  <c r="BK132" i="7"/>
  <c r="J128" i="7"/>
  <c r="J124" i="7"/>
  <c r="BK120" i="7"/>
  <c r="J115" i="7"/>
  <c r="BK111" i="7"/>
  <c r="J107" i="7"/>
  <c r="J103" i="7"/>
  <c r="J99" i="7"/>
  <c r="J94" i="7"/>
  <c r="BK190" i="8"/>
  <c r="J186" i="8"/>
  <c r="BK182" i="8"/>
  <c r="J178" i="8"/>
  <c r="J174" i="8"/>
  <c r="BK169" i="8"/>
  <c r="BK188" i="8"/>
  <c r="BK186" i="8"/>
  <c r="J182" i="8"/>
  <c r="BK177" i="8"/>
  <c r="BK174" i="8"/>
  <c r="J168" i="8"/>
  <c r="BK164" i="8"/>
  <c r="J158" i="8"/>
  <c r="J154" i="8"/>
  <c r="J150" i="8"/>
  <c r="BK146" i="8"/>
  <c r="J142" i="8"/>
  <c r="J138" i="8"/>
  <c r="J132" i="8"/>
  <c r="BK127" i="8"/>
  <c r="BK123" i="8"/>
  <c r="J119" i="8"/>
  <c r="BK114" i="8"/>
  <c r="J109" i="8"/>
  <c r="BK105" i="8"/>
  <c r="BK101" i="8"/>
  <c r="BK97" i="8"/>
  <c r="BK168" i="8"/>
  <c r="BK162" i="8"/>
  <c r="BK158" i="8"/>
  <c r="J153" i="8"/>
  <c r="J149" i="8"/>
  <c r="BK145" i="8"/>
  <c r="BK141" i="8"/>
  <c r="BK136" i="8"/>
  <c r="J129" i="8"/>
  <c r="J125" i="8"/>
  <c r="BK121" i="8"/>
  <c r="J116" i="8"/>
  <c r="J111" i="8"/>
  <c r="J107" i="8"/>
  <c r="BK103" i="8"/>
  <c r="J99" i="8"/>
  <c r="J95" i="8"/>
  <c r="J117" i="9"/>
  <c r="BK112" i="9"/>
  <c r="J106" i="9"/>
  <c r="J100" i="9"/>
  <c r="J118" i="9"/>
  <c r="BK113" i="9"/>
  <c r="J108" i="9"/>
  <c r="BK102" i="9"/>
  <c r="J175" i="10"/>
  <c r="J171" i="10"/>
  <c r="J169" i="10"/>
  <c r="BK165" i="10"/>
  <c r="BK161" i="10"/>
  <c r="BK157" i="10"/>
  <c r="BK152" i="10"/>
  <c r="J148" i="10"/>
  <c r="J143" i="10"/>
  <c r="BK138" i="10"/>
  <c r="J132" i="10"/>
  <c r="J127" i="10"/>
  <c r="BK122" i="10"/>
  <c r="J117" i="10"/>
  <c r="J112" i="10"/>
  <c r="BK107" i="10"/>
  <c r="J103" i="10"/>
  <c r="J174" i="10"/>
  <c r="J170" i="10"/>
  <c r="BK166" i="10"/>
  <c r="BK162" i="10"/>
  <c r="J158" i="10"/>
  <c r="BK151" i="10"/>
  <c r="BK149" i="10"/>
  <c r="BK145" i="10"/>
  <c r="J139" i="10"/>
  <c r="J135" i="10"/>
  <c r="J130" i="10"/>
  <c r="J124" i="10"/>
  <c r="BK117" i="10"/>
  <c r="J114" i="10"/>
  <c r="BK109" i="10"/>
  <c r="J107" i="10"/>
  <c r="BK103" i="10"/>
  <c r="J138" i="11"/>
  <c r="BK134" i="11"/>
  <c r="BK130" i="11"/>
  <c r="BK125" i="11"/>
  <c r="J118" i="11"/>
  <c r="BK114" i="11"/>
  <c r="BK109" i="11"/>
  <c r="J105" i="11"/>
  <c r="J101" i="11"/>
  <c r="J141" i="11"/>
  <c r="J137" i="11"/>
  <c r="J132" i="11"/>
  <c r="J128" i="11"/>
  <c r="J124" i="11"/>
  <c r="BK120" i="11"/>
  <c r="BK115" i="11"/>
  <c r="BK110" i="11"/>
  <c r="J106" i="11"/>
  <c r="J102" i="11"/>
  <c r="J98" i="11"/>
  <c r="BK183" i="12"/>
  <c r="BK179" i="12"/>
  <c r="J175" i="12"/>
  <c r="J171" i="12"/>
  <c r="BK167" i="12"/>
  <c r="BK162" i="12"/>
  <c r="J158" i="12"/>
  <c r="BK152" i="12"/>
  <c r="BK185" i="12"/>
  <c r="J181" i="12"/>
  <c r="J177" i="12"/>
  <c r="BK173" i="12"/>
  <c r="J169" i="12"/>
  <c r="J164" i="12"/>
  <c r="J159" i="12"/>
  <c r="BK154" i="12"/>
  <c r="BK147" i="12"/>
  <c r="J141" i="12"/>
  <c r="BK135" i="12"/>
  <c r="BK131" i="12"/>
  <c r="J123" i="12"/>
  <c r="BK116" i="12"/>
  <c r="J111" i="12"/>
  <c r="J105" i="12"/>
  <c r="J97" i="12"/>
  <c r="BK129" i="12"/>
  <c r="J121" i="12"/>
  <c r="J115" i="12"/>
  <c r="J110" i="12"/>
  <c r="J107" i="12"/>
  <c r="J99" i="12"/>
  <c r="J160" i="13"/>
  <c r="J155" i="13"/>
  <c r="J152" i="13"/>
  <c r="BK147" i="13"/>
  <c r="BK142" i="13"/>
  <c r="BK138" i="13"/>
  <c r="J134" i="13"/>
  <c r="J125" i="13"/>
  <c r="BK120" i="13"/>
  <c r="BK116" i="13"/>
  <c r="J112" i="13"/>
  <c r="BK106" i="13"/>
  <c r="BK102" i="13"/>
  <c r="J99" i="13"/>
  <c r="BK94" i="13"/>
  <c r="BK158" i="13"/>
  <c r="J154" i="13"/>
  <c r="J150" i="13"/>
  <c r="J146" i="13"/>
  <c r="J144" i="13"/>
  <c r="BK139" i="13"/>
  <c r="J135" i="13"/>
  <c r="BK129" i="13"/>
  <c r="J123" i="13"/>
  <c r="J119" i="13"/>
  <c r="BK118" i="13"/>
  <c r="J114" i="13"/>
  <c r="BK110" i="13"/>
  <c r="J106" i="13"/>
  <c r="J94" i="13"/>
  <c r="J186" i="14"/>
  <c r="J173" i="14"/>
  <c r="J161" i="14"/>
  <c r="J149" i="14"/>
  <c r="J138" i="14"/>
  <c r="BK128" i="14"/>
  <c r="BK118" i="14"/>
  <c r="J103" i="14"/>
  <c r="J95" i="14"/>
  <c r="BK180" i="14"/>
  <c r="BK168" i="14"/>
  <c r="BK159" i="14"/>
  <c r="J146" i="14"/>
  <c r="J136" i="14"/>
  <c r="BK126" i="14"/>
  <c r="BK115" i="14"/>
  <c r="BK100" i="14"/>
  <c r="J88" i="14"/>
  <c r="BK148" i="15"/>
  <c r="J145" i="15"/>
  <c r="BK140" i="15"/>
  <c r="J136" i="15"/>
  <c r="J131" i="15"/>
  <c r="J125" i="15"/>
  <c r="J119" i="15"/>
  <c r="J114" i="15"/>
  <c r="BK110" i="15"/>
  <c r="BK101" i="15"/>
  <c r="J93" i="15"/>
  <c r="BK89" i="15"/>
  <c r="J150" i="15"/>
  <c r="BK145" i="15"/>
  <c r="J140" i="15"/>
  <c r="BK136" i="15"/>
  <c r="BK133" i="15"/>
  <c r="BK127" i="15"/>
  <c r="J120" i="15"/>
  <c r="BK116" i="15"/>
  <c r="BK111" i="15"/>
  <c r="J105" i="15"/>
  <c r="J99" i="15"/>
  <c r="BK93" i="15"/>
  <c r="J89" i="15"/>
  <c r="J164" i="16"/>
  <c r="J151" i="16"/>
  <c r="BK141" i="16"/>
  <c r="BK132" i="16"/>
  <c r="BK121" i="16"/>
  <c r="BK111" i="16"/>
  <c r="BK102" i="16"/>
  <c r="J167" i="16"/>
  <c r="J154" i="16"/>
  <c r="J144" i="16"/>
  <c r="J139" i="16"/>
  <c r="J129" i="16"/>
  <c r="BK118" i="16"/>
  <c r="J112" i="16"/>
  <c r="J103" i="16"/>
  <c r="J91" i="16"/>
  <c r="J225" i="17"/>
  <c r="J221" i="17"/>
  <c r="BK217" i="17"/>
  <c r="BK213" i="17"/>
  <c r="BK209" i="17"/>
  <c r="J205" i="17"/>
  <c r="J201" i="17"/>
  <c r="BK197" i="17"/>
  <c r="J193" i="17"/>
  <c r="J189" i="17"/>
  <c r="BK185" i="17"/>
  <c r="BK181" i="17"/>
  <c r="J177" i="17"/>
  <c r="BK173" i="17"/>
  <c r="BK169" i="17"/>
  <c r="J165" i="17"/>
  <c r="J161" i="17"/>
  <c r="J157" i="17"/>
  <c r="BK153" i="17"/>
  <c r="J148" i="17"/>
  <c r="J144" i="17"/>
  <c r="BK140" i="17"/>
  <c r="J136" i="17"/>
  <c r="J132" i="17"/>
  <c r="J128" i="17"/>
  <c r="J124" i="17"/>
  <c r="BK120" i="17"/>
  <c r="BK116" i="17"/>
  <c r="J112" i="17"/>
  <c r="J108" i="17"/>
  <c r="J104" i="17"/>
  <c r="BK100" i="17"/>
  <c r="J97" i="17"/>
  <c r="BK94" i="17"/>
  <c r="BK92" i="17"/>
  <c r="BK86" i="17"/>
  <c r="J228" i="17"/>
  <c r="BK223" i="17"/>
  <c r="BK220" i="17"/>
  <c r="BK216" i="17"/>
  <c r="BK212" i="17"/>
  <c r="BK210" i="17"/>
  <c r="BK204" i="17"/>
  <c r="J200" i="17"/>
  <c r="J196" i="17"/>
  <c r="BK192" i="17"/>
  <c r="J188" i="17"/>
  <c r="BK184" i="17"/>
  <c r="BK180" i="17"/>
  <c r="J176" i="17"/>
  <c r="J172" i="17"/>
  <c r="J168" i="17"/>
  <c r="BK164" i="17"/>
  <c r="BK160" i="17"/>
  <c r="BK156" i="17"/>
  <c r="J152" i="17"/>
  <c r="BK148" i="17"/>
  <c r="BK144" i="17"/>
  <c r="J140" i="17"/>
  <c r="BK136" i="17"/>
  <c r="BK132" i="17"/>
  <c r="BK128" i="17"/>
  <c r="BK124" i="17"/>
  <c r="J120" i="17"/>
  <c r="J116" i="17"/>
  <c r="BK112" i="17"/>
  <c r="BK108" i="17"/>
  <c r="BK104" i="17"/>
  <c r="J100" i="17"/>
  <c r="J94" i="17"/>
  <c r="BK90" i="17"/>
  <c r="J86" i="17"/>
  <c r="J106" i="18"/>
  <c r="J99" i="18"/>
  <c r="BK95" i="18"/>
  <c r="J90" i="18"/>
  <c r="BK108" i="18"/>
  <c r="BK102" i="18"/>
  <c r="J97" i="18"/>
  <c r="BK92" i="18"/>
  <c r="BK87" i="18"/>
  <c r="BK227" i="3"/>
  <c r="BK192" i="3"/>
  <c r="BK180" i="3"/>
  <c r="J168" i="3"/>
  <c r="BK155" i="3"/>
  <c r="J142" i="3"/>
  <c r="J125" i="3"/>
  <c r="J112" i="3"/>
  <c r="J765" i="3"/>
  <c r="BK756" i="3"/>
  <c r="BK737" i="3"/>
  <c r="BK720" i="3"/>
  <c r="BK710" i="3"/>
  <c r="J700" i="3"/>
  <c r="BK683" i="3"/>
  <c r="J674" i="3"/>
  <c r="J665" i="3"/>
  <c r="J651" i="3"/>
  <c r="J639" i="3"/>
  <c r="J626" i="3"/>
  <c r="J611" i="3"/>
  <c r="BK597" i="3"/>
  <c r="BK584" i="3"/>
  <c r="BK566" i="3"/>
  <c r="BK554" i="3"/>
  <c r="J542" i="3"/>
  <c r="BK531" i="3"/>
  <c r="J520" i="3"/>
  <c r="J511" i="3"/>
  <c r="BK501" i="3"/>
  <c r="J482" i="3"/>
  <c r="BK471" i="3"/>
  <c r="BK459" i="3"/>
  <c r="J447" i="3"/>
  <c r="BK433" i="3"/>
  <c r="J423" i="3"/>
  <c r="BK412" i="3"/>
  <c r="J396" i="3"/>
  <c r="BK380" i="3"/>
  <c r="J373" i="3"/>
  <c r="BK362" i="3"/>
  <c r="J355" i="3"/>
  <c r="J347" i="3"/>
  <c r="BK332" i="3"/>
  <c r="J320" i="3"/>
  <c r="BK297" i="3"/>
  <c r="BK285" i="3"/>
  <c r="BK273" i="3"/>
  <c r="J253" i="3"/>
  <c r="BK241" i="3"/>
  <c r="BK225" i="3"/>
  <c r="BK219" i="3"/>
  <c r="BK206" i="3"/>
  <c r="J189" i="3"/>
  <c r="BK177" i="3"/>
  <c r="BK165" i="3"/>
  <c r="J152" i="3"/>
  <c r="J135" i="3"/>
  <c r="J128" i="3"/>
  <c r="J115" i="3"/>
  <c r="BK307" i="4"/>
  <c r="J303" i="4"/>
  <c r="BK299" i="4"/>
  <c r="J295" i="4"/>
  <c r="BK291" i="4"/>
  <c r="BK287" i="4"/>
  <c r="BK281" i="4"/>
  <c r="J277" i="4"/>
  <c r="J271" i="4"/>
  <c r="J267" i="4"/>
  <c r="J263" i="4"/>
  <c r="J257" i="4"/>
  <c r="BK252" i="4"/>
  <c r="BK248" i="4"/>
  <c r="BK244" i="4"/>
  <c r="BK236" i="4"/>
  <c r="BK228" i="4"/>
  <c r="J224" i="4"/>
  <c r="BK220" i="4"/>
  <c r="J216" i="4"/>
  <c r="J212" i="4"/>
  <c r="BK308" i="4"/>
  <c r="BK303" i="4"/>
  <c r="J299" i="4"/>
  <c r="BK295" i="4"/>
  <c r="J291" i="4"/>
  <c r="J287" i="4"/>
  <c r="J281" i="4"/>
  <c r="BK277" i="4"/>
  <c r="BK271" i="4"/>
  <c r="J268" i="4"/>
  <c r="J264" i="4"/>
  <c r="BK257" i="4"/>
  <c r="BK250" i="4"/>
  <c r="J246" i="4"/>
  <c r="J238" i="4"/>
  <c r="BK230" i="4"/>
  <c r="J228" i="4"/>
  <c r="BK224" i="4"/>
  <c r="J222" i="4"/>
  <c r="BK218" i="4"/>
  <c r="J215" i="4"/>
  <c r="BK209" i="4"/>
  <c r="J206" i="4"/>
  <c r="J202" i="4"/>
  <c r="J198" i="4"/>
  <c r="BK191" i="4"/>
  <c r="BK187" i="4"/>
  <c r="J183" i="4"/>
  <c r="J179" i="4"/>
  <c r="J173" i="4"/>
  <c r="BK163" i="4"/>
  <c r="J161" i="4"/>
  <c r="J155" i="4"/>
  <c r="J152" i="4"/>
  <c r="BK148" i="4"/>
  <c r="J141" i="4"/>
  <c r="J136" i="4"/>
  <c r="BK132" i="4"/>
  <c r="BK126" i="4"/>
  <c r="BK121" i="4"/>
  <c r="BK118" i="4"/>
  <c r="BK108" i="4"/>
  <c r="BK104" i="4"/>
  <c r="BK98" i="4"/>
  <c r="BK206" i="4"/>
  <c r="BK201" i="4"/>
  <c r="BK198" i="4"/>
  <c r="J191" i="4"/>
  <c r="J187" i="4"/>
  <c r="BK183" i="4"/>
  <c r="BK179" i="4"/>
  <c r="BK173" i="4"/>
  <c r="J163" i="4"/>
  <c r="J160" i="4"/>
  <c r="J156" i="4"/>
  <c r="BK152" i="4"/>
  <c r="J148" i="4"/>
  <c r="BK144" i="4"/>
  <c r="BK136" i="4"/>
  <c r="BK133" i="4"/>
  <c r="J126" i="4"/>
  <c r="BK122" i="4"/>
  <c r="J118" i="4"/>
  <c r="J108" i="4"/>
  <c r="BK105" i="4"/>
  <c r="BK99" i="4"/>
  <c r="J101" i="5"/>
  <c r="BK97" i="5"/>
  <c r="J93" i="5"/>
  <c r="BK89" i="5"/>
  <c r="J99" i="5"/>
  <c r="BK95" i="5"/>
  <c r="BK91" i="5"/>
  <c r="J218" i="6"/>
  <c r="J214" i="6"/>
  <c r="J210" i="6"/>
  <c r="J206" i="6"/>
  <c r="J201" i="6"/>
  <c r="BK197" i="6"/>
  <c r="BK192" i="6"/>
  <c r="BK187" i="6"/>
  <c r="BK183" i="6"/>
  <c r="J179" i="6"/>
  <c r="J174" i="6"/>
  <c r="BK170" i="6"/>
  <c r="J166" i="6"/>
  <c r="BK162" i="6"/>
  <c r="J158" i="6"/>
  <c r="J155" i="6"/>
  <c r="J151" i="6"/>
  <c r="J147" i="6"/>
  <c r="BK143" i="6"/>
  <c r="J137" i="6"/>
  <c r="BK133" i="6"/>
  <c r="J129" i="6"/>
  <c r="BK124" i="6"/>
  <c r="J120" i="6"/>
  <c r="J116" i="6"/>
  <c r="BK112" i="6"/>
  <c r="J108" i="6"/>
  <c r="J104" i="6"/>
  <c r="J100" i="6"/>
  <c r="J98" i="6"/>
  <c r="BK94" i="6"/>
  <c r="J216" i="6"/>
  <c r="BK214" i="6"/>
  <c r="BK212" i="6"/>
  <c r="BK210" i="6"/>
  <c r="BK208" i="6"/>
  <c r="BK206" i="6"/>
  <c r="J204" i="6"/>
  <c r="BK201" i="6"/>
  <c r="J199" i="6"/>
  <c r="J197" i="6"/>
  <c r="J194" i="6"/>
  <c r="J192" i="6"/>
  <c r="BK191" i="6"/>
  <c r="J187" i="6"/>
  <c r="J185" i="6"/>
  <c r="J183" i="6"/>
  <c r="J181" i="6"/>
  <c r="BK179" i="6"/>
  <c r="BK176" i="6"/>
  <c r="BK171" i="6"/>
  <c r="BK167" i="6"/>
  <c r="BK163" i="6"/>
  <c r="BK159" i="6"/>
  <c r="BK155" i="6"/>
  <c r="BK151" i="6"/>
  <c r="BK147" i="6"/>
  <c r="J143" i="6"/>
  <c r="BK139" i="6"/>
  <c r="BK136" i="6"/>
  <c r="J131" i="6"/>
  <c r="J126" i="6"/>
  <c r="BK122" i="6"/>
  <c r="BK118" i="6"/>
  <c r="J114" i="6"/>
  <c r="BK110" i="6"/>
  <c r="BK106" i="6"/>
  <c r="J102" i="6"/>
  <c r="BK98" i="6"/>
  <c r="J94" i="6"/>
  <c r="BK166" i="7"/>
  <c r="BK162" i="7"/>
  <c r="BK158" i="7"/>
  <c r="BK165" i="7"/>
  <c r="BK161" i="7"/>
  <c r="J156" i="7"/>
  <c r="BK152" i="7"/>
  <c r="BK148" i="7"/>
  <c r="J144" i="7"/>
  <c r="BK140" i="7"/>
  <c r="BK135" i="7"/>
  <c r="BK131" i="7"/>
  <c r="J127" i="7"/>
  <c r="J123" i="7"/>
  <c r="J119" i="7"/>
  <c r="BK114" i="7"/>
  <c r="BK110" i="7"/>
  <c r="J106" i="7"/>
  <c r="BK102" i="7"/>
  <c r="J98" i="7"/>
  <c r="J93" i="7"/>
  <c r="BK154" i="7"/>
  <c r="J150" i="7"/>
  <c r="J146" i="7"/>
  <c r="J142" i="7"/>
  <c r="J137" i="7"/>
  <c r="J133" i="7"/>
  <c r="BK129" i="7"/>
  <c r="BK125" i="7"/>
  <c r="BK121" i="7"/>
  <c r="J116" i="7"/>
  <c r="BK112" i="7"/>
  <c r="BK108" i="7"/>
  <c r="BK104" i="7"/>
  <c r="BK100" i="7"/>
  <c r="BK95" i="7"/>
  <c r="J189" i="8"/>
  <c r="BK185" i="8"/>
  <c r="J181" i="8"/>
  <c r="J177" i="8"/>
  <c r="BK173" i="8"/>
  <c r="J190" i="8"/>
  <c r="J185" i="8"/>
  <c r="BK181" i="8"/>
  <c r="BK178" i="8"/>
  <c r="J173" i="8"/>
  <c r="BK167" i="8"/>
  <c r="J162" i="8"/>
  <c r="J157" i="8"/>
  <c r="BK151" i="8"/>
  <c r="BK147" i="8"/>
  <c r="J143" i="8"/>
  <c r="J139" i="8"/>
  <c r="BK133" i="8"/>
  <c r="J126" i="8"/>
  <c r="BK122" i="8"/>
  <c r="BK118" i="8"/>
  <c r="J113" i="8"/>
  <c r="BK108" i="8"/>
  <c r="J104" i="8"/>
  <c r="J100" i="8"/>
  <c r="BK96" i="8"/>
  <c r="J167" i="8"/>
  <c r="J164" i="8"/>
  <c r="BK157" i="8"/>
  <c r="BK152" i="8"/>
  <c r="J148" i="8"/>
  <c r="J144" i="8"/>
  <c r="J140" i="8"/>
  <c r="BK134" i="8"/>
  <c r="BK131" i="8"/>
  <c r="BK126" i="8"/>
  <c r="J122" i="8"/>
  <c r="J118" i="8"/>
  <c r="BK113" i="8"/>
  <c r="J108" i="8"/>
  <c r="BK104" i="8"/>
  <c r="BK100" i="8"/>
  <c r="J96" i="8"/>
  <c r="BK118" i="9"/>
  <c r="J113" i="9"/>
  <c r="BK108" i="9"/>
  <c r="J102" i="9"/>
  <c r="BK119" i="9"/>
  <c r="J114" i="9"/>
  <c r="BK109" i="9"/>
  <c r="BK103" i="9"/>
  <c r="BK99" i="9"/>
  <c r="J173" i="10"/>
  <c r="BK170" i="10"/>
  <c r="J166" i="10"/>
  <c r="J162" i="10"/>
  <c r="BK158" i="10"/>
  <c r="J153" i="10"/>
  <c r="J149" i="10"/>
  <c r="J145" i="10"/>
  <c r="BK139" i="10"/>
  <c r="J136" i="10"/>
  <c r="J131" i="10"/>
  <c r="BK125" i="10"/>
  <c r="J121" i="10"/>
  <c r="BK116" i="10"/>
  <c r="J111" i="10"/>
  <c r="J106" i="10"/>
  <c r="J177" i="10"/>
  <c r="BK173" i="10"/>
  <c r="BK169" i="10"/>
  <c r="J165" i="10"/>
  <c r="J161" i="10"/>
  <c r="BK159" i="10"/>
  <c r="J157" i="10"/>
  <c r="J152" i="10"/>
  <c r="BK148" i="10"/>
  <c r="BK140" i="10"/>
  <c r="J138" i="10"/>
  <c r="BK133" i="10"/>
  <c r="J128" i="10"/>
  <c r="J123" i="10"/>
  <c r="J118" i="10"/>
  <c r="BK111" i="10"/>
  <c r="BK106" i="10"/>
  <c r="J104" i="10"/>
  <c r="BK139" i="11"/>
  <c r="J135" i="11"/>
  <c r="BK131" i="11"/>
  <c r="J126" i="11"/>
  <c r="J119" i="11"/>
  <c r="J115" i="11"/>
  <c r="J110" i="11"/>
  <c r="BK106" i="11"/>
  <c r="BK102" i="11"/>
  <c r="BK98" i="11"/>
  <c r="BK138" i="11"/>
  <c r="J134" i="11"/>
  <c r="J131" i="11"/>
  <c r="J125" i="11"/>
  <c r="BK123" i="11"/>
  <c r="BK119" i="11"/>
  <c r="J114" i="11"/>
  <c r="J109" i="11"/>
  <c r="BK105" i="11"/>
  <c r="BK101" i="11"/>
  <c r="J186" i="12"/>
  <c r="J182" i="12"/>
  <c r="BK178" i="12"/>
  <c r="BK174" i="12"/>
  <c r="J170" i="12"/>
  <c r="J166" i="12"/>
  <c r="J160" i="12"/>
  <c r="J157" i="12"/>
  <c r="BK151" i="12"/>
  <c r="J184" i="12"/>
  <c r="BK180" i="12"/>
  <c r="J176" i="12"/>
  <c r="J172" i="12"/>
  <c r="BK168" i="12"/>
  <c r="BK165" i="12"/>
  <c r="BK160" i="12"/>
  <c r="BK156" i="12"/>
  <c r="J150" i="12"/>
  <c r="BK142" i="12"/>
  <c r="J129" i="12"/>
  <c r="BK121" i="12"/>
  <c r="BK115" i="12"/>
  <c r="BK110" i="12"/>
  <c r="BK99" i="12"/>
  <c r="J147" i="12"/>
  <c r="BK143" i="12"/>
  <c r="BK141" i="12"/>
  <c r="BK136" i="12"/>
  <c r="J131" i="12"/>
  <c r="BK123" i="12"/>
  <c r="J116" i="12"/>
  <c r="BK111" i="12"/>
  <c r="BK105" i="12"/>
  <c r="BK97" i="12"/>
  <c r="BK157" i="13"/>
  <c r="BK153" i="13"/>
  <c r="J149" i="13"/>
  <c r="BK146" i="13"/>
  <c r="J141" i="13"/>
  <c r="BK137" i="13"/>
  <c r="J133" i="13"/>
  <c r="J129" i="13"/>
  <c r="J126" i="13"/>
  <c r="BK123" i="13"/>
  <c r="BK119" i="13"/>
  <c r="J115" i="13"/>
  <c r="J111" i="13"/>
  <c r="BK107" i="13"/>
  <c r="J103" i="13"/>
  <c r="BK97" i="13"/>
  <c r="J93" i="13"/>
  <c r="J157" i="13"/>
  <c r="J153" i="13"/>
  <c r="BK149" i="13"/>
  <c r="J145" i="13"/>
  <c r="J140" i="13"/>
  <c r="J136" i="13"/>
  <c r="J131" i="13"/>
  <c r="BK126" i="13"/>
  <c r="BK122" i="13"/>
  <c r="J117" i="13"/>
  <c r="J113" i="13"/>
  <c r="J108" i="13"/>
  <c r="J104" i="13"/>
  <c r="J102" i="13"/>
  <c r="J100" i="13"/>
  <c r="J95" i="13"/>
  <c r="BK183" i="14"/>
  <c r="BK176" i="14"/>
  <c r="BK165" i="14"/>
  <c r="J152" i="14"/>
  <c r="BK141" i="14"/>
  <c r="BK130" i="14"/>
  <c r="BK121" i="14"/>
  <c r="J108" i="14"/>
  <c r="J91" i="14"/>
  <c r="J183" i="14"/>
  <c r="J170" i="14"/>
  <c r="J156" i="14"/>
  <c r="BK144" i="14"/>
  <c r="J133" i="14"/>
  <c r="BK123" i="14"/>
  <c r="BK111" i="14"/>
  <c r="J97" i="14"/>
  <c r="BK151" i="15"/>
  <c r="BK147" i="15"/>
  <c r="J141" i="15"/>
  <c r="J137" i="15"/>
  <c r="J133" i="15"/>
  <c r="J127" i="15"/>
  <c r="BK120" i="15"/>
  <c r="J116" i="15"/>
  <c r="J111" i="15"/>
  <c r="BK103" i="15"/>
  <c r="BK99" i="15"/>
  <c r="J94" i="15"/>
  <c r="J90" i="15"/>
  <c r="J151" i="15"/>
  <c r="J147" i="15"/>
  <c r="BK141" i="15"/>
  <c r="BK137" i="15"/>
  <c r="BK131" i="15"/>
  <c r="BK125" i="15"/>
  <c r="BK119" i="15"/>
  <c r="BK114" i="15"/>
  <c r="J107" i="15"/>
  <c r="J101" i="15"/>
  <c r="BK94" i="15"/>
  <c r="BK90" i="15"/>
  <c r="BK167" i="16"/>
  <c r="BK154" i="16"/>
  <c r="BK144" i="16"/>
  <c r="J135" i="16"/>
  <c r="BK123" i="16"/>
  <c r="J113" i="16"/>
  <c r="BK103" i="16"/>
  <c r="BK91" i="16"/>
  <c r="BK157" i="16"/>
  <c r="J147" i="16"/>
  <c r="J137" i="16"/>
  <c r="BK126" i="16"/>
  <c r="BK115" i="16"/>
  <c r="J111" i="16"/>
  <c r="J102" i="16"/>
  <c r="BK87" i="16"/>
  <c r="J224" i="17"/>
  <c r="J220" i="17"/>
  <c r="J216" i="17"/>
  <c r="J212" i="17"/>
  <c r="BK208" i="17"/>
  <c r="J203" i="17"/>
  <c r="BK200" i="17"/>
  <c r="BK196" i="17"/>
  <c r="J192" i="17"/>
  <c r="BK188" i="17"/>
  <c r="J184" i="17"/>
  <c r="J180" i="17"/>
  <c r="BK176" i="17"/>
  <c r="BK172" i="17"/>
  <c r="BK168" i="17"/>
  <c r="J164" i="17"/>
  <c r="J160" i="17"/>
  <c r="J156" i="17"/>
  <c r="BK152" i="17"/>
  <c r="BK149" i="17"/>
  <c r="J145" i="17"/>
  <c r="BK141" i="17"/>
  <c r="BK137" i="17"/>
  <c r="BK133" i="17"/>
  <c r="BK129" i="17"/>
  <c r="BK125" i="17"/>
  <c r="BK121" i="17"/>
  <c r="J117" i="17"/>
  <c r="BK113" i="17"/>
  <c r="BK109" i="17"/>
  <c r="BK105" i="17"/>
  <c r="BK101" i="17"/>
  <c r="BK97" i="17"/>
  <c r="J95" i="17"/>
  <c r="J91" i="17"/>
  <c r="J87" i="17"/>
  <c r="BK228" i="17"/>
  <c r="BK224" i="17"/>
  <c r="J219" i="17"/>
  <c r="J215" i="17"/>
  <c r="J211" i="17"/>
  <c r="J207" i="17"/>
  <c r="BK203" i="17"/>
  <c r="BK201" i="17"/>
  <c r="J197" i="17"/>
  <c r="BK193" i="17"/>
  <c r="BK189" i="17"/>
  <c r="J185" i="17"/>
  <c r="J181" i="17"/>
  <c r="BK177" i="17"/>
  <c r="J173" i="17"/>
  <c r="J169" i="17"/>
  <c r="BK165" i="17"/>
  <c r="BK161" i="17"/>
  <c r="BK157" i="17"/>
  <c r="J153" i="17"/>
  <c r="J149" i="17"/>
  <c r="BK145" i="17"/>
  <c r="J141" i="17"/>
  <c r="J137" i="17"/>
  <c r="J133" i="17"/>
  <c r="J129" i="17"/>
  <c r="J125" i="17"/>
  <c r="J121" i="17"/>
  <c r="BK117" i="17"/>
  <c r="J113" i="17"/>
  <c r="J109" i="17"/>
  <c r="J105" i="17"/>
  <c r="J101" i="17"/>
  <c r="BK95" i="17"/>
  <c r="BK91" i="17"/>
  <c r="BK87" i="17"/>
  <c r="J108" i="18"/>
  <c r="BK101" i="18"/>
  <c r="J96" i="18"/>
  <c r="BK91" i="18"/>
  <c r="J104" i="18"/>
  <c r="J98" i="18"/>
  <c r="BK93" i="18"/>
  <c r="J88" i="18"/>
  <c r="BK323" i="2"/>
  <c r="BK308" i="2"/>
  <c r="J296" i="2"/>
  <c r="BK279" i="2"/>
  <c r="J261" i="2"/>
  <c r="J250" i="2"/>
  <c r="BK237" i="2"/>
  <c r="J223" i="2"/>
  <c r="J204" i="2"/>
  <c r="BK180" i="2"/>
  <c r="BK159" i="2"/>
  <c r="J147" i="2"/>
  <c r="J292" i="2"/>
  <c r="BK264" i="2"/>
  <c r="J253" i="2"/>
  <c r="BK234" i="2"/>
  <c r="BK207" i="2"/>
  <c r="BK193" i="2"/>
  <c r="BK170" i="2"/>
  <c r="J149" i="2"/>
  <c r="J135" i="2"/>
  <c r="BK119" i="2"/>
  <c r="AS63" i="1"/>
  <c r="J289" i="2"/>
  <c r="BK273" i="2"/>
  <c r="BK259" i="2"/>
  <c r="BK244" i="2"/>
  <c r="J230" i="2"/>
  <c r="J207" i="2"/>
  <c r="BK186" i="2"/>
  <c r="J162" i="2"/>
  <c r="BK153" i="2"/>
  <c r="BK135" i="2"/>
  <c r="J119" i="2"/>
  <c r="BK787" i="3"/>
  <c r="BK771" i="3"/>
  <c r="J762" i="3"/>
  <c r="J747" i="3"/>
  <c r="BK740" i="3"/>
  <c r="J720" i="3"/>
  <c r="J710" i="3"/>
  <c r="BK700" i="3"/>
  <c r="BK690" i="3"/>
  <c r="BK678" i="3"/>
  <c r="J669" i="3"/>
  <c r="J659" i="3"/>
  <c r="BK651" i="3"/>
  <c r="J632" i="3"/>
  <c r="BK621" i="3"/>
  <c r="J613" i="3"/>
  <c r="BK600" i="3"/>
  <c r="BK596" i="3"/>
  <c r="BK569" i="3"/>
  <c r="J556" i="3"/>
  <c r="BK542" i="3"/>
  <c r="J531" i="3"/>
  <c r="BK520" i="3"/>
  <c r="BK511" i="3"/>
  <c r="J501" i="3"/>
  <c r="BK485" i="3"/>
  <c r="J476" i="3"/>
  <c r="BK465" i="3"/>
  <c r="J452" i="3"/>
  <c r="BK447" i="3"/>
  <c r="BK338" i="2"/>
  <c r="BK299" i="2"/>
  <c r="J279" i="2"/>
  <c r="BK261" i="2"/>
  <c r="BK253" i="2"/>
  <c r="J241" i="2"/>
  <c r="BK223" i="2"/>
  <c r="J193" i="2"/>
  <c r="J170" i="2"/>
  <c r="BK149" i="2"/>
  <c r="J131" i="2"/>
  <c r="BK116" i="2"/>
  <c r="J787" i="3"/>
  <c r="J777" i="3"/>
  <c r="J756" i="3"/>
  <c r="J743" i="3"/>
  <c r="BK734" i="3"/>
  <c r="J717" i="3"/>
  <c r="BK707" i="3"/>
  <c r="BK697" i="3"/>
  <c r="J687" i="3"/>
  <c r="J676" i="3"/>
  <c r="J667" i="3"/>
  <c r="J656" i="3"/>
  <c r="J642" i="3"/>
  <c r="BK629" i="3"/>
  <c r="J618" i="3"/>
  <c r="J605" i="3"/>
  <c r="BK589" i="3"/>
  <c r="J572" i="3"/>
  <c r="J561" i="3"/>
  <c r="J545" i="3"/>
  <c r="BK533" i="3"/>
  <c r="J523" i="3"/>
  <c r="J514" i="3"/>
  <c r="BK504" i="3"/>
  <c r="J488" i="3"/>
  <c r="J479" i="3"/>
  <c r="BK462" i="3"/>
  <c r="J450" i="3"/>
  <c r="BK439" i="3"/>
  <c r="J426" i="3"/>
  <c r="J415" i="3"/>
  <c r="J404" i="3"/>
  <c r="J389" i="3"/>
  <c r="BK378" i="3"/>
  <c r="BK366" i="3"/>
  <c r="BK357" i="3"/>
  <c r="BK349" i="3"/>
  <c r="J338" i="3"/>
  <c r="J327" i="3"/>
  <c r="J308" i="3"/>
  <c r="BK290" i="3"/>
  <c r="J279" i="3"/>
  <c r="BK263" i="3"/>
  <c r="BK245" i="3"/>
  <c r="J236" i="3"/>
  <c r="J225" i="3"/>
  <c r="J206" i="3"/>
  <c r="BK189" i="3"/>
  <c r="J177" i="3"/>
  <c r="J165" i="3"/>
  <c r="BK152" i="3"/>
  <c r="BK137" i="3"/>
  <c r="J123" i="3"/>
  <c r="BK777" i="3"/>
  <c r="J769" i="3"/>
  <c r="J758" i="3"/>
  <c r="J740" i="3"/>
  <c r="BK723" i="3"/>
  <c r="J712" i="3"/>
  <c r="J702" i="3"/>
  <c r="J693" i="3"/>
  <c r="BK681" i="3"/>
  <c r="J672" i="3"/>
  <c r="BK662" i="3"/>
  <c r="BK649" i="3"/>
  <c r="J636" i="3"/>
  <c r="J623" i="3"/>
  <c r="BK613" i="3"/>
  <c r="J600" i="3"/>
  <c r="BK581" i="3"/>
  <c r="J569" i="3"/>
  <c r="BK556" i="3"/>
  <c r="BK545" i="3"/>
  <c r="J533" i="3"/>
  <c r="BK523" i="3"/>
  <c r="BK514" i="3"/>
  <c r="J504" i="3"/>
  <c r="BK488" i="3"/>
  <c r="BK474" i="3"/>
  <c r="J462" i="3"/>
  <c r="BK450" i="3"/>
  <c r="J441" i="3"/>
  <c r="BK426" i="3"/>
  <c r="J409" i="3"/>
  <c r="BK398" i="3"/>
  <c r="BK383" i="3"/>
  <c r="J375" i="3"/>
  <c r="J364" i="3"/>
  <c r="J353" i="3"/>
  <c r="J344" i="3"/>
  <c r="J334" i="3"/>
  <c r="BK325" i="3"/>
  <c r="BK302" i="3"/>
  <c r="BK288" i="3"/>
  <c r="BK276" i="3"/>
  <c r="J260" i="3"/>
  <c r="J243" i="3"/>
  <c r="BK233" i="3"/>
  <c r="J222" i="3"/>
  <c r="BK209" i="3"/>
  <c r="J192" i="3"/>
  <c r="J180" i="3"/>
  <c r="BK168" i="3"/>
  <c r="J155" i="3"/>
  <c r="BK142" i="3"/>
  <c r="BK132" i="3"/>
  <c r="J118" i="3"/>
  <c r="BK310" i="4"/>
  <c r="J302" i="4"/>
  <c r="BK298" i="4"/>
  <c r="J294" i="4"/>
  <c r="BK290" i="4"/>
  <c r="BK284" i="4"/>
  <c r="BK280" i="4"/>
  <c r="J274" i="4"/>
  <c r="J270" i="4"/>
  <c r="BK266" i="4"/>
  <c r="J262" i="4"/>
  <c r="J256" i="4"/>
  <c r="J251" i="4"/>
  <c r="J247" i="4"/>
  <c r="J241" i="4"/>
  <c r="J233" i="4"/>
  <c r="BK227" i="4"/>
  <c r="BK223" i="4"/>
  <c r="BK219" i="4"/>
  <c r="BK215" i="4"/>
  <c r="J209" i="4"/>
  <c r="J307" i="4"/>
  <c r="J300" i="4"/>
  <c r="BK296" i="4"/>
  <c r="J292" i="4"/>
  <c r="BK288" i="4"/>
  <c r="J282" i="4"/>
  <c r="BK274" i="4"/>
  <c r="BK270" i="4"/>
  <c r="J265" i="4"/>
  <c r="J259" i="4"/>
  <c r="BK256" i="4"/>
  <c r="BK251" i="4"/>
  <c r="BK247" i="4"/>
  <c r="BK241" i="4"/>
  <c r="BK233" i="4"/>
  <c r="J227" i="4"/>
  <c r="J223" i="4"/>
  <c r="J219" i="4"/>
  <c r="J214" i="4"/>
  <c r="BK208" i="4"/>
  <c r="J205" i="4"/>
  <c r="J201" i="4"/>
  <c r="BK196" i="4"/>
  <c r="J190" i="4"/>
  <c r="BK186" i="4"/>
  <c r="J182" i="4"/>
  <c r="BK178" i="4"/>
  <c r="BK170" i="4"/>
  <c r="J162" i="4"/>
  <c r="J158" i="4"/>
  <c r="J154" i="4"/>
  <c r="J149" i="4"/>
  <c r="BK146" i="4"/>
  <c r="BK140" i="4"/>
  <c r="J133" i="4"/>
  <c r="J129" i="4"/>
  <c r="J124" i="4"/>
  <c r="BK119" i="4"/>
  <c r="BK110" i="4"/>
  <c r="J105" i="4"/>
  <c r="J99" i="4"/>
  <c r="BK207" i="4"/>
  <c r="BK204" i="4"/>
  <c r="BK200" i="4"/>
  <c r="J194" i="4"/>
  <c r="BK188" i="4"/>
  <c r="BK184" i="4"/>
  <c r="J180" i="4"/>
  <c r="BK174" i="4"/>
  <c r="BK164" i="4"/>
  <c r="BK159" i="4"/>
  <c r="BK155" i="4"/>
  <c r="BK151" i="4"/>
  <c r="J147" i="4"/>
  <c r="BK141" i="4"/>
  <c r="J135" i="4"/>
  <c r="BK131" i="4"/>
  <c r="J125" i="4"/>
  <c r="J121" i="4"/>
  <c r="BK115" i="4"/>
  <c r="J107" i="4"/>
  <c r="J100" i="4"/>
  <c r="BK96" i="4"/>
  <c r="BK98" i="5"/>
  <c r="BK94" i="5"/>
  <c r="BK90" i="5"/>
  <c r="J100" i="5"/>
  <c r="BK96" i="5"/>
  <c r="J92" i="5"/>
  <c r="BK88" i="5"/>
  <c r="J215" i="6"/>
  <c r="BK211" i="6"/>
  <c r="BK207" i="6"/>
  <c r="J202" i="6"/>
  <c r="BK198" i="6"/>
  <c r="J193" i="6"/>
  <c r="J189" i="6"/>
  <c r="J184" i="6"/>
  <c r="J180" i="6"/>
  <c r="J176" i="6"/>
  <c r="J171" i="6"/>
  <c r="J167" i="6"/>
  <c r="J163" i="6"/>
  <c r="BK161" i="6"/>
  <c r="J159" i="6"/>
  <c r="J154" i="6"/>
  <c r="J152" i="6"/>
  <c r="J146" i="6"/>
  <c r="J142" i="6"/>
  <c r="J138" i="6"/>
  <c r="J134" i="6"/>
  <c r="BK130" i="6"/>
  <c r="BK125" i="6"/>
  <c r="J121" i="6"/>
  <c r="BK115" i="6"/>
  <c r="BK111" i="6"/>
  <c r="BK107" i="6"/>
  <c r="BK103" i="6"/>
  <c r="BK99" i="6"/>
  <c r="J95" i="6"/>
  <c r="BK218" i="6"/>
  <c r="BK174" i="6"/>
  <c r="J170" i="6"/>
  <c r="BK166" i="6"/>
  <c r="J162" i="6"/>
  <c r="BK158" i="6"/>
  <c r="BK154" i="6"/>
  <c r="BK148" i="6"/>
  <c r="J144" i="6"/>
  <c r="J140" i="6"/>
  <c r="J135" i="6"/>
  <c r="J132" i="6"/>
  <c r="BK127" i="6"/>
  <c r="BK123" i="6"/>
  <c r="BK119" i="6"/>
  <c r="J115" i="6"/>
  <c r="J111" i="6"/>
  <c r="J107" i="6"/>
  <c r="J103" i="6"/>
  <c r="J99" i="6"/>
  <c r="BK95" i="6"/>
  <c r="J167" i="7"/>
  <c r="BK163" i="7"/>
  <c r="BK159" i="7"/>
  <c r="J166" i="7"/>
  <c r="J162" i="7"/>
  <c r="J158" i="7"/>
  <c r="BK153" i="7"/>
  <c r="BK149" i="7"/>
  <c r="J145" i="7"/>
  <c r="J141" i="7"/>
  <c r="J136" i="7"/>
  <c r="J132" i="7"/>
  <c r="BK128" i="7"/>
  <c r="BK124" i="7"/>
  <c r="J120" i="7"/>
  <c r="BK115" i="7"/>
  <c r="J111" i="7"/>
  <c r="BK107" i="7"/>
  <c r="BK103" i="7"/>
  <c r="BK99" i="7"/>
  <c r="BK94" i="7"/>
  <c r="BK155" i="7"/>
  <c r="BK151" i="7"/>
  <c r="BK147" i="7"/>
  <c r="J143" i="7"/>
  <c r="BK139" i="7"/>
  <c r="J134" i="7"/>
  <c r="BK130" i="7"/>
  <c r="J126" i="7"/>
  <c r="BK122" i="7"/>
  <c r="BK117" i="7"/>
  <c r="J113" i="7"/>
  <c r="J109" i="7"/>
  <c r="J105" i="7"/>
  <c r="J101" i="7"/>
  <c r="J97" i="7"/>
  <c r="BK92" i="7"/>
  <c r="J188" i="8"/>
  <c r="BK184" i="8"/>
  <c r="J180" i="8"/>
  <c r="J176" i="8"/>
  <c r="J172" i="8"/>
  <c r="BK189" i="8"/>
  <c r="J184" i="8"/>
  <c r="BK180" i="8"/>
  <c r="J175" i="8"/>
  <c r="BK172" i="8"/>
  <c r="BK166" i="8"/>
  <c r="J161" i="8"/>
  <c r="BK155" i="8"/>
  <c r="J152" i="8"/>
  <c r="BK148" i="8"/>
  <c r="BK144" i="8"/>
  <c r="BK140" i="8"/>
  <c r="J134" i="8"/>
  <c r="BK129" i="8"/>
  <c r="BK125" i="8"/>
  <c r="J121" i="8"/>
  <c r="BK116" i="8"/>
  <c r="BK111" i="8"/>
  <c r="BK107" i="8"/>
  <c r="J103" i="8"/>
  <c r="BK99" i="8"/>
  <c r="BK95" i="8"/>
  <c r="J166" i="8"/>
  <c r="J160" i="8"/>
  <c r="J155" i="8"/>
  <c r="J151" i="8"/>
  <c r="J147" i="8"/>
  <c r="BK143" i="8"/>
  <c r="BK139" i="8"/>
  <c r="J133" i="8"/>
  <c r="J127" i="8"/>
  <c r="J123" i="8"/>
  <c r="BK119" i="8"/>
  <c r="J114" i="8"/>
  <c r="BK109" i="8"/>
  <c r="J105" i="8"/>
  <c r="J101" i="8"/>
  <c r="J97" i="8"/>
  <c r="J119" i="9"/>
  <c r="BK114" i="9"/>
  <c r="J109" i="9"/>
  <c r="J103" i="9"/>
  <c r="BK120" i="9"/>
  <c r="J116" i="9"/>
  <c r="J111" i="9"/>
  <c r="J105" i="9"/>
  <c r="BK177" i="10"/>
  <c r="BK174" i="10"/>
  <c r="BK167" i="10"/>
  <c r="J163" i="10"/>
  <c r="J159" i="10"/>
  <c r="BK155" i="10"/>
  <c r="BK150" i="10"/>
  <c r="BK146" i="10"/>
  <c r="J140" i="10"/>
  <c r="BK135" i="10"/>
  <c r="BK130" i="10"/>
  <c r="BK124" i="10"/>
  <c r="J119" i="10"/>
  <c r="BK114" i="10"/>
  <c r="J109" i="10"/>
  <c r="J105" i="10"/>
  <c r="J176" i="10"/>
  <c r="J172" i="10"/>
  <c r="J168" i="10"/>
  <c r="J164" i="10"/>
  <c r="BK160" i="10"/>
  <c r="J156" i="10"/>
  <c r="BK153" i="10"/>
  <c r="BK147" i="10"/>
  <c r="J142" i="10"/>
  <c r="J137" i="10"/>
  <c r="BK132" i="10"/>
  <c r="BK127" i="10"/>
  <c r="J122" i="10"/>
  <c r="BK119" i="10"/>
  <c r="BK112" i="10"/>
  <c r="BK105" i="10"/>
  <c r="BK140" i="11"/>
  <c r="BK136" i="11"/>
  <c r="BK132" i="11"/>
  <c r="BK128" i="11"/>
  <c r="J120" i="11"/>
  <c r="BK112" i="11"/>
  <c r="BK107" i="11"/>
  <c r="BK103" i="11"/>
  <c r="J99" i="11"/>
  <c r="J139" i="11"/>
  <c r="BK135" i="11"/>
  <c r="J130" i="11"/>
  <c r="BK126" i="11"/>
  <c r="J123" i="11"/>
  <c r="BK118" i="11"/>
  <c r="J113" i="11"/>
  <c r="J108" i="11"/>
  <c r="BK104" i="11"/>
  <c r="BK100" i="11"/>
  <c r="J185" i="12"/>
  <c r="BK181" i="12"/>
  <c r="BK177" i="12"/>
  <c r="J173" i="12"/>
  <c r="BK169" i="12"/>
  <c r="J165" i="12"/>
  <c r="BK161" i="12"/>
  <c r="J156" i="12"/>
  <c r="BK150" i="12"/>
  <c r="J183" i="12"/>
  <c r="J179" i="12"/>
  <c r="BK175" i="12"/>
  <c r="BK171" i="12"/>
  <c r="BK166" i="12"/>
  <c r="J161" i="12"/>
  <c r="BK157" i="12"/>
  <c r="J151" i="12"/>
  <c r="J143" i="12"/>
  <c r="J136" i="12"/>
  <c r="J133" i="12"/>
  <c r="BK127" i="12"/>
  <c r="J119" i="12"/>
  <c r="J114" i="12"/>
  <c r="J109" i="12"/>
  <c r="J101" i="12"/>
  <c r="J135" i="12"/>
  <c r="BK125" i="12"/>
  <c r="J117" i="12"/>
  <c r="BK113" i="12"/>
  <c r="BK103" i="12"/>
  <c r="J95" i="12"/>
  <c r="J158" i="13"/>
  <c r="BK154" i="13"/>
  <c r="BK150" i="13"/>
  <c r="BK145" i="13"/>
  <c r="BK140" i="13"/>
  <c r="BK136" i="13"/>
  <c r="BK127" i="13"/>
  <c r="J122" i="13"/>
  <c r="J118" i="13"/>
  <c r="BK114" i="13"/>
  <c r="BK108" i="13"/>
  <c r="BK104" i="13"/>
  <c r="BK100" i="13"/>
  <c r="BK95" i="13"/>
  <c r="BK160" i="13"/>
  <c r="BK156" i="13"/>
  <c r="BK152" i="13"/>
  <c r="J148" i="13"/>
  <c r="BK141" i="13"/>
  <c r="J137" i="13"/>
  <c r="BK133" i="13"/>
  <c r="J127" i="13"/>
  <c r="BK125" i="13"/>
  <c r="J121" i="13"/>
  <c r="J116" i="13"/>
  <c r="BK111" i="13"/>
  <c r="J107" i="13"/>
  <c r="J97" i="13"/>
  <c r="J190" i="14"/>
  <c r="J180" i="14"/>
  <c r="J168" i="14"/>
  <c r="BK156" i="14"/>
  <c r="J144" i="14"/>
  <c r="BK133" i="14"/>
  <c r="J123" i="14"/>
  <c r="J111" i="14"/>
  <c r="BK97" i="14"/>
  <c r="BK88" i="14"/>
  <c r="BK173" i="14"/>
  <c r="J165" i="14"/>
  <c r="BK152" i="14"/>
  <c r="J141" i="14"/>
  <c r="J130" i="14"/>
  <c r="J121" i="14"/>
  <c r="BK108" i="14"/>
  <c r="BK95" i="14"/>
  <c r="BK150" i="15"/>
  <c r="J142" i="15"/>
  <c r="BK138" i="15"/>
  <c r="BK134" i="15"/>
  <c r="J128" i="15"/>
  <c r="J121" i="15"/>
  <c r="J117" i="15"/>
  <c r="J112" i="15"/>
  <c r="BK105" i="15"/>
  <c r="BK97" i="15"/>
  <c r="J91" i="15"/>
  <c r="BK87" i="15"/>
  <c r="J149" i="15"/>
  <c r="BK142" i="15"/>
  <c r="J138" i="15"/>
  <c r="J135" i="15"/>
  <c r="J129" i="15"/>
  <c r="J124" i="15"/>
  <c r="BK118" i="15"/>
  <c r="BK113" i="15"/>
  <c r="J110" i="15"/>
  <c r="BK102" i="15"/>
  <c r="BK95" i="15"/>
  <c r="BK91" i="15"/>
  <c r="J87" i="15"/>
  <c r="J157" i="16"/>
  <c r="BK147" i="16"/>
  <c r="BK137" i="16"/>
  <c r="J126" i="16"/>
  <c r="J115" i="16"/>
  <c r="BK105" i="16"/>
  <c r="J93" i="16"/>
  <c r="BK161" i="16"/>
  <c r="J150" i="16"/>
  <c r="BK135" i="16"/>
  <c r="J123" i="16"/>
  <c r="BK113" i="16"/>
  <c r="BK108" i="16"/>
  <c r="J96" i="16"/>
  <c r="J87" i="16"/>
  <c r="J223" i="17"/>
  <c r="BK219" i="17"/>
  <c r="BK215" i="17"/>
  <c r="BK211" i="17"/>
  <c r="BK207" i="17"/>
  <c r="J204" i="17"/>
  <c r="BK199" i="17"/>
  <c r="J195" i="17"/>
  <c r="J191" i="17"/>
  <c r="BK187" i="17"/>
  <c r="J183" i="17"/>
  <c r="J179" i="17"/>
  <c r="BK175" i="17"/>
  <c r="J171" i="17"/>
  <c r="J167" i="17"/>
  <c r="J163" i="17"/>
  <c r="BK159" i="17"/>
  <c r="BK155" i="17"/>
  <c r="J150" i="17"/>
  <c r="J146" i="17"/>
  <c r="J142" i="17"/>
  <c r="J139" i="17"/>
  <c r="BK134" i="17"/>
  <c r="J130" i="17"/>
  <c r="J126" i="17"/>
  <c r="BK122" i="17"/>
  <c r="BK118" i="17"/>
  <c r="BK114" i="17"/>
  <c r="J110" i="17"/>
  <c r="BK106" i="17"/>
  <c r="J102" i="17"/>
  <c r="BK98" i="17"/>
  <c r="J96" i="17"/>
  <c r="J90" i="17"/>
  <c r="J88" i="17"/>
  <c r="J83" i="17"/>
  <c r="BK225" i="17"/>
  <c r="J222" i="17"/>
  <c r="BK218" i="17"/>
  <c r="BK214" i="17"/>
  <c r="J208" i="17"/>
  <c r="J206" i="17"/>
  <c r="J202" i="17"/>
  <c r="BK198" i="17"/>
  <c r="J194" i="17"/>
  <c r="BK190" i="17"/>
  <c r="J186" i="17"/>
  <c r="J182" i="17"/>
  <c r="J178" i="17"/>
  <c r="BK174" i="17"/>
  <c r="J170" i="17"/>
  <c r="J166" i="17"/>
  <c r="J162" i="17"/>
  <c r="BK158" i="17"/>
  <c r="J154" i="17"/>
  <c r="BK150" i="17"/>
  <c r="BK146" i="17"/>
  <c r="BK142" i="17"/>
  <c r="J138" i="17"/>
  <c r="J134" i="17"/>
  <c r="BK130" i="17"/>
  <c r="BK126" i="17"/>
  <c r="J122" i="17"/>
  <c r="J118" i="17"/>
  <c r="J114" i="17"/>
  <c r="BK110" i="17"/>
  <c r="J106" i="17"/>
  <c r="BK102" i="17"/>
  <c r="J98" i="17"/>
  <c r="J92" i="17"/>
  <c r="BK88" i="17"/>
  <c r="BK83" i="17"/>
  <c r="J102" i="18"/>
  <c r="BK97" i="18"/>
  <c r="J92" i="18"/>
  <c r="J87" i="18"/>
  <c r="BK106" i="18"/>
  <c r="BK99" i="18"/>
  <c r="J95" i="18"/>
  <c r="BK90" i="18"/>
  <c r="P111" i="3" l="1"/>
  <c r="R111" i="3"/>
  <c r="BK158" i="3"/>
  <c r="J158" i="3"/>
  <c r="J66" i="3" s="1"/>
  <c r="R158" i="3"/>
  <c r="BK218" i="3"/>
  <c r="J218" i="3"/>
  <c r="J67" i="3" s="1"/>
  <c r="R218" i="3"/>
  <c r="BK244" i="3"/>
  <c r="J244" i="3" s="1"/>
  <c r="J68" i="3" s="1"/>
  <c r="T244" i="3"/>
  <c r="P359" i="3"/>
  <c r="T359" i="3"/>
  <c r="P372" i="3"/>
  <c r="R372" i="3"/>
  <c r="P392" i="3"/>
  <c r="T392" i="3"/>
  <c r="P408" i="3"/>
  <c r="T408" i="3"/>
  <c r="R420" i="3"/>
  <c r="P425" i="3"/>
  <c r="T425" i="3"/>
  <c r="P454" i="3"/>
  <c r="T454" i="3"/>
  <c r="P497" i="3"/>
  <c r="T497" i="3"/>
  <c r="P503" i="3"/>
  <c r="T503" i="3"/>
  <c r="P547" i="3"/>
  <c r="R547" i="3"/>
  <c r="BK638" i="3"/>
  <c r="J638" i="3"/>
  <c r="J81" i="3" s="1"/>
  <c r="R638" i="3"/>
  <c r="BK661" i="3"/>
  <c r="J661" i="3"/>
  <c r="J82" i="3" s="1"/>
  <c r="T661" i="3"/>
  <c r="P692" i="3"/>
  <c r="T692" i="3"/>
  <c r="P714" i="3"/>
  <c r="R714" i="3"/>
  <c r="BK739" i="3"/>
  <c r="J739" i="3"/>
  <c r="J85" i="3" s="1"/>
  <c r="R739" i="3"/>
  <c r="BK768" i="3"/>
  <c r="J768" i="3"/>
  <c r="J87" i="3" s="1"/>
  <c r="R768" i="3"/>
  <c r="BK95" i="4"/>
  <c r="J95" i="4"/>
  <c r="J65" i="4" s="1"/>
  <c r="R95" i="4"/>
  <c r="T95" i="4"/>
  <c r="P109" i="4"/>
  <c r="T109" i="4"/>
  <c r="P139" i="4"/>
  <c r="T139" i="4"/>
  <c r="P197" i="4"/>
  <c r="T197" i="4"/>
  <c r="P255" i="4"/>
  <c r="R255" i="4"/>
  <c r="BK306" i="4"/>
  <c r="J306" i="4" s="1"/>
  <c r="J71" i="4" s="1"/>
  <c r="R306" i="4"/>
  <c r="P87" i="5"/>
  <c r="P86" i="5"/>
  <c r="AU59" i="1" s="1"/>
  <c r="T87" i="5"/>
  <c r="T86" i="5"/>
  <c r="BK92" i="6"/>
  <c r="J92" i="6" s="1"/>
  <c r="R92" i="6"/>
  <c r="BK128" i="6"/>
  <c r="J128" i="6"/>
  <c r="J65" i="6"/>
  <c r="T128" i="6"/>
  <c r="P175" i="6"/>
  <c r="T175" i="6"/>
  <c r="P188" i="6"/>
  <c r="T188" i="6"/>
  <c r="P195" i="6"/>
  <c r="T195" i="6"/>
  <c r="P203" i="6"/>
  <c r="R203" i="6"/>
  <c r="P91" i="7"/>
  <c r="T91" i="7"/>
  <c r="P96" i="7"/>
  <c r="T96" i="7"/>
  <c r="P118" i="7"/>
  <c r="T118" i="7"/>
  <c r="P138" i="7"/>
  <c r="T138" i="7"/>
  <c r="P157" i="7"/>
  <c r="T157" i="7"/>
  <c r="P103" i="2"/>
  <c r="R103" i="2"/>
  <c r="BK141" i="2"/>
  <c r="J141" i="2"/>
  <c r="J66" i="2"/>
  <c r="R141" i="2"/>
  <c r="BK156" i="2"/>
  <c r="J156" i="2"/>
  <c r="J68" i="2"/>
  <c r="R156" i="2"/>
  <c r="T156" i="2"/>
  <c r="P161" i="2"/>
  <c r="T161" i="2"/>
  <c r="P240" i="2"/>
  <c r="T240" i="2"/>
  <c r="P272" i="2"/>
  <c r="R272" i="2"/>
  <c r="BK288" i="2"/>
  <c r="J288" i="2" s="1"/>
  <c r="J74" i="2" s="1"/>
  <c r="R288" i="2"/>
  <c r="BK298" i="2"/>
  <c r="J298" i="2" s="1"/>
  <c r="J75" i="2"/>
  <c r="T298" i="2"/>
  <c r="T322" i="2"/>
  <c r="BK337" i="2"/>
  <c r="J337" i="2"/>
  <c r="J79" i="2" s="1"/>
  <c r="T337" i="2"/>
  <c r="P92" i="6"/>
  <c r="T92" i="6"/>
  <c r="P128" i="6"/>
  <c r="R128" i="6"/>
  <c r="BK175" i="6"/>
  <c r="J175" i="6"/>
  <c r="J66" i="6" s="1"/>
  <c r="R175" i="6"/>
  <c r="BK188" i="6"/>
  <c r="J188" i="6"/>
  <c r="J67" i="6" s="1"/>
  <c r="R188" i="6"/>
  <c r="BK195" i="6"/>
  <c r="J195" i="6"/>
  <c r="J68" i="6" s="1"/>
  <c r="R195" i="6"/>
  <c r="BK203" i="6"/>
  <c r="J203" i="6" s="1"/>
  <c r="J69" i="6" s="1"/>
  <c r="T203" i="6"/>
  <c r="BK91" i="7"/>
  <c r="J91" i="7"/>
  <c r="J64" i="7" s="1"/>
  <c r="R91" i="7"/>
  <c r="BK96" i="7"/>
  <c r="J96" i="7"/>
  <c r="J65" i="7" s="1"/>
  <c r="R96" i="7"/>
  <c r="BK118" i="7"/>
  <c r="J118" i="7"/>
  <c r="J66" i="7" s="1"/>
  <c r="R118" i="7"/>
  <c r="BK138" i="7"/>
  <c r="J138" i="7"/>
  <c r="J67" i="7" s="1"/>
  <c r="R138" i="7"/>
  <c r="BK157" i="7"/>
  <c r="J157" i="7"/>
  <c r="J68" i="7" s="1"/>
  <c r="R157" i="7"/>
  <c r="P94" i="8"/>
  <c r="T94" i="8"/>
  <c r="R112" i="8"/>
  <c r="BK117" i="8"/>
  <c r="J117" i="8" s="1"/>
  <c r="J66" i="8"/>
  <c r="R117" i="8"/>
  <c r="R130" i="8"/>
  <c r="BK103" i="2"/>
  <c r="J103" i="2"/>
  <c r="J65" i="2"/>
  <c r="T103" i="2"/>
  <c r="P141" i="2"/>
  <c r="T141" i="2"/>
  <c r="P156" i="2"/>
  <c r="BK161" i="2"/>
  <c r="J161" i="2" s="1"/>
  <c r="J69" i="2" s="1"/>
  <c r="R161" i="2"/>
  <c r="BK240" i="2"/>
  <c r="J240" i="2" s="1"/>
  <c r="J70" i="2" s="1"/>
  <c r="R240" i="2"/>
  <c r="BK272" i="2"/>
  <c r="J272" i="2" s="1"/>
  <c r="J72" i="2"/>
  <c r="T272" i="2"/>
  <c r="P288" i="2"/>
  <c r="T288" i="2"/>
  <c r="P298" i="2"/>
  <c r="R298" i="2"/>
  <c r="R322" i="2"/>
  <c r="P337" i="2"/>
  <c r="R337" i="2"/>
  <c r="BK111" i="3"/>
  <c r="J111" i="3" s="1"/>
  <c r="J65" i="3" s="1"/>
  <c r="T111" i="3"/>
  <c r="P158" i="3"/>
  <c r="T158" i="3"/>
  <c r="P218" i="3"/>
  <c r="T218" i="3"/>
  <c r="P244" i="3"/>
  <c r="R244" i="3"/>
  <c r="BK359" i="3"/>
  <c r="J359" i="3"/>
  <c r="J69" i="3"/>
  <c r="R359" i="3"/>
  <c r="BK372" i="3"/>
  <c r="J372" i="3"/>
  <c r="J70" i="3"/>
  <c r="T372" i="3"/>
  <c r="BK392" i="3"/>
  <c r="J392" i="3"/>
  <c r="J73" i="3"/>
  <c r="R392" i="3"/>
  <c r="BK408" i="3"/>
  <c r="J408" i="3"/>
  <c r="J74" i="3"/>
  <c r="R408" i="3"/>
  <c r="BK420" i="3"/>
  <c r="J420" i="3"/>
  <c r="J75" i="3"/>
  <c r="P420" i="3"/>
  <c r="T420" i="3"/>
  <c r="BK425" i="3"/>
  <c r="J425" i="3"/>
  <c r="J76" i="3" s="1"/>
  <c r="R425" i="3"/>
  <c r="BK454" i="3"/>
  <c r="J454" i="3" s="1"/>
  <c r="J77" i="3" s="1"/>
  <c r="R454" i="3"/>
  <c r="BK497" i="3"/>
  <c r="J497" i="3" s="1"/>
  <c r="J78" i="3" s="1"/>
  <c r="R497" i="3"/>
  <c r="BK503" i="3"/>
  <c r="J503" i="3"/>
  <c r="J79" i="3" s="1"/>
  <c r="R503" i="3"/>
  <c r="BK547" i="3"/>
  <c r="J547" i="3"/>
  <c r="J80" i="3" s="1"/>
  <c r="T547" i="3"/>
  <c r="P638" i="3"/>
  <c r="T638" i="3"/>
  <c r="P661" i="3"/>
  <c r="R661" i="3"/>
  <c r="BK692" i="3"/>
  <c r="J692" i="3" s="1"/>
  <c r="J83" i="3" s="1"/>
  <c r="R692" i="3"/>
  <c r="BK714" i="3"/>
  <c r="J714" i="3" s="1"/>
  <c r="J84" i="3" s="1"/>
  <c r="T714" i="3"/>
  <c r="P739" i="3"/>
  <c r="T739" i="3"/>
  <c r="P768" i="3"/>
  <c r="T768" i="3"/>
  <c r="P95" i="4"/>
  <c r="BK109" i="4"/>
  <c r="J109" i="4" s="1"/>
  <c r="J66" i="4" s="1"/>
  <c r="R109" i="4"/>
  <c r="BK139" i="4"/>
  <c r="J139" i="4" s="1"/>
  <c r="J68" i="4" s="1"/>
  <c r="R139" i="4"/>
  <c r="BK197" i="4"/>
  <c r="J197" i="4" s="1"/>
  <c r="J69" i="4" s="1"/>
  <c r="R197" i="4"/>
  <c r="BK255" i="4"/>
  <c r="J255" i="4" s="1"/>
  <c r="J70" i="4" s="1"/>
  <c r="T255" i="4"/>
  <c r="P306" i="4"/>
  <c r="T306" i="4"/>
  <c r="BK87" i="5"/>
  <c r="J87" i="5"/>
  <c r="J64" i="5"/>
  <c r="R87" i="5"/>
  <c r="R86" i="5" s="1"/>
  <c r="BK94" i="8"/>
  <c r="J94" i="8"/>
  <c r="J64" i="8" s="1"/>
  <c r="R94" i="8"/>
  <c r="BK112" i="8"/>
  <c r="J112" i="8" s="1"/>
  <c r="J65" i="8" s="1"/>
  <c r="P112" i="8"/>
  <c r="T112" i="8"/>
  <c r="P117" i="8"/>
  <c r="T117" i="8"/>
  <c r="BK130" i="8"/>
  <c r="J130" i="8"/>
  <c r="J67" i="8" s="1"/>
  <c r="P130" i="8"/>
  <c r="T130" i="8"/>
  <c r="BK135" i="8"/>
  <c r="J135" i="8" s="1"/>
  <c r="J68" i="8" s="1"/>
  <c r="P135" i="8"/>
  <c r="R135" i="8"/>
  <c r="T135" i="8"/>
  <c r="BK156" i="8"/>
  <c r="J156" i="8" s="1"/>
  <c r="J69" i="8" s="1"/>
  <c r="P156" i="8"/>
  <c r="R156" i="8"/>
  <c r="T156" i="8"/>
  <c r="BK163" i="8"/>
  <c r="J163" i="8"/>
  <c r="J70" i="8" s="1"/>
  <c r="P163" i="8"/>
  <c r="R163" i="8"/>
  <c r="T163" i="8"/>
  <c r="BK171" i="8"/>
  <c r="J171" i="8" s="1"/>
  <c r="J71" i="8"/>
  <c r="P171" i="8"/>
  <c r="R171" i="8"/>
  <c r="T171" i="8"/>
  <c r="BK98" i="9"/>
  <c r="J98" i="9" s="1"/>
  <c r="J68" i="9" s="1"/>
  <c r="P98" i="9"/>
  <c r="R98" i="9"/>
  <c r="T98" i="9"/>
  <c r="BK101" i="9"/>
  <c r="J101" i="9" s="1"/>
  <c r="J69" i="9" s="1"/>
  <c r="P101" i="9"/>
  <c r="R101" i="9"/>
  <c r="T101" i="9"/>
  <c r="BK104" i="9"/>
  <c r="J104" i="9"/>
  <c r="J70" i="9" s="1"/>
  <c r="P104" i="9"/>
  <c r="R104" i="9"/>
  <c r="T104" i="9"/>
  <c r="BK107" i="9"/>
  <c r="J107" i="9" s="1"/>
  <c r="J71" i="9"/>
  <c r="P107" i="9"/>
  <c r="R107" i="9"/>
  <c r="T107" i="9"/>
  <c r="BK110" i="9"/>
  <c r="J110" i="9" s="1"/>
  <c r="J72" i="9" s="1"/>
  <c r="P110" i="9"/>
  <c r="R110" i="9"/>
  <c r="T110" i="9"/>
  <c r="BK115" i="9"/>
  <c r="J115" i="9" s="1"/>
  <c r="J73" i="9" s="1"/>
  <c r="P115" i="9"/>
  <c r="R115" i="9"/>
  <c r="T115" i="9"/>
  <c r="BK102" i="10"/>
  <c r="J102" i="10"/>
  <c r="J68" i="10" s="1"/>
  <c r="P102" i="10"/>
  <c r="R102" i="10"/>
  <c r="T102" i="10"/>
  <c r="BK110" i="10"/>
  <c r="J110" i="10" s="1"/>
  <c r="J69" i="10"/>
  <c r="P110" i="10"/>
  <c r="R110" i="10"/>
  <c r="T110" i="10"/>
  <c r="BK115" i="10"/>
  <c r="J115" i="10" s="1"/>
  <c r="J70" i="10" s="1"/>
  <c r="P115" i="10"/>
  <c r="R115" i="10"/>
  <c r="T115" i="10"/>
  <c r="BK120" i="10"/>
  <c r="J120" i="10" s="1"/>
  <c r="J71" i="10" s="1"/>
  <c r="P120" i="10"/>
  <c r="R120" i="10"/>
  <c r="T120" i="10"/>
  <c r="BK126" i="10"/>
  <c r="J126" i="10"/>
  <c r="J72" i="10" s="1"/>
  <c r="P126" i="10"/>
  <c r="R126" i="10"/>
  <c r="T126" i="10"/>
  <c r="BK129" i="10"/>
  <c r="J129" i="10" s="1"/>
  <c r="J73" i="10"/>
  <c r="P129" i="10"/>
  <c r="R129" i="10"/>
  <c r="T129" i="10"/>
  <c r="BK134" i="10"/>
  <c r="J134" i="10" s="1"/>
  <c r="J74" i="10" s="1"/>
  <c r="P134" i="10"/>
  <c r="R134" i="10"/>
  <c r="T134" i="10"/>
  <c r="BK141" i="10"/>
  <c r="J141" i="10" s="1"/>
  <c r="J75" i="10" s="1"/>
  <c r="P141" i="10"/>
  <c r="R141" i="10"/>
  <c r="T141" i="10"/>
  <c r="BK144" i="10"/>
  <c r="J144" i="10"/>
  <c r="J76" i="10" s="1"/>
  <c r="P144" i="10"/>
  <c r="R144" i="10"/>
  <c r="T144" i="10"/>
  <c r="BK154" i="10"/>
  <c r="J154" i="10" s="1"/>
  <c r="J77" i="10"/>
  <c r="P154" i="10"/>
  <c r="R154" i="10"/>
  <c r="T154" i="10"/>
  <c r="BK97" i="11"/>
  <c r="J97" i="11" s="1"/>
  <c r="J68" i="11" s="1"/>
  <c r="P97" i="11"/>
  <c r="R97" i="11"/>
  <c r="T97" i="11"/>
  <c r="BK111" i="11"/>
  <c r="J111" i="11" s="1"/>
  <c r="J69" i="11" s="1"/>
  <c r="P111" i="11"/>
  <c r="R111" i="11"/>
  <c r="T111" i="11"/>
  <c r="BK117" i="11"/>
  <c r="J117" i="11"/>
  <c r="J70" i="11" s="1"/>
  <c r="P117" i="11"/>
  <c r="R117" i="11"/>
  <c r="T117" i="11"/>
  <c r="BK121" i="11"/>
  <c r="J121" i="11" s="1"/>
  <c r="J71" i="11"/>
  <c r="P121" i="11"/>
  <c r="R121" i="11"/>
  <c r="T121" i="11"/>
  <c r="BK127" i="11"/>
  <c r="J127" i="11" s="1"/>
  <c r="J72" i="11" s="1"/>
  <c r="P127" i="11"/>
  <c r="R127" i="11"/>
  <c r="T127" i="11"/>
  <c r="BK94" i="12"/>
  <c r="J94" i="12" s="1"/>
  <c r="J64" i="12" s="1"/>
  <c r="P94" i="12"/>
  <c r="R94" i="12"/>
  <c r="T94" i="12"/>
  <c r="BK118" i="12"/>
  <c r="J118" i="12"/>
  <c r="J65" i="12" s="1"/>
  <c r="P118" i="12"/>
  <c r="R118" i="12"/>
  <c r="T118" i="12"/>
  <c r="BK138" i="12"/>
  <c r="J138" i="12" s="1"/>
  <c r="J66" i="12"/>
  <c r="P138" i="12"/>
  <c r="R138" i="12"/>
  <c r="T138" i="12"/>
  <c r="BK144" i="12"/>
  <c r="J144" i="12" s="1"/>
  <c r="J67" i="12" s="1"/>
  <c r="P144" i="12"/>
  <c r="R144" i="12"/>
  <c r="T144" i="12"/>
  <c r="BK149" i="12"/>
  <c r="J149" i="12" s="1"/>
  <c r="J68" i="12" s="1"/>
  <c r="P149" i="12"/>
  <c r="R149" i="12"/>
  <c r="T149" i="12"/>
  <c r="BK155" i="12"/>
  <c r="J155" i="12"/>
  <c r="J70" i="12" s="1"/>
  <c r="P155" i="12"/>
  <c r="R155" i="12"/>
  <c r="T155" i="12"/>
  <c r="BK163" i="12"/>
  <c r="J163" i="12" s="1"/>
  <c r="J71" i="12"/>
  <c r="P163" i="12"/>
  <c r="R163" i="12"/>
  <c r="T163" i="12"/>
  <c r="BK92" i="13"/>
  <c r="J92" i="13" s="1"/>
  <c r="J64" i="13" s="1"/>
  <c r="P92" i="13"/>
  <c r="R92" i="13"/>
  <c r="T92" i="13"/>
  <c r="BK98" i="13"/>
  <c r="J98" i="13" s="1"/>
  <c r="J65" i="13" s="1"/>
  <c r="P98" i="13"/>
  <c r="R98" i="13"/>
  <c r="T98" i="13"/>
  <c r="BK109" i="13"/>
  <c r="J109" i="13"/>
  <c r="J66" i="13" s="1"/>
  <c r="P109" i="13"/>
  <c r="R109" i="13"/>
  <c r="T109" i="13"/>
  <c r="BK132" i="13"/>
  <c r="J132" i="13" s="1"/>
  <c r="J68" i="13"/>
  <c r="P132" i="13"/>
  <c r="R132" i="13"/>
  <c r="T132" i="13"/>
  <c r="BK143" i="13"/>
  <c r="J143" i="13" s="1"/>
  <c r="J69" i="13" s="1"/>
  <c r="P143" i="13"/>
  <c r="R143" i="13"/>
  <c r="T143" i="13"/>
  <c r="BK87" i="14"/>
  <c r="P87" i="14"/>
  <c r="R87" i="14"/>
  <c r="T87" i="14"/>
  <c r="BK125" i="14"/>
  <c r="J125" i="14" s="1"/>
  <c r="J62" i="14" s="1"/>
  <c r="P125" i="14"/>
  <c r="R125" i="14"/>
  <c r="T125" i="14"/>
  <c r="BK148" i="14"/>
  <c r="J148" i="14"/>
  <c r="J63" i="14" s="1"/>
  <c r="P148" i="14"/>
  <c r="R148" i="14"/>
  <c r="T148" i="14"/>
  <c r="BK172" i="14"/>
  <c r="J172" i="14" s="1"/>
  <c r="J64" i="14"/>
  <c r="P172" i="14"/>
  <c r="R172" i="14"/>
  <c r="T172" i="14"/>
  <c r="BK86" i="15"/>
  <c r="J86" i="15" s="1"/>
  <c r="J61" i="15" s="1"/>
  <c r="P86" i="15"/>
  <c r="R86" i="15"/>
  <c r="T86" i="15"/>
  <c r="BK109" i="15"/>
  <c r="J109" i="15" s="1"/>
  <c r="J62" i="15" s="1"/>
  <c r="P109" i="15"/>
  <c r="R109" i="15"/>
  <c r="T109" i="15"/>
  <c r="BK146" i="15"/>
  <c r="J146" i="15"/>
  <c r="J64" i="15" s="1"/>
  <c r="P146" i="15"/>
  <c r="R146" i="15"/>
  <c r="T146" i="15"/>
  <c r="BK86" i="16"/>
  <c r="J86" i="16" s="1"/>
  <c r="J61" i="16"/>
  <c r="P86" i="16"/>
  <c r="R86" i="16"/>
  <c r="T86" i="16"/>
  <c r="BK101" i="16"/>
  <c r="J101" i="16" s="1"/>
  <c r="J62" i="16" s="1"/>
  <c r="P101" i="16"/>
  <c r="R101" i="16"/>
  <c r="T101" i="16"/>
  <c r="BK153" i="16"/>
  <c r="J153" i="16" s="1"/>
  <c r="J63" i="16" s="1"/>
  <c r="P153" i="16"/>
  <c r="R153" i="16"/>
  <c r="T153" i="16"/>
  <c r="BK163" i="16"/>
  <c r="J163" i="16"/>
  <c r="J64" i="16" s="1"/>
  <c r="P163" i="16"/>
  <c r="R163" i="16"/>
  <c r="T163" i="16"/>
  <c r="BK89" i="18"/>
  <c r="J89" i="18" s="1"/>
  <c r="J61" i="18"/>
  <c r="P89" i="18"/>
  <c r="R89" i="18"/>
  <c r="T89" i="18"/>
  <c r="BK94" i="18"/>
  <c r="J94" i="18" s="1"/>
  <c r="J62" i="18" s="1"/>
  <c r="P94" i="18"/>
  <c r="R94" i="18"/>
  <c r="T94" i="18"/>
  <c r="BK388" i="3"/>
  <c r="J388" i="3" s="1"/>
  <c r="J71" i="3" s="1"/>
  <c r="BK764" i="3"/>
  <c r="J764" i="3" s="1"/>
  <c r="J86" i="3" s="1"/>
  <c r="BK137" i="4"/>
  <c r="J137" i="4" s="1"/>
  <c r="J67" i="4" s="1"/>
  <c r="BK152" i="2"/>
  <c r="J152" i="2"/>
  <c r="J67" i="2"/>
  <c r="BK284" i="2"/>
  <c r="J284" i="2" s="1"/>
  <c r="J73" i="2" s="1"/>
  <c r="BK227" i="17"/>
  <c r="BK313" i="2"/>
  <c r="J313" i="2" s="1"/>
  <c r="J76" i="2" s="1"/>
  <c r="BK322" i="2"/>
  <c r="J322" i="2"/>
  <c r="J77" i="2"/>
  <c r="BK153" i="12"/>
  <c r="J153" i="12" s="1"/>
  <c r="J69" i="12" s="1"/>
  <c r="BK130" i="13"/>
  <c r="J130" i="13" s="1"/>
  <c r="J67" i="13" s="1"/>
  <c r="BK189" i="14"/>
  <c r="J189" i="14" s="1"/>
  <c r="J65" i="14" s="1"/>
  <c r="BK144" i="15"/>
  <c r="J144" i="15"/>
  <c r="J63" i="15"/>
  <c r="BK103" i="18"/>
  <c r="J103" i="18" s="1"/>
  <c r="J63" i="18" s="1"/>
  <c r="BK105" i="18"/>
  <c r="J105" i="18"/>
  <c r="J64" i="18" s="1"/>
  <c r="BK107" i="18"/>
  <c r="J107" i="18"/>
  <c r="J65" i="18"/>
  <c r="BE88" i="18"/>
  <c r="BE91" i="18"/>
  <c r="BE93" i="18"/>
  <c r="BE95" i="18"/>
  <c r="BE97" i="18"/>
  <c r="BE99" i="18"/>
  <c r="BE101" i="18"/>
  <c r="BE102" i="18"/>
  <c r="BE104" i="18"/>
  <c r="E48" i="18"/>
  <c r="J52" i="18"/>
  <c r="F55" i="18"/>
  <c r="BE87" i="18"/>
  <c r="BE90" i="18"/>
  <c r="BE92" i="18"/>
  <c r="BE96" i="18"/>
  <c r="BE98" i="18"/>
  <c r="BE106" i="18"/>
  <c r="BE108" i="18"/>
  <c r="E48" i="17"/>
  <c r="F54" i="17"/>
  <c r="F55" i="17"/>
  <c r="J77" i="17"/>
  <c r="BE83" i="17"/>
  <c r="BE86" i="17"/>
  <c r="BE87" i="17"/>
  <c r="BE89" i="17"/>
  <c r="BE92" i="17"/>
  <c r="BE94" i="17"/>
  <c r="BE99" i="17"/>
  <c r="BE101" i="17"/>
  <c r="BE102" i="17"/>
  <c r="BE103" i="17"/>
  <c r="BE105" i="17"/>
  <c r="BE107" i="17"/>
  <c r="BE109" i="17"/>
  <c r="BE110" i="17"/>
  <c r="BE111" i="17"/>
  <c r="BE112" i="17"/>
  <c r="BE114" i="17"/>
  <c r="BE116" i="17"/>
  <c r="BE118" i="17"/>
  <c r="BE123" i="17"/>
  <c r="BE125" i="17"/>
  <c r="BE127" i="17"/>
  <c r="BE129" i="17"/>
  <c r="BE131" i="17"/>
  <c r="BE134" i="17"/>
  <c r="BE137" i="17"/>
  <c r="BE141" i="17"/>
  <c r="BE142" i="17"/>
  <c r="BE144" i="17"/>
  <c r="BE145" i="17"/>
  <c r="BE147" i="17"/>
  <c r="BE149" i="17"/>
  <c r="BE152" i="17"/>
  <c r="BE156" i="17"/>
  <c r="BE157" i="17"/>
  <c r="BE159" i="17"/>
  <c r="BE160" i="17"/>
  <c r="BE162" i="17"/>
  <c r="BE163" i="17"/>
  <c r="BE164" i="17"/>
  <c r="BE166" i="17"/>
  <c r="BE167" i="17"/>
  <c r="BE170" i="17"/>
  <c r="BE173" i="17"/>
  <c r="BE176" i="17"/>
  <c r="BE179" i="17"/>
  <c r="BE182" i="17"/>
  <c r="BE183" i="17"/>
  <c r="BE189" i="17"/>
  <c r="BE190" i="17"/>
  <c r="BE191" i="17"/>
  <c r="BE192" i="17"/>
  <c r="BE194" i="17"/>
  <c r="BE197" i="17"/>
  <c r="BE200" i="17"/>
  <c r="BE203" i="17"/>
  <c r="BE204" i="17"/>
  <c r="BE206" i="17"/>
  <c r="BE209" i="17"/>
  <c r="BE211" i="17"/>
  <c r="BE213" i="17"/>
  <c r="BE215" i="17"/>
  <c r="BE217" i="17"/>
  <c r="BE219" i="17"/>
  <c r="BE220" i="17"/>
  <c r="BE222" i="17"/>
  <c r="BE224" i="17"/>
  <c r="BE225" i="17"/>
  <c r="BE228" i="17"/>
  <c r="J52" i="17"/>
  <c r="J55" i="17"/>
  <c r="BE85" i="17"/>
  <c r="BE88" i="17"/>
  <c r="BE90" i="17"/>
  <c r="BE91" i="17"/>
  <c r="BE93" i="17"/>
  <c r="BE95" i="17"/>
  <c r="BE96" i="17"/>
  <c r="BE97" i="17"/>
  <c r="BE98" i="17"/>
  <c r="BE100" i="17"/>
  <c r="BE104" i="17"/>
  <c r="BE106" i="17"/>
  <c r="BE108" i="17"/>
  <c r="BE113" i="17"/>
  <c r="BE115" i="17"/>
  <c r="BE117" i="17"/>
  <c r="BE119" i="17"/>
  <c r="BE120" i="17"/>
  <c r="BE121" i="17"/>
  <c r="BE122" i="17"/>
  <c r="BE124" i="17"/>
  <c r="BE126" i="17"/>
  <c r="BE128" i="17"/>
  <c r="BE130" i="17"/>
  <c r="BE132" i="17"/>
  <c r="BE133" i="17"/>
  <c r="BE135" i="17"/>
  <c r="BE136" i="17"/>
  <c r="BE138" i="17"/>
  <c r="BE139" i="17"/>
  <c r="BE140" i="17"/>
  <c r="BE143" i="17"/>
  <c r="BE146" i="17"/>
  <c r="BE148" i="17"/>
  <c r="BE150" i="17"/>
  <c r="BE151" i="17"/>
  <c r="BE153" i="17"/>
  <c r="BE154" i="17"/>
  <c r="BE155" i="17"/>
  <c r="BE158" i="17"/>
  <c r="BE161" i="17"/>
  <c r="BE165" i="17"/>
  <c r="BE168" i="17"/>
  <c r="BE169" i="17"/>
  <c r="BE171" i="17"/>
  <c r="BE172" i="17"/>
  <c r="BE174" i="17"/>
  <c r="BE175" i="17"/>
  <c r="BE177" i="17"/>
  <c r="BE178" i="17"/>
  <c r="BE180" i="17"/>
  <c r="BE181" i="17"/>
  <c r="BE184" i="17"/>
  <c r="BE185" i="17"/>
  <c r="BE186" i="17"/>
  <c r="BE187" i="17"/>
  <c r="BE188" i="17"/>
  <c r="BE193" i="17"/>
  <c r="BE195" i="17"/>
  <c r="BE196" i="17"/>
  <c r="BE198" i="17"/>
  <c r="BE199" i="17"/>
  <c r="BE201" i="17"/>
  <c r="BE202" i="17"/>
  <c r="BE205" i="17"/>
  <c r="BE207" i="17"/>
  <c r="BE208" i="17"/>
  <c r="BE210" i="17"/>
  <c r="BE212" i="17"/>
  <c r="BE214" i="17"/>
  <c r="BE216" i="17"/>
  <c r="BE218" i="17"/>
  <c r="BE221" i="17"/>
  <c r="BE223" i="17"/>
  <c r="BE226" i="17"/>
  <c r="E48" i="16"/>
  <c r="J52" i="16"/>
  <c r="F55" i="16"/>
  <c r="BE91" i="16"/>
  <c r="BE105" i="16"/>
  <c r="BE108" i="16"/>
  <c r="BE111" i="16"/>
  <c r="BE113" i="16"/>
  <c r="BE115" i="16"/>
  <c r="BE123" i="16"/>
  <c r="BE126" i="16"/>
  <c r="BE132" i="16"/>
  <c r="BE135" i="16"/>
  <c r="BE150" i="16"/>
  <c r="BE154" i="16"/>
  <c r="BE157" i="16"/>
  <c r="BE167" i="16"/>
  <c r="BE87" i="16"/>
  <c r="BE93" i="16"/>
  <c r="BE96" i="16"/>
  <c r="BE102" i="16"/>
  <c r="BE103" i="16"/>
  <c r="BE112" i="16"/>
  <c r="BE118" i="16"/>
  <c r="BE121" i="16"/>
  <c r="BE129" i="16"/>
  <c r="BE137" i="16"/>
  <c r="BE139" i="16"/>
  <c r="BE141" i="16"/>
  <c r="BE144" i="16"/>
  <c r="BE147" i="16"/>
  <c r="BE151" i="16"/>
  <c r="BE161" i="16"/>
  <c r="BE164" i="16"/>
  <c r="J87" i="14"/>
  <c r="J61" i="14" s="1"/>
  <c r="F54" i="15"/>
  <c r="F55" i="15"/>
  <c r="E74" i="15"/>
  <c r="BE90" i="15"/>
  <c r="BE94" i="15"/>
  <c r="BE101" i="15"/>
  <c r="BE111" i="15"/>
  <c r="BE112" i="15"/>
  <c r="BE113" i="15"/>
  <c r="BE116" i="15"/>
  <c r="BE117" i="15"/>
  <c r="BE118" i="15"/>
  <c r="BE120" i="15"/>
  <c r="BE121" i="15"/>
  <c r="BE124" i="15"/>
  <c r="BE127" i="15"/>
  <c r="BE129" i="15"/>
  <c r="BE131" i="15"/>
  <c r="BE134" i="15"/>
  <c r="BE135" i="15"/>
  <c r="BE136" i="15"/>
  <c r="BE138" i="15"/>
  <c r="BE139" i="15"/>
  <c r="BE141" i="15"/>
  <c r="BE142" i="15"/>
  <c r="BE145" i="15"/>
  <c r="BE148" i="15"/>
  <c r="BE151" i="15"/>
  <c r="J52" i="15"/>
  <c r="J54" i="15"/>
  <c r="J55" i="15"/>
  <c r="BE87" i="15"/>
  <c r="BE88" i="15"/>
  <c r="BE89" i="15"/>
  <c r="BE91" i="15"/>
  <c r="BE92" i="15"/>
  <c r="BE93" i="15"/>
  <c r="BE95" i="15"/>
  <c r="BE97" i="15"/>
  <c r="BE99" i="15"/>
  <c r="BE102" i="15"/>
  <c r="BE103" i="15"/>
  <c r="BE105" i="15"/>
  <c r="BE107" i="15"/>
  <c r="BE110" i="15"/>
  <c r="BE114" i="15"/>
  <c r="BE119" i="15"/>
  <c r="BE125" i="15"/>
  <c r="BE128" i="15"/>
  <c r="BE133" i="15"/>
  <c r="BE137" i="15"/>
  <c r="BE140" i="15"/>
  <c r="BE143" i="15"/>
  <c r="BE147" i="15"/>
  <c r="BE149" i="15"/>
  <c r="BE150" i="15"/>
  <c r="E48" i="14"/>
  <c r="BE88" i="14"/>
  <c r="BE91" i="14"/>
  <c r="BE97" i="14"/>
  <c r="BE100" i="14"/>
  <c r="BE108" i="14"/>
  <c r="BE111" i="14"/>
  <c r="BE121" i="14"/>
  <c r="BE136" i="14"/>
  <c r="BE141" i="14"/>
  <c r="BE144" i="14"/>
  <c r="BE146" i="14"/>
  <c r="BE149" i="14"/>
  <c r="BE156" i="14"/>
  <c r="BE165" i="14"/>
  <c r="BE170" i="14"/>
  <c r="BE176" i="14"/>
  <c r="BE183" i="14"/>
  <c r="BE186" i="14"/>
  <c r="BE190" i="14"/>
  <c r="J52" i="14"/>
  <c r="F55" i="14"/>
  <c r="BE95" i="14"/>
  <c r="BE103" i="14"/>
  <c r="BE115" i="14"/>
  <c r="BE118" i="14"/>
  <c r="BE123" i="14"/>
  <c r="BE126" i="14"/>
  <c r="BE128" i="14"/>
  <c r="BE130" i="14"/>
  <c r="BE133" i="14"/>
  <c r="BE138" i="14"/>
  <c r="BE152" i="14"/>
  <c r="BE159" i="14"/>
  <c r="BE161" i="14"/>
  <c r="BE168" i="14"/>
  <c r="BE173" i="14"/>
  <c r="BE180" i="14"/>
  <c r="J56" i="13"/>
  <c r="J58" i="13"/>
  <c r="J59" i="13"/>
  <c r="E79" i="13"/>
  <c r="BE95" i="13"/>
  <c r="BE100" i="13"/>
  <c r="BE102" i="13"/>
  <c r="BE104" i="13"/>
  <c r="BE110" i="13"/>
  <c r="BE111" i="13"/>
  <c r="BE114" i="13"/>
  <c r="BE117" i="13"/>
  <c r="BE121" i="13"/>
  <c r="BE123" i="13"/>
  <c r="BE124" i="13"/>
  <c r="BE125" i="13"/>
  <c r="BE126" i="13"/>
  <c r="BE127" i="13"/>
  <c r="BE128" i="13"/>
  <c r="BE129" i="13"/>
  <c r="BE133" i="13"/>
  <c r="BE135" i="13"/>
  <c r="BE138" i="13"/>
  <c r="BE140" i="13"/>
  <c r="BE142" i="13"/>
  <c r="BE148" i="13"/>
  <c r="BE149" i="13"/>
  <c r="BE151" i="13"/>
  <c r="BE154" i="13"/>
  <c r="BE157" i="13"/>
  <c r="BE158" i="13"/>
  <c r="BE159" i="13"/>
  <c r="BE160" i="13"/>
  <c r="F58" i="13"/>
  <c r="F59" i="13"/>
  <c r="BE93" i="13"/>
  <c r="BE94" i="13"/>
  <c r="BE96" i="13"/>
  <c r="BE97" i="13"/>
  <c r="BE99" i="13"/>
  <c r="BE101" i="13"/>
  <c r="BE103" i="13"/>
  <c r="BE105" i="13"/>
  <c r="BE106" i="13"/>
  <c r="BE107" i="13"/>
  <c r="BE108" i="13"/>
  <c r="BE112" i="13"/>
  <c r="BE113" i="13"/>
  <c r="BE115" i="13"/>
  <c r="BE116" i="13"/>
  <c r="BE118" i="13"/>
  <c r="BE119" i="13"/>
  <c r="BE120" i="13"/>
  <c r="BE122" i="13"/>
  <c r="BE131" i="13"/>
  <c r="BE134" i="13"/>
  <c r="BE136" i="13"/>
  <c r="BE137" i="13"/>
  <c r="BE139" i="13"/>
  <c r="BE141" i="13"/>
  <c r="BE144" i="13"/>
  <c r="BE145" i="13"/>
  <c r="BE146" i="13"/>
  <c r="BE147" i="13"/>
  <c r="BE150" i="13"/>
  <c r="BE152" i="13"/>
  <c r="BE153" i="13"/>
  <c r="BE155" i="13"/>
  <c r="BE156" i="13"/>
  <c r="E50" i="12"/>
  <c r="F58" i="12"/>
  <c r="F59" i="12"/>
  <c r="BE97" i="12"/>
  <c r="BE103" i="12"/>
  <c r="BE107" i="12"/>
  <c r="BE110" i="12"/>
  <c r="BE113" i="12"/>
  <c r="BE114" i="12"/>
  <c r="BE117" i="12"/>
  <c r="BE119" i="12"/>
  <c r="BE123" i="12"/>
  <c r="BE127" i="12"/>
  <c r="BE131" i="12"/>
  <c r="BE135" i="12"/>
  <c r="BE136" i="12"/>
  <c r="BE141" i="12"/>
  <c r="BE142" i="12"/>
  <c r="J56" i="12"/>
  <c r="J58" i="12"/>
  <c r="J59" i="12"/>
  <c r="BE95" i="12"/>
  <c r="BE99" i="12"/>
  <c r="BE101" i="12"/>
  <c r="BE105" i="12"/>
  <c r="BE109" i="12"/>
  <c r="BE111" i="12"/>
  <c r="BE115" i="12"/>
  <c r="BE116" i="12"/>
  <c r="BE121" i="12"/>
  <c r="BE125" i="12"/>
  <c r="BE129" i="12"/>
  <c r="BE133" i="12"/>
  <c r="BE139" i="12"/>
  <c r="BE143" i="12"/>
  <c r="BE145" i="12"/>
  <c r="BE147" i="12"/>
  <c r="BE152" i="12"/>
  <c r="BE156" i="12"/>
  <c r="BE157" i="12"/>
  <c r="BE159" i="12"/>
  <c r="BE164" i="12"/>
  <c r="BE165" i="12"/>
  <c r="BE167" i="12"/>
  <c r="BE169" i="12"/>
  <c r="BE170" i="12"/>
  <c r="BE172" i="12"/>
  <c r="BE174" i="12"/>
  <c r="BE176" i="12"/>
  <c r="BE179" i="12"/>
  <c r="BE181" i="12"/>
  <c r="BE182" i="12"/>
  <c r="BE184" i="12"/>
  <c r="BE185" i="12"/>
  <c r="BE186" i="12"/>
  <c r="BE150" i="12"/>
  <c r="BE151" i="12"/>
  <c r="BE154" i="12"/>
  <c r="BE158" i="12"/>
  <c r="BE160" i="12"/>
  <c r="BE161" i="12"/>
  <c r="BE162" i="12"/>
  <c r="BE166" i="12"/>
  <c r="BE168" i="12"/>
  <c r="BE171" i="12"/>
  <c r="BE173" i="12"/>
  <c r="BE175" i="12"/>
  <c r="BE177" i="12"/>
  <c r="BE178" i="12"/>
  <c r="BE180" i="12"/>
  <c r="BE183" i="12"/>
  <c r="E52" i="11"/>
  <c r="F62" i="11"/>
  <c r="J62" i="11"/>
  <c r="J63" i="11"/>
  <c r="J90" i="11"/>
  <c r="BE98" i="11"/>
  <c r="BE99" i="11"/>
  <c r="BE100" i="11"/>
  <c r="BE103" i="11"/>
  <c r="BE105" i="11"/>
  <c r="BE109" i="11"/>
  <c r="BE118" i="11"/>
  <c r="BE119" i="11"/>
  <c r="BE123" i="11"/>
  <c r="BE124" i="11"/>
  <c r="BE125" i="11"/>
  <c r="BE126" i="11"/>
  <c r="BE129" i="11"/>
  <c r="BE132" i="11"/>
  <c r="BE133" i="11"/>
  <c r="BE135" i="11"/>
  <c r="BE137" i="11"/>
  <c r="BE138" i="11"/>
  <c r="BE139" i="11"/>
  <c r="F63" i="11"/>
  <c r="BE101" i="11"/>
  <c r="BE102" i="11"/>
  <c r="BE104" i="11"/>
  <c r="BE106" i="11"/>
  <c r="BE107" i="11"/>
  <c r="BE108" i="11"/>
  <c r="BE110" i="11"/>
  <c r="BE112" i="11"/>
  <c r="BE113" i="11"/>
  <c r="BE114" i="11"/>
  <c r="BE115" i="11"/>
  <c r="BE116" i="11"/>
  <c r="BE120" i="11"/>
  <c r="BE122" i="11"/>
  <c r="BE128" i="11"/>
  <c r="BE130" i="11"/>
  <c r="BE131" i="11"/>
  <c r="BE134" i="11"/>
  <c r="BE136" i="11"/>
  <c r="BE140" i="11"/>
  <c r="BE141" i="11"/>
  <c r="E52" i="10"/>
  <c r="F62" i="10"/>
  <c r="F63" i="10"/>
  <c r="BE105" i="10"/>
  <c r="BE107" i="10"/>
  <c r="BE108" i="10"/>
  <c r="BE111" i="10"/>
  <c r="BE112" i="10"/>
  <c r="BE116" i="10"/>
  <c r="BE119" i="10"/>
  <c r="BE124" i="10"/>
  <c r="BE128" i="10"/>
  <c r="BE130" i="10"/>
  <c r="BE132" i="10"/>
  <c r="BE133" i="10"/>
  <c r="BE138" i="10"/>
  <c r="BE139" i="10"/>
  <c r="BE142" i="10"/>
  <c r="BE146" i="10"/>
  <c r="BE147" i="10"/>
  <c r="BE148" i="10"/>
  <c r="BE150" i="10"/>
  <c r="BE153" i="10"/>
  <c r="BE155" i="10"/>
  <c r="BE158" i="10"/>
  <c r="BE159" i="10"/>
  <c r="BE161" i="10"/>
  <c r="BE162" i="10"/>
  <c r="BE165" i="10"/>
  <c r="BE167" i="10"/>
  <c r="BE168" i="10"/>
  <c r="BE170" i="10"/>
  <c r="BE172" i="10"/>
  <c r="BE174" i="10"/>
  <c r="BE176" i="10"/>
  <c r="J60" i="10"/>
  <c r="J62" i="10"/>
  <c r="J63" i="10"/>
  <c r="BE103" i="10"/>
  <c r="BE104" i="10"/>
  <c r="BE106" i="10"/>
  <c r="BE109" i="10"/>
  <c r="BE113" i="10"/>
  <c r="BE114" i="10"/>
  <c r="BE117" i="10"/>
  <c r="BE118" i="10"/>
  <c r="BE121" i="10"/>
  <c r="BE122" i="10"/>
  <c r="BE123" i="10"/>
  <c r="BE125" i="10"/>
  <c r="BE127" i="10"/>
  <c r="BE131" i="10"/>
  <c r="BE135" i="10"/>
  <c r="BE136" i="10"/>
  <c r="BE137" i="10"/>
  <c r="BE140" i="10"/>
  <c r="BE143" i="10"/>
  <c r="BE145" i="10"/>
  <c r="BE149" i="10"/>
  <c r="BE151" i="10"/>
  <c r="BE152" i="10"/>
  <c r="BE156" i="10"/>
  <c r="BE157" i="10"/>
  <c r="BE160" i="10"/>
  <c r="BE163" i="10"/>
  <c r="BE164" i="10"/>
  <c r="BE166" i="10"/>
  <c r="BE169" i="10"/>
  <c r="BE171" i="10"/>
  <c r="BE173" i="10"/>
  <c r="BE175" i="10"/>
  <c r="BE177" i="10"/>
  <c r="E52" i="9"/>
  <c r="J60" i="9"/>
  <c r="J62" i="9"/>
  <c r="J63" i="9"/>
  <c r="BE99" i="9"/>
  <c r="BE102" i="9"/>
  <c r="BE105" i="9"/>
  <c r="BE108" i="9"/>
  <c r="BE109" i="9"/>
  <c r="BE112" i="9"/>
  <c r="BE116" i="9"/>
  <c r="BE118" i="9"/>
  <c r="BE119" i="9"/>
  <c r="F62" i="9"/>
  <c r="F63" i="9"/>
  <c r="BE100" i="9"/>
  <c r="BE103" i="9"/>
  <c r="BE106" i="9"/>
  <c r="BE111" i="9"/>
  <c r="BE113" i="9"/>
  <c r="BE114" i="9"/>
  <c r="BE117" i="9"/>
  <c r="BE120" i="9"/>
  <c r="E50" i="8"/>
  <c r="J56" i="8"/>
  <c r="F58" i="8"/>
  <c r="F59" i="8"/>
  <c r="J89" i="8"/>
  <c r="J90" i="8"/>
  <c r="BE97" i="8"/>
  <c r="BE99" i="8"/>
  <c r="BE101" i="8"/>
  <c r="BE102" i="8"/>
  <c r="BE103" i="8"/>
  <c r="BE104" i="8"/>
  <c r="BE106" i="8"/>
  <c r="BE108" i="8"/>
  <c r="BE111" i="8"/>
  <c r="BE114" i="8"/>
  <c r="BE116" i="8"/>
  <c r="BE118" i="8"/>
  <c r="BE119" i="8"/>
  <c r="BE120" i="8"/>
  <c r="BE121" i="8"/>
  <c r="BE124" i="8"/>
  <c r="BE128" i="8"/>
  <c r="BE131" i="8"/>
  <c r="BE133" i="8"/>
  <c r="BE136" i="8"/>
  <c r="BE138" i="8"/>
  <c r="BE140" i="8"/>
  <c r="BE142" i="8"/>
  <c r="BE144" i="8"/>
  <c r="BE145" i="8"/>
  <c r="BE149" i="8"/>
  <c r="BE151" i="8"/>
  <c r="BE152" i="8"/>
  <c r="BE153" i="8"/>
  <c r="BE154" i="8"/>
  <c r="BE157" i="8"/>
  <c r="BE158" i="8"/>
  <c r="BE161" i="8"/>
  <c r="BE164" i="8"/>
  <c r="BE167" i="8"/>
  <c r="BE95" i="8"/>
  <c r="BE96" i="8"/>
  <c r="BE98" i="8"/>
  <c r="BE100" i="8"/>
  <c r="BE105" i="8"/>
  <c r="BE107" i="8"/>
  <c r="BE109" i="8"/>
  <c r="BE110" i="8"/>
  <c r="BE113" i="8"/>
  <c r="BE115" i="8"/>
  <c r="BE122" i="8"/>
  <c r="BE123" i="8"/>
  <c r="BE125" i="8"/>
  <c r="BE126" i="8"/>
  <c r="BE127" i="8"/>
  <c r="BE129" i="8"/>
  <c r="BE132" i="8"/>
  <c r="BE134" i="8"/>
  <c r="BE139" i="8"/>
  <c r="BE141" i="8"/>
  <c r="BE143" i="8"/>
  <c r="BE146" i="8"/>
  <c r="BE147" i="8"/>
  <c r="BE148" i="8"/>
  <c r="BE150" i="8"/>
  <c r="BE155" i="8"/>
  <c r="BE160" i="8"/>
  <c r="BE162" i="8"/>
  <c r="BE165" i="8"/>
  <c r="BE166" i="8"/>
  <c r="BE168" i="8"/>
  <c r="BE169" i="8"/>
  <c r="BE173" i="8"/>
  <c r="BE175" i="8"/>
  <c r="BE177" i="8"/>
  <c r="BE178" i="8"/>
  <c r="BE180" i="8"/>
  <c r="BE181" i="8"/>
  <c r="BE183" i="8"/>
  <c r="BE185" i="8"/>
  <c r="BE187" i="8"/>
  <c r="BE188" i="8"/>
  <c r="BE189" i="8"/>
  <c r="BE190" i="8"/>
  <c r="BE170" i="8"/>
  <c r="BE172" i="8"/>
  <c r="BE174" i="8"/>
  <c r="BE176" i="8"/>
  <c r="BE179" i="8"/>
  <c r="BE182" i="8"/>
  <c r="BE184" i="8"/>
  <c r="BE186" i="8"/>
  <c r="J64" i="6"/>
  <c r="E50" i="7"/>
  <c r="F58" i="7"/>
  <c r="F59" i="7"/>
  <c r="J84" i="7"/>
  <c r="BE92" i="7"/>
  <c r="BE94" i="7"/>
  <c r="BE95" i="7"/>
  <c r="BE97" i="7"/>
  <c r="BE99" i="7"/>
  <c r="BE103" i="7"/>
  <c r="BE105" i="7"/>
  <c r="BE106" i="7"/>
  <c r="BE107" i="7"/>
  <c r="BE110" i="7"/>
  <c r="BE116" i="7"/>
  <c r="BE119" i="7"/>
  <c r="BE120" i="7"/>
  <c r="BE121" i="7"/>
  <c r="BE122" i="7"/>
  <c r="BE124" i="7"/>
  <c r="BE126" i="7"/>
  <c r="BE128" i="7"/>
  <c r="BE129" i="7"/>
  <c r="BE131" i="7"/>
  <c r="BE133" i="7"/>
  <c r="BE135" i="7"/>
  <c r="BE137" i="7"/>
  <c r="BE140" i="7"/>
  <c r="BE143" i="7"/>
  <c r="BE144" i="7"/>
  <c r="BE146" i="7"/>
  <c r="BE148" i="7"/>
  <c r="BE150" i="7"/>
  <c r="BE153" i="7"/>
  <c r="BE155" i="7"/>
  <c r="BE156" i="7"/>
  <c r="J58" i="7"/>
  <c r="J59" i="7"/>
  <c r="BE93" i="7"/>
  <c r="BE98" i="7"/>
  <c r="BE100" i="7"/>
  <c r="BE101" i="7"/>
  <c r="BE102" i="7"/>
  <c r="BE104" i="7"/>
  <c r="BE108" i="7"/>
  <c r="BE109" i="7"/>
  <c r="BE111" i="7"/>
  <c r="BE112" i="7"/>
  <c r="BE113" i="7"/>
  <c r="BE114" i="7"/>
  <c r="BE115" i="7"/>
  <c r="BE117" i="7"/>
  <c r="BE123" i="7"/>
  <c r="BE125" i="7"/>
  <c r="BE127" i="7"/>
  <c r="BE130" i="7"/>
  <c r="BE132" i="7"/>
  <c r="BE134" i="7"/>
  <c r="BE136" i="7"/>
  <c r="BE139" i="7"/>
  <c r="BE141" i="7"/>
  <c r="BE142" i="7"/>
  <c r="BE145" i="7"/>
  <c r="BE147" i="7"/>
  <c r="BE149" i="7"/>
  <c r="BE151" i="7"/>
  <c r="BE152" i="7"/>
  <c r="BE154" i="7"/>
  <c r="BE161" i="7"/>
  <c r="BE164" i="7"/>
  <c r="BE166" i="7"/>
  <c r="BE168" i="7"/>
  <c r="BE158" i="7"/>
  <c r="BE159" i="7"/>
  <c r="BE160" i="7"/>
  <c r="BE162" i="7"/>
  <c r="BE163" i="7"/>
  <c r="BE165" i="7"/>
  <c r="BE167" i="7"/>
  <c r="J56" i="6"/>
  <c r="J58" i="6"/>
  <c r="J59" i="6"/>
  <c r="BE95" i="6"/>
  <c r="BE96" i="6"/>
  <c r="BE98" i="6"/>
  <c r="BE100" i="6"/>
  <c r="BE101" i="6"/>
  <c r="BE105" i="6"/>
  <c r="BE107" i="6"/>
  <c r="BE108" i="6"/>
  <c r="BE111" i="6"/>
  <c r="BE115" i="6"/>
  <c r="BE117" i="6"/>
  <c r="BE118" i="6"/>
  <c r="BE119" i="6"/>
  <c r="BE121" i="6"/>
  <c r="BE122" i="6"/>
  <c r="BE124" i="6"/>
  <c r="BE126" i="6"/>
  <c r="BE133" i="6"/>
  <c r="BE135" i="6"/>
  <c r="BE136" i="6"/>
  <c r="BE137" i="6"/>
  <c r="BE138" i="6"/>
  <c r="BE140" i="6"/>
  <c r="BE141" i="6"/>
  <c r="BE143" i="6"/>
  <c r="BE144" i="6"/>
  <c r="BE146" i="6"/>
  <c r="BE147" i="6"/>
  <c r="BE150" i="6"/>
  <c r="BE151" i="6"/>
  <c r="BE153" i="6"/>
  <c r="BE154" i="6"/>
  <c r="BE155" i="6"/>
  <c r="BE156" i="6"/>
  <c r="BE157" i="6"/>
  <c r="BE158" i="6"/>
  <c r="BE159" i="6"/>
  <c r="BE160" i="6"/>
  <c r="BE163" i="6"/>
  <c r="BE165" i="6"/>
  <c r="BE166" i="6"/>
  <c r="BE168" i="6"/>
  <c r="BE170" i="6"/>
  <c r="BE172" i="6"/>
  <c r="BE173" i="6"/>
  <c r="BE176" i="6"/>
  <c r="BE177" i="6"/>
  <c r="BE178" i="6"/>
  <c r="BE179" i="6"/>
  <c r="BE181" i="6"/>
  <c r="BE183" i="6"/>
  <c r="BE185" i="6"/>
  <c r="BE187" i="6"/>
  <c r="BE189" i="6"/>
  <c r="BE190" i="6"/>
  <c r="BE192" i="6"/>
  <c r="BE194" i="6"/>
  <c r="BE196" i="6"/>
  <c r="BE197" i="6"/>
  <c r="BE200" i="6"/>
  <c r="BE202" i="6"/>
  <c r="BE204" i="6"/>
  <c r="BE205" i="6"/>
  <c r="BE207" i="6"/>
  <c r="BE208" i="6"/>
  <c r="BE209" i="6"/>
  <c r="BE211" i="6"/>
  <c r="BE212" i="6"/>
  <c r="BE214" i="6"/>
  <c r="BE217" i="6"/>
  <c r="E50" i="6"/>
  <c r="F58" i="6"/>
  <c r="F59" i="6"/>
  <c r="BE93" i="6"/>
  <c r="BE94" i="6"/>
  <c r="BE97" i="6"/>
  <c r="BE99" i="6"/>
  <c r="BE102" i="6"/>
  <c r="BE103" i="6"/>
  <c r="BE104" i="6"/>
  <c r="BE106" i="6"/>
  <c r="BE109" i="6"/>
  <c r="BE110" i="6"/>
  <c r="BE112" i="6"/>
  <c r="BE113" i="6"/>
  <c r="BE114" i="6"/>
  <c r="BE116" i="6"/>
  <c r="BE120" i="6"/>
  <c r="BE123" i="6"/>
  <c r="BE125" i="6"/>
  <c r="BE127" i="6"/>
  <c r="BE129" i="6"/>
  <c r="BE130" i="6"/>
  <c r="BE131" i="6"/>
  <c r="BE132" i="6"/>
  <c r="BE134" i="6"/>
  <c r="BE139" i="6"/>
  <c r="BE142" i="6"/>
  <c r="BE145" i="6"/>
  <c r="BE148" i="6"/>
  <c r="BE149" i="6"/>
  <c r="BE152" i="6"/>
  <c r="BE161" i="6"/>
  <c r="BE162" i="6"/>
  <c r="BE164" i="6"/>
  <c r="BE167" i="6"/>
  <c r="BE169" i="6"/>
  <c r="BE171" i="6"/>
  <c r="BE174" i="6"/>
  <c r="BE180" i="6"/>
  <c r="BE182" i="6"/>
  <c r="BE184" i="6"/>
  <c r="BE186" i="6"/>
  <c r="BE191" i="6"/>
  <c r="BE193" i="6"/>
  <c r="BE198" i="6"/>
  <c r="BE199" i="6"/>
  <c r="BE201" i="6"/>
  <c r="BE206" i="6"/>
  <c r="BE210" i="6"/>
  <c r="BE213" i="6"/>
  <c r="BE215" i="6"/>
  <c r="BE216" i="6"/>
  <c r="BE218" i="6"/>
  <c r="E50" i="5"/>
  <c r="F58" i="5"/>
  <c r="J59" i="5"/>
  <c r="BE90" i="5"/>
  <c r="BE92" i="5"/>
  <c r="BE94" i="5"/>
  <c r="BE95" i="5"/>
  <c r="BE97" i="5"/>
  <c r="BE100" i="5"/>
  <c r="J56" i="5"/>
  <c r="J58" i="5"/>
  <c r="F59" i="5"/>
  <c r="BE88" i="5"/>
  <c r="BE89" i="5"/>
  <c r="BE91" i="5"/>
  <c r="BE93" i="5"/>
  <c r="BE96" i="5"/>
  <c r="BE98" i="5"/>
  <c r="BE99" i="5"/>
  <c r="BE101" i="5"/>
  <c r="E50" i="4"/>
  <c r="F58" i="4"/>
  <c r="J58" i="4"/>
  <c r="J59" i="4"/>
  <c r="J87" i="4"/>
  <c r="BE96" i="4"/>
  <c r="BE98" i="4"/>
  <c r="BE99" i="4"/>
  <c r="BE104" i="4"/>
  <c r="BE106" i="4"/>
  <c r="BE107" i="4"/>
  <c r="BE112" i="4"/>
  <c r="BE119" i="4"/>
  <c r="BE122" i="4"/>
  <c r="BE129" i="4"/>
  <c r="BE130" i="4"/>
  <c r="BE132" i="4"/>
  <c r="BE133" i="4"/>
  <c r="BE135" i="4"/>
  <c r="BE136" i="4"/>
  <c r="BE138" i="4"/>
  <c r="BE141" i="4"/>
  <c r="BE144" i="4"/>
  <c r="BE148" i="4"/>
  <c r="BE149" i="4"/>
  <c r="BE150" i="4"/>
  <c r="BE151" i="4"/>
  <c r="BE153" i="4"/>
  <c r="BE154" i="4"/>
  <c r="BE156" i="4"/>
  <c r="BE157" i="4"/>
  <c r="BE160" i="4"/>
  <c r="BE161" i="4"/>
  <c r="BE164" i="4"/>
  <c r="BE170" i="4"/>
  <c r="BE173" i="4"/>
  <c r="BE174" i="4"/>
  <c r="BE178" i="4"/>
  <c r="BE179" i="4"/>
  <c r="BE182" i="4"/>
  <c r="BE184" i="4"/>
  <c r="BE185" i="4"/>
  <c r="BE188" i="4"/>
  <c r="BE189" i="4"/>
  <c r="BE198" i="4"/>
  <c r="BE200" i="4"/>
  <c r="BE202" i="4"/>
  <c r="BE203" i="4"/>
  <c r="BE204" i="4"/>
  <c r="BE205" i="4"/>
  <c r="BE208" i="4"/>
  <c r="F59" i="4"/>
  <c r="BE97" i="4"/>
  <c r="BE100" i="4"/>
  <c r="BE101" i="4"/>
  <c r="BE105" i="4"/>
  <c r="BE108" i="4"/>
  <c r="BE110" i="4"/>
  <c r="BE115" i="4"/>
  <c r="BE118" i="4"/>
  <c r="BE120" i="4"/>
  <c r="BE121" i="4"/>
  <c r="BE123" i="4"/>
  <c r="BE124" i="4"/>
  <c r="BE125" i="4"/>
  <c r="BE126" i="4"/>
  <c r="BE131" i="4"/>
  <c r="BE134" i="4"/>
  <c r="BE140" i="4"/>
  <c r="BE145" i="4"/>
  <c r="BE146" i="4"/>
  <c r="BE147" i="4"/>
  <c r="BE152" i="4"/>
  <c r="BE155" i="4"/>
  <c r="BE158" i="4"/>
  <c r="BE159" i="4"/>
  <c r="BE162" i="4"/>
  <c r="BE163" i="4"/>
  <c r="BE167" i="4"/>
  <c r="BE175" i="4"/>
  <c r="BE180" i="4"/>
  <c r="BE181" i="4"/>
  <c r="BE183" i="4"/>
  <c r="BE186" i="4"/>
  <c r="BE187" i="4"/>
  <c r="BE190" i="4"/>
  <c r="BE191" i="4"/>
  <c r="BE194" i="4"/>
  <c r="BE195" i="4"/>
  <c r="BE196" i="4"/>
  <c r="BE199" i="4"/>
  <c r="BE201" i="4"/>
  <c r="BE206" i="4"/>
  <c r="BE207" i="4"/>
  <c r="BE209" i="4"/>
  <c r="BE212" i="4"/>
  <c r="BE215" i="4"/>
  <c r="BE217" i="4"/>
  <c r="BE218" i="4"/>
  <c r="BE222" i="4"/>
  <c r="BE224" i="4"/>
  <c r="BE225" i="4"/>
  <c r="BE228" i="4"/>
  <c r="BE229" i="4"/>
  <c r="BE230" i="4"/>
  <c r="BE236" i="4"/>
  <c r="BE237" i="4"/>
  <c r="BE241" i="4"/>
  <c r="BE246" i="4"/>
  <c r="BE248" i="4"/>
  <c r="BE251" i="4"/>
  <c r="BE253" i="4"/>
  <c r="BE256" i="4"/>
  <c r="BE257" i="4"/>
  <c r="BE258" i="4"/>
  <c r="BE262" i="4"/>
  <c r="BE263" i="4"/>
  <c r="BE266" i="4"/>
  <c r="BE268" i="4"/>
  <c r="BE269" i="4"/>
  <c r="BE271" i="4"/>
  <c r="BE274" i="4"/>
  <c r="BE287" i="4"/>
  <c r="BE288" i="4"/>
  <c r="BE289" i="4"/>
  <c r="BE290" i="4"/>
  <c r="BE292" i="4"/>
  <c r="BE293" i="4"/>
  <c r="BE294" i="4"/>
  <c r="BE295" i="4"/>
  <c r="BE297" i="4"/>
  <c r="BE300" i="4"/>
  <c r="BE302" i="4"/>
  <c r="BE303" i="4"/>
  <c r="BE304" i="4"/>
  <c r="BE305" i="4"/>
  <c r="BE309" i="4"/>
  <c r="BE310" i="4"/>
  <c r="BE213" i="4"/>
  <c r="BE214" i="4"/>
  <c r="BE216" i="4"/>
  <c r="BE219" i="4"/>
  <c r="BE220" i="4"/>
  <c r="BE221" i="4"/>
  <c r="BE223" i="4"/>
  <c r="BE226" i="4"/>
  <c r="BE227" i="4"/>
  <c r="BE233" i="4"/>
  <c r="BE238" i="4"/>
  <c r="BE244" i="4"/>
  <c r="BE245" i="4"/>
  <c r="BE247" i="4"/>
  <c r="BE249" i="4"/>
  <c r="BE250" i="4"/>
  <c r="BE252" i="4"/>
  <c r="BE254" i="4"/>
  <c r="BE259" i="4"/>
  <c r="BE264" i="4"/>
  <c r="BE265" i="4"/>
  <c r="BE267" i="4"/>
  <c r="BE270" i="4"/>
  <c r="BE272" i="4"/>
  <c r="BE273" i="4"/>
  <c r="BE277" i="4"/>
  <c r="BE278" i="4"/>
  <c r="BE279" i="4"/>
  <c r="BE280" i="4"/>
  <c r="BE281" i="4"/>
  <c r="BE282" i="4"/>
  <c r="BE283" i="4"/>
  <c r="BE284" i="4"/>
  <c r="BE291" i="4"/>
  <c r="BE296" i="4"/>
  <c r="BE298" i="4"/>
  <c r="BE299" i="4"/>
  <c r="BE301" i="4"/>
  <c r="BE307" i="4"/>
  <c r="BE308" i="4"/>
  <c r="F59" i="3"/>
  <c r="E97" i="3"/>
  <c r="BE112" i="3"/>
  <c r="BE123" i="3"/>
  <c r="BE135" i="3"/>
  <c r="BE137" i="3"/>
  <c r="BE142" i="3"/>
  <c r="BE147" i="3"/>
  <c r="BE155" i="3"/>
  <c r="BE159" i="3"/>
  <c r="BE162" i="3"/>
  <c r="BE165" i="3"/>
  <c r="BE168" i="3"/>
  <c r="BE177" i="3"/>
  <c r="BE180" i="3"/>
  <c r="BE186" i="3"/>
  <c r="BE195" i="3"/>
  <c r="BE200" i="3"/>
  <c r="BE206" i="3"/>
  <c r="BE215" i="3"/>
  <c r="BE222" i="3"/>
  <c r="BE230" i="3"/>
  <c r="BE233" i="3"/>
  <c r="BE238" i="3"/>
  <c r="BE243" i="3"/>
  <c r="BE247" i="3"/>
  <c r="BE260" i="3"/>
  <c r="BE273" i="3"/>
  <c r="BE276" i="3"/>
  <c r="BE279" i="3"/>
  <c r="BE282" i="3"/>
  <c r="BE288" i="3"/>
  <c r="BE297" i="3"/>
  <c r="BE302" i="3"/>
  <c r="BE308" i="3"/>
  <c r="BE320" i="3"/>
  <c r="BE325" i="3"/>
  <c r="BE330" i="3"/>
  <c r="BE332" i="3"/>
  <c r="BE338" i="3"/>
  <c r="BE349" i="3"/>
  <c r="BE360" i="3"/>
  <c r="BE369" i="3"/>
  <c r="BE378" i="3"/>
  <c r="BE379" i="3"/>
  <c r="BE380" i="3"/>
  <c r="BE383" i="3"/>
  <c r="BE389" i="3"/>
  <c r="BE393" i="3"/>
  <c r="BE398" i="3"/>
  <c r="BE404" i="3"/>
  <c r="BE406" i="3"/>
  <c r="BE412" i="3"/>
  <c r="BE415" i="3"/>
  <c r="BE418" i="3"/>
  <c r="BE431" i="3"/>
  <c r="BE441" i="3"/>
  <c r="BE450" i="3"/>
  <c r="BE452" i="3"/>
  <c r="BE468" i="3"/>
  <c r="BE471" i="3"/>
  <c r="BE474" i="3"/>
  <c r="BE476" i="3"/>
  <c r="BE485" i="3"/>
  <c r="BE488" i="3"/>
  <c r="BE498" i="3"/>
  <c r="BE506" i="3"/>
  <c r="BE511" i="3"/>
  <c r="BE516" i="3"/>
  <c r="BE520" i="3"/>
  <c r="BE528" i="3"/>
  <c r="BE533" i="3"/>
  <c r="BE536" i="3"/>
  <c r="BE542" i="3"/>
  <c r="BE548" i="3"/>
  <c r="BE554" i="3"/>
  <c r="BE556" i="3"/>
  <c r="BE561" i="3"/>
  <c r="BE563" i="3"/>
  <c r="BE569" i="3"/>
  <c r="BE578" i="3"/>
  <c r="BE581" i="3"/>
  <c r="BE596" i="3"/>
  <c r="BE605" i="3"/>
  <c r="BE611" i="3"/>
  <c r="BE616" i="3"/>
  <c r="BE623" i="3"/>
  <c r="BE629" i="3"/>
  <c r="BE632" i="3"/>
  <c r="BE642" i="3"/>
  <c r="BE644" i="3"/>
  <c r="BE651" i="3"/>
  <c r="BE656" i="3"/>
  <c r="BE662" i="3"/>
  <c r="BE665" i="3"/>
  <c r="BE667" i="3"/>
  <c r="BE674" i="3"/>
  <c r="BE678" i="3"/>
  <c r="BE681" i="3"/>
  <c r="BE683" i="3"/>
  <c r="BE690" i="3"/>
  <c r="BE697" i="3"/>
  <c r="BE700" i="3"/>
  <c r="BE707" i="3"/>
  <c r="BE712" i="3"/>
  <c r="BE715" i="3"/>
  <c r="BE717" i="3"/>
  <c r="BE720" i="3"/>
  <c r="BE723" i="3"/>
  <c r="BE729" i="3"/>
  <c r="BE737" i="3"/>
  <c r="BE740" i="3"/>
  <c r="BE743" i="3"/>
  <c r="BE747" i="3"/>
  <c r="BE758" i="3"/>
  <c r="BE762" i="3"/>
  <c r="BE765" i="3"/>
  <c r="BE769" i="3"/>
  <c r="BE771" i="3"/>
  <c r="J56" i="3"/>
  <c r="BE115" i="3"/>
  <c r="BE118" i="3"/>
  <c r="BE125" i="3"/>
  <c r="BE128" i="3"/>
  <c r="BE132" i="3"/>
  <c r="BE149" i="3"/>
  <c r="BE152" i="3"/>
  <c r="BE171" i="3"/>
  <c r="BE174" i="3"/>
  <c r="BE183" i="3"/>
  <c r="BE189" i="3"/>
  <c r="BE192" i="3"/>
  <c r="BE209" i="3"/>
  <c r="BE212" i="3"/>
  <c r="BE219" i="3"/>
  <c r="BE225" i="3"/>
  <c r="BE227" i="3"/>
  <c r="BE236" i="3"/>
  <c r="BE241" i="3"/>
  <c r="BE245" i="3"/>
  <c r="BE253" i="3"/>
  <c r="BE263" i="3"/>
  <c r="BE270" i="3"/>
  <c r="BE285" i="3"/>
  <c r="BE290" i="3"/>
  <c r="BE295" i="3"/>
  <c r="BE314" i="3"/>
  <c r="BE327" i="3"/>
  <c r="BE334" i="3"/>
  <c r="BE341" i="3"/>
  <c r="BE344" i="3"/>
  <c r="BE347" i="3"/>
  <c r="BE351" i="3"/>
  <c r="BE353" i="3"/>
  <c r="BE355" i="3"/>
  <c r="BE357" i="3"/>
  <c r="BE362" i="3"/>
  <c r="BE364" i="3"/>
  <c r="BE366" i="3"/>
  <c r="BE373" i="3"/>
  <c r="BE375" i="3"/>
  <c r="BE396" i="3"/>
  <c r="BE409" i="3"/>
  <c r="BE421" i="3"/>
  <c r="BE423" i="3"/>
  <c r="BE426" i="3"/>
  <c r="BE433" i="3"/>
  <c r="BE437" i="3"/>
  <c r="BE439" i="3"/>
  <c r="BE444" i="3"/>
  <c r="BE447" i="3"/>
  <c r="BE455" i="3"/>
  <c r="BE459" i="3"/>
  <c r="BE462" i="3"/>
  <c r="BE465" i="3"/>
  <c r="BE479" i="3"/>
  <c r="BE482" i="3"/>
  <c r="BE495" i="3"/>
  <c r="BE501" i="3"/>
  <c r="BE504" i="3"/>
  <c r="BE509" i="3"/>
  <c r="BE514" i="3"/>
  <c r="BE518" i="3"/>
  <c r="BE523" i="3"/>
  <c r="BE526" i="3"/>
  <c r="BE531" i="3"/>
  <c r="BE541" i="3"/>
  <c r="BE545" i="3"/>
  <c r="BE551" i="3"/>
  <c r="BE566" i="3"/>
  <c r="BE572" i="3"/>
  <c r="BE584" i="3"/>
  <c r="BE589" i="3"/>
  <c r="BE597" i="3"/>
  <c r="BE600" i="3"/>
  <c r="BE608" i="3"/>
  <c r="BE613" i="3"/>
  <c r="BE618" i="3"/>
  <c r="BE621" i="3"/>
  <c r="BE626" i="3"/>
  <c r="BE636" i="3"/>
  <c r="BE639" i="3"/>
  <c r="BE649" i="3"/>
  <c r="BE659" i="3"/>
  <c r="BE669" i="3"/>
  <c r="BE672" i="3"/>
  <c r="BE676" i="3"/>
  <c r="BE687" i="3"/>
  <c r="BE693" i="3"/>
  <c r="BE696" i="3"/>
  <c r="BE702" i="3"/>
  <c r="BE705" i="3"/>
  <c r="BE710" i="3"/>
  <c r="BE734" i="3"/>
  <c r="BE745" i="3"/>
  <c r="BE756" i="3"/>
  <c r="BE760" i="3"/>
  <c r="BE777" i="3"/>
  <c r="BE779" i="3"/>
  <c r="BE787" i="3"/>
  <c r="J56" i="2"/>
  <c r="F59" i="2"/>
  <c r="E89" i="2"/>
  <c r="BE107" i="2"/>
  <c r="BE119" i="2"/>
  <c r="BE124" i="2"/>
  <c r="BE131" i="2"/>
  <c r="BE135" i="2"/>
  <c r="BE142" i="2"/>
  <c r="BE147" i="2"/>
  <c r="BE153" i="2"/>
  <c r="BE159" i="2"/>
  <c r="BE162" i="2"/>
  <c r="BE184" i="2"/>
  <c r="BE202" i="2"/>
  <c r="BE207" i="2"/>
  <c r="BE220" i="2"/>
  <c r="BE241" i="2"/>
  <c r="BE246" i="2"/>
  <c r="BE250" i="2"/>
  <c r="BE253" i="2"/>
  <c r="BE256" i="2"/>
  <c r="BE259" i="2"/>
  <c r="BE267" i="2"/>
  <c r="BE279" i="2"/>
  <c r="BE289" i="2"/>
  <c r="BE294" i="2"/>
  <c r="BE296" i="2"/>
  <c r="BE302" i="2"/>
  <c r="BE323" i="2"/>
  <c r="BE338" i="2"/>
  <c r="BE347" i="2"/>
  <c r="BE104" i="2"/>
  <c r="BE116" i="2"/>
  <c r="BE128" i="2"/>
  <c r="BE149" i="2"/>
  <c r="BE157" i="2"/>
  <c r="BE170" i="2"/>
  <c r="BE180" i="2"/>
  <c r="BE186" i="2"/>
  <c r="BE193" i="2"/>
  <c r="BE204" i="2"/>
  <c r="BE217" i="2"/>
  <c r="BE223" i="2"/>
  <c r="BE230" i="2"/>
  <c r="BE234" i="2"/>
  <c r="BE237" i="2"/>
  <c r="BE244" i="2"/>
  <c r="BE261" i="2"/>
  <c r="BE264" i="2"/>
  <c r="BE273" i="2"/>
  <c r="BE285" i="2"/>
  <c r="BE292" i="2"/>
  <c r="BE299" i="2"/>
  <c r="BE305" i="2"/>
  <c r="BE308" i="2"/>
  <c r="BE311" i="2"/>
  <c r="BE314" i="2"/>
  <c r="BE329" i="2"/>
  <c r="F38" i="7"/>
  <c r="BC61" i="1" s="1"/>
  <c r="F39" i="4"/>
  <c r="BD58" i="1" s="1"/>
  <c r="J36" i="3"/>
  <c r="AW57" i="1"/>
  <c r="J36" i="5"/>
  <c r="AW59" i="1" s="1"/>
  <c r="F39" i="5"/>
  <c r="BD59" i="1"/>
  <c r="F36" i="5"/>
  <c r="BA59" i="1" s="1"/>
  <c r="F39" i="6"/>
  <c r="BD60" i="1" s="1"/>
  <c r="F39" i="8"/>
  <c r="BD62" i="1" s="1"/>
  <c r="F38" i="12"/>
  <c r="BC67" i="1" s="1"/>
  <c r="F37" i="15"/>
  <c r="BD70" i="1" s="1"/>
  <c r="F36" i="18"/>
  <c r="BC73" i="1"/>
  <c r="F37" i="2"/>
  <c r="BB56" i="1" s="1"/>
  <c r="F38" i="4"/>
  <c r="BC58" i="1"/>
  <c r="F35" i="17"/>
  <c r="BB72" i="1" s="1"/>
  <c r="F37" i="13"/>
  <c r="BB68" i="1" s="1"/>
  <c r="F36" i="14"/>
  <c r="BC69" i="1" s="1"/>
  <c r="F37" i="17"/>
  <c r="BD72" i="1" s="1"/>
  <c r="J36" i="2"/>
  <c r="AW56" i="1" s="1"/>
  <c r="F38" i="3"/>
  <c r="BC57" i="1"/>
  <c r="J36" i="6"/>
  <c r="AW60" i="1" s="1"/>
  <c r="F38" i="9"/>
  <c r="BA64" i="1"/>
  <c r="J38" i="9"/>
  <c r="AW64" i="1" s="1"/>
  <c r="F39" i="10"/>
  <c r="BB65" i="1" s="1"/>
  <c r="J34" i="14"/>
  <c r="AW69" i="1" s="1"/>
  <c r="F35" i="16"/>
  <c r="BB71" i="1" s="1"/>
  <c r="F34" i="18"/>
  <c r="BA73" i="1" s="1"/>
  <c r="F39" i="2"/>
  <c r="BD56" i="1"/>
  <c r="J36" i="4"/>
  <c r="AW58" i="1" s="1"/>
  <c r="J36" i="7"/>
  <c r="AW61" i="1"/>
  <c r="F36" i="2"/>
  <c r="BA56" i="1" s="1"/>
  <c r="AS55" i="1"/>
  <c r="AS54" i="1" s="1"/>
  <c r="F37" i="3"/>
  <c r="BB57" i="1" s="1"/>
  <c r="F39" i="13"/>
  <c r="BD68" i="1" s="1"/>
  <c r="F37" i="16"/>
  <c r="BD71" i="1" s="1"/>
  <c r="F39" i="9"/>
  <c r="BB64" i="1"/>
  <c r="F39" i="11"/>
  <c r="BB66" i="1" s="1"/>
  <c r="F36" i="12"/>
  <c r="BA67" i="1"/>
  <c r="F36" i="13"/>
  <c r="BA68" i="1" s="1"/>
  <c r="F38" i="13"/>
  <c r="BC68" i="1" s="1"/>
  <c r="F34" i="15"/>
  <c r="BA70" i="1" s="1"/>
  <c r="F36" i="17"/>
  <c r="BC72" i="1" s="1"/>
  <c r="F38" i="2"/>
  <c r="BC56" i="1" s="1"/>
  <c r="F36" i="3"/>
  <c r="BA57" i="1"/>
  <c r="F37" i="4"/>
  <c r="BB58" i="1" s="1"/>
  <c r="F39" i="7"/>
  <c r="BD61" i="1"/>
  <c r="F37" i="7"/>
  <c r="BB61" i="1" s="1"/>
  <c r="J36" i="8"/>
  <c r="AW62" i="1" s="1"/>
  <c r="F41" i="11"/>
  <c r="BD66" i="1" s="1"/>
  <c r="F38" i="11"/>
  <c r="BA66" i="1" s="1"/>
  <c r="J36" i="13"/>
  <c r="AW68" i="1" s="1"/>
  <c r="F35" i="14"/>
  <c r="BB69" i="1"/>
  <c r="J34" i="16"/>
  <c r="AW71" i="1" s="1"/>
  <c r="J34" i="17"/>
  <c r="AW72" i="1"/>
  <c r="F39" i="3"/>
  <c r="BD57" i="1" s="1"/>
  <c r="F37" i="5"/>
  <c r="BB59" i="1" s="1"/>
  <c r="F38" i="5"/>
  <c r="BC59" i="1" s="1"/>
  <c r="F38" i="6"/>
  <c r="BC60" i="1" s="1"/>
  <c r="F36" i="7"/>
  <c r="BA61" i="1" s="1"/>
  <c r="F37" i="8"/>
  <c r="BB62" i="1"/>
  <c r="F36" i="4"/>
  <c r="BA58" i="1" s="1"/>
  <c r="F36" i="6"/>
  <c r="BA60" i="1"/>
  <c r="F37" i="6"/>
  <c r="BB60" i="1" s="1"/>
  <c r="F36" i="8"/>
  <c r="BA62" i="1" s="1"/>
  <c r="F38" i="8"/>
  <c r="BC62" i="1" s="1"/>
  <c r="F40" i="9"/>
  <c r="BC64" i="1" s="1"/>
  <c r="J38" i="10"/>
  <c r="AW65" i="1" s="1"/>
  <c r="F40" i="10"/>
  <c r="BC65" i="1"/>
  <c r="F40" i="11"/>
  <c r="BC66" i="1" s="1"/>
  <c r="F39" i="12"/>
  <c r="BD67" i="1"/>
  <c r="F34" i="14"/>
  <c r="BA69" i="1" s="1"/>
  <c r="F35" i="15"/>
  <c r="BB70" i="1" s="1"/>
  <c r="F36" i="15"/>
  <c r="BC70" i="1" s="1"/>
  <c r="F35" i="18"/>
  <c r="BB73" i="1" s="1"/>
  <c r="J34" i="18"/>
  <c r="AW73" i="1" s="1"/>
  <c r="F41" i="9"/>
  <c r="BD64" i="1"/>
  <c r="F38" i="10"/>
  <c r="BA65" i="1" s="1"/>
  <c r="F41" i="10"/>
  <c r="BD65" i="1"/>
  <c r="J38" i="11"/>
  <c r="AW66" i="1" s="1"/>
  <c r="J36" i="12"/>
  <c r="AW67" i="1" s="1"/>
  <c r="F37" i="12"/>
  <c r="BB67" i="1" s="1"/>
  <c r="F37" i="14"/>
  <c r="BD69" i="1" s="1"/>
  <c r="J34" i="15"/>
  <c r="AW70" i="1"/>
  <c r="F34" i="16"/>
  <c r="BA71" i="1" s="1"/>
  <c r="F36" i="16"/>
  <c r="BC71" i="1"/>
  <c r="F34" i="17"/>
  <c r="BA72" i="1" s="1"/>
  <c r="F37" i="18"/>
  <c r="BD73" i="1"/>
  <c r="J227" i="17" l="1"/>
  <c r="J61" i="17" s="1"/>
  <c r="BK82" i="17"/>
  <c r="J82" i="17" s="1"/>
  <c r="J60" i="17" s="1"/>
  <c r="T86" i="18"/>
  <c r="T85" i="18"/>
  <c r="R86" i="18"/>
  <c r="R85" i="18" s="1"/>
  <c r="P86" i="18"/>
  <c r="P85" i="18"/>
  <c r="AU73" i="1" s="1"/>
  <c r="T271" i="2"/>
  <c r="P85" i="16"/>
  <c r="P84" i="16"/>
  <c r="AU71" i="1" s="1"/>
  <c r="R85" i="15"/>
  <c r="R84" i="15"/>
  <c r="BK86" i="14"/>
  <c r="J86" i="14" s="1"/>
  <c r="J60" i="14" s="1"/>
  <c r="R91" i="13"/>
  <c r="R93" i="12"/>
  <c r="P96" i="11"/>
  <c r="AU66" i="1" s="1"/>
  <c r="P101" i="10"/>
  <c r="AU65" i="1"/>
  <c r="R97" i="9"/>
  <c r="R93" i="8"/>
  <c r="R391" i="3"/>
  <c r="T93" i="8"/>
  <c r="T91" i="6"/>
  <c r="R271" i="2"/>
  <c r="P102" i="2"/>
  <c r="BK91" i="6"/>
  <c r="J91" i="6" s="1"/>
  <c r="J32" i="6" s="1"/>
  <c r="AG60" i="1" s="1"/>
  <c r="T94" i="4"/>
  <c r="T93" i="4"/>
  <c r="R85" i="16"/>
  <c r="R84" i="16" s="1"/>
  <c r="P85" i="15"/>
  <c r="P84" i="15"/>
  <c r="AU70" i="1"/>
  <c r="R86" i="14"/>
  <c r="R85" i="14" s="1"/>
  <c r="P93" i="12"/>
  <c r="AU67" i="1"/>
  <c r="R96" i="11"/>
  <c r="R101" i="10"/>
  <c r="P97" i="9"/>
  <c r="AU64" i="1"/>
  <c r="P94" i="4"/>
  <c r="P93" i="4" s="1"/>
  <c r="AU58" i="1" s="1"/>
  <c r="T110" i="3"/>
  <c r="R102" i="2"/>
  <c r="R101" i="2" s="1"/>
  <c r="P90" i="7"/>
  <c r="AU61" i="1"/>
  <c r="R110" i="3"/>
  <c r="R109" i="3" s="1"/>
  <c r="T85" i="16"/>
  <c r="T84" i="16"/>
  <c r="T85" i="15"/>
  <c r="T84" i="15" s="1"/>
  <c r="T86" i="14"/>
  <c r="T85" i="14"/>
  <c r="P86" i="14"/>
  <c r="P85" i="14" s="1"/>
  <c r="AU69" i="1" s="1"/>
  <c r="T91" i="13"/>
  <c r="P91" i="13"/>
  <c r="AU68" i="1" s="1"/>
  <c r="T93" i="12"/>
  <c r="T96" i="11"/>
  <c r="T101" i="10"/>
  <c r="T97" i="9"/>
  <c r="T102" i="2"/>
  <c r="T101" i="2"/>
  <c r="P93" i="8"/>
  <c r="AU62" i="1" s="1"/>
  <c r="R90" i="7"/>
  <c r="P91" i="6"/>
  <c r="AU60" i="1" s="1"/>
  <c r="P271" i="2"/>
  <c r="T90" i="7"/>
  <c r="R91" i="6"/>
  <c r="R94" i="4"/>
  <c r="R93" i="4" s="1"/>
  <c r="T391" i="3"/>
  <c r="P391" i="3"/>
  <c r="P110" i="3"/>
  <c r="BK86" i="18"/>
  <c r="J86" i="18"/>
  <c r="J60" i="18"/>
  <c r="BK81" i="17"/>
  <c r="J81" i="17" s="1"/>
  <c r="BK110" i="3"/>
  <c r="J110" i="3" s="1"/>
  <c r="J64" i="3" s="1"/>
  <c r="BK391" i="3"/>
  <c r="J391" i="3"/>
  <c r="J72" i="3" s="1"/>
  <c r="BK90" i="7"/>
  <c r="J90" i="7"/>
  <c r="J63" i="7"/>
  <c r="BK93" i="8"/>
  <c r="J93" i="8" s="1"/>
  <c r="J63" i="8" s="1"/>
  <c r="BK102" i="2"/>
  <c r="J102" i="2" s="1"/>
  <c r="J64" i="2" s="1"/>
  <c r="BK271" i="2"/>
  <c r="J271" i="2"/>
  <c r="J71" i="2" s="1"/>
  <c r="BK94" i="4"/>
  <c r="J94" i="4"/>
  <c r="J64" i="4"/>
  <c r="BK86" i="5"/>
  <c r="J86" i="5" s="1"/>
  <c r="J63" i="5" s="1"/>
  <c r="BK97" i="9"/>
  <c r="J97" i="9" s="1"/>
  <c r="J67" i="9" s="1"/>
  <c r="BK101" i="10"/>
  <c r="J101" i="10"/>
  <c r="J67" i="10" s="1"/>
  <c r="BK96" i="11"/>
  <c r="J96" i="11"/>
  <c r="J34" i="11" s="1"/>
  <c r="AG66" i="1" s="1"/>
  <c r="AN66" i="1" s="1"/>
  <c r="BK93" i="12"/>
  <c r="J93" i="12" s="1"/>
  <c r="J63" i="12" s="1"/>
  <c r="BK91" i="13"/>
  <c r="J91" i="13"/>
  <c r="J63" i="13" s="1"/>
  <c r="BK85" i="15"/>
  <c r="J85" i="15"/>
  <c r="J60" i="15"/>
  <c r="BK85" i="16"/>
  <c r="J85" i="16" s="1"/>
  <c r="J60" i="16" s="1"/>
  <c r="J35" i="3"/>
  <c r="AV57" i="1" s="1"/>
  <c r="AT57" i="1" s="1"/>
  <c r="J33" i="15"/>
  <c r="AV70" i="1"/>
  <c r="AT70" i="1" s="1"/>
  <c r="F35" i="3"/>
  <c r="AZ57" i="1" s="1"/>
  <c r="F37" i="9"/>
  <c r="AZ64" i="1"/>
  <c r="J35" i="13"/>
  <c r="AV68" i="1" s="1"/>
  <c r="AT68" i="1" s="1"/>
  <c r="F35" i="4"/>
  <c r="AZ58" i="1"/>
  <c r="J33" i="14"/>
  <c r="AV69" i="1" s="1"/>
  <c r="AT69" i="1" s="1"/>
  <c r="F33" i="18"/>
  <c r="AZ73" i="1" s="1"/>
  <c r="J35" i="4"/>
  <c r="AV58" i="1" s="1"/>
  <c r="AT58" i="1" s="1"/>
  <c r="F35" i="8"/>
  <c r="AZ62" i="1"/>
  <c r="BD63" i="1"/>
  <c r="F35" i="12"/>
  <c r="AZ67" i="1"/>
  <c r="J33" i="16"/>
  <c r="AV71" i="1" s="1"/>
  <c r="AT71" i="1" s="1"/>
  <c r="F35" i="5"/>
  <c r="AZ59" i="1"/>
  <c r="F35" i="7"/>
  <c r="AZ61" i="1" s="1"/>
  <c r="J37" i="9"/>
  <c r="AV64" i="1"/>
  <c r="AT64" i="1" s="1"/>
  <c r="F33" i="15"/>
  <c r="AZ70" i="1"/>
  <c r="F35" i="6"/>
  <c r="AZ60" i="1" s="1"/>
  <c r="J37" i="11"/>
  <c r="AV66" i="1"/>
  <c r="AT66" i="1"/>
  <c r="J35" i="2"/>
  <c r="AV56" i="1" s="1"/>
  <c r="AT56" i="1" s="1"/>
  <c r="J35" i="5"/>
  <c r="AV59" i="1"/>
  <c r="AT59" i="1" s="1"/>
  <c r="J35" i="6"/>
  <c r="AV60" i="1"/>
  <c r="AT60" i="1" s="1"/>
  <c r="J35" i="7"/>
  <c r="AV61" i="1"/>
  <c r="AT61" i="1"/>
  <c r="J37" i="10"/>
  <c r="AV65" i="1" s="1"/>
  <c r="AT65" i="1" s="1"/>
  <c r="BA63" i="1"/>
  <c r="AW63" i="1" s="1"/>
  <c r="F37" i="11"/>
  <c r="AZ66" i="1"/>
  <c r="F35" i="13"/>
  <c r="AZ68" i="1" s="1"/>
  <c r="F33" i="14"/>
  <c r="AZ69" i="1"/>
  <c r="F33" i="17"/>
  <c r="AZ72" i="1" s="1"/>
  <c r="F37" i="10"/>
  <c r="AZ65" i="1"/>
  <c r="BB63" i="1"/>
  <c r="AX63" i="1" s="1"/>
  <c r="BC63" i="1"/>
  <c r="AY63" i="1"/>
  <c r="J33" i="17"/>
  <c r="AV72" i="1" s="1"/>
  <c r="AT72" i="1" s="1"/>
  <c r="F35" i="2"/>
  <c r="AZ56" i="1"/>
  <c r="J35" i="8"/>
  <c r="AV62" i="1" s="1"/>
  <c r="AT62" i="1" s="1"/>
  <c r="J35" i="12"/>
  <c r="AV67" i="1" s="1"/>
  <c r="AT67" i="1" s="1"/>
  <c r="F33" i="16"/>
  <c r="AZ71" i="1"/>
  <c r="J33" i="18"/>
  <c r="AV73" i="1" s="1"/>
  <c r="AT73" i="1" s="1"/>
  <c r="AN60" i="1" l="1"/>
  <c r="J59" i="17"/>
  <c r="J30" i="17"/>
  <c r="AG72" i="1" s="1"/>
  <c r="P109" i="3"/>
  <c r="AU57" i="1"/>
  <c r="P101" i="2"/>
  <c r="AU56" i="1" s="1"/>
  <c r="T109" i="3"/>
  <c r="J67" i="11"/>
  <c r="BK101" i="2"/>
  <c r="J101" i="2" s="1"/>
  <c r="J32" i="2" s="1"/>
  <c r="AG56" i="1" s="1"/>
  <c r="BK109" i="3"/>
  <c r="J109" i="3"/>
  <c r="J63" i="3" s="1"/>
  <c r="BK93" i="4"/>
  <c r="J93" i="4"/>
  <c r="J63" i="4"/>
  <c r="BK85" i="14"/>
  <c r="J85" i="14" s="1"/>
  <c r="J59" i="14" s="1"/>
  <c r="J63" i="6"/>
  <c r="BK84" i="15"/>
  <c r="J84" i="15" s="1"/>
  <c r="J59" i="15" s="1"/>
  <c r="BK84" i="16"/>
  <c r="J84" i="16" s="1"/>
  <c r="J59" i="16" s="1"/>
  <c r="BK85" i="18"/>
  <c r="J85" i="18"/>
  <c r="J59" i="18" s="1"/>
  <c r="AN72" i="1"/>
  <c r="J39" i="17"/>
  <c r="J43" i="11"/>
  <c r="J41" i="6"/>
  <c r="AU63" i="1"/>
  <c r="BC55" i="1"/>
  <c r="AY55" i="1"/>
  <c r="J32" i="13"/>
  <c r="AG68" i="1" s="1"/>
  <c r="J34" i="10"/>
  <c r="AG65" i="1"/>
  <c r="J32" i="5"/>
  <c r="AG59" i="1" s="1"/>
  <c r="J34" i="9"/>
  <c r="AG64" i="1"/>
  <c r="J32" i="7"/>
  <c r="AG61" i="1" s="1"/>
  <c r="BD55" i="1"/>
  <c r="J32" i="12"/>
  <c r="AG67" i="1" s="1"/>
  <c r="BA55" i="1"/>
  <c r="AW55" i="1" s="1"/>
  <c r="J32" i="8"/>
  <c r="AG62" i="1"/>
  <c r="AZ63" i="1"/>
  <c r="AV63" i="1" s="1"/>
  <c r="AT63" i="1" s="1"/>
  <c r="BB55" i="1"/>
  <c r="AX55" i="1" s="1"/>
  <c r="J41" i="12" l="1"/>
  <c r="J41" i="7"/>
  <c r="J41" i="5"/>
  <c r="J43" i="10"/>
  <c r="J41" i="13"/>
  <c r="J41" i="8"/>
  <c r="J41" i="2"/>
  <c r="J43" i="9"/>
  <c r="J63" i="2"/>
  <c r="AN56" i="1"/>
  <c r="AN59" i="1"/>
  <c r="AN61" i="1"/>
  <c r="AN65" i="1"/>
  <c r="AN64" i="1"/>
  <c r="AN68" i="1"/>
  <c r="AN62" i="1"/>
  <c r="AN67" i="1"/>
  <c r="J30" i="15"/>
  <c r="AG70" i="1"/>
  <c r="J30" i="16"/>
  <c r="AG71" i="1" s="1"/>
  <c r="BA54" i="1"/>
  <c r="W30" i="1" s="1"/>
  <c r="AZ55" i="1"/>
  <c r="AV55" i="1" s="1"/>
  <c r="AT55" i="1" s="1"/>
  <c r="BD54" i="1"/>
  <c r="W33" i="1" s="1"/>
  <c r="BB54" i="1"/>
  <c r="AX54" i="1" s="1"/>
  <c r="AU55" i="1"/>
  <c r="AU54" i="1"/>
  <c r="J32" i="4"/>
  <c r="AG58" i="1" s="1"/>
  <c r="J32" i="3"/>
  <c r="AG57" i="1"/>
  <c r="AG63" i="1"/>
  <c r="J30" i="18"/>
  <c r="AG73" i="1"/>
  <c r="J30" i="14"/>
  <c r="AG69" i="1" s="1"/>
  <c r="AN69" i="1" s="1"/>
  <c r="BC54" i="1"/>
  <c r="W32" i="1" s="1"/>
  <c r="J39" i="16" l="1"/>
  <c r="J39" i="18"/>
  <c r="J39" i="15"/>
  <c r="J39" i="14"/>
  <c r="J41" i="3"/>
  <c r="J41" i="4"/>
  <c r="AN57" i="1"/>
  <c r="AN58" i="1"/>
  <c r="AN70" i="1"/>
  <c r="AN71" i="1"/>
  <c r="AN73" i="1"/>
  <c r="AN63" i="1"/>
  <c r="W31" i="1"/>
  <c r="AG55" i="1"/>
  <c r="AY54" i="1"/>
  <c r="AW54" i="1"/>
  <c r="AK30" i="1" s="1"/>
  <c r="AZ54" i="1"/>
  <c r="AV54" i="1" s="1"/>
  <c r="AK29" i="1" s="1"/>
  <c r="AN55" i="1" l="1"/>
  <c r="W29" i="1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<sst xmlns="http://schemas.openxmlformats.org/spreadsheetml/2006/main" count="28391" uniqueCount="4257">
  <si>
    <t>Export Komplet</t>
  </si>
  <si>
    <t>VZ</t>
  </si>
  <si>
    <t>2.0</t>
  </si>
  <si>
    <t>ZAMOK</t>
  </si>
  <si>
    <t>False</t>
  </si>
  <si>
    <t>{1cececcb-9008-4181-810a-ce1d30c1258a}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</si>
  <si>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</si>
  <si>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</si>
  <si>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</si>
  <si>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</si>
  <si>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</si>
  <si>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</si>
  <si>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</si>
  <si>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</si>
  <si>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23-06-1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</si>
  <si>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</si>
  <si>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</si>
  <si>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restaurace Farma - úprava 21. 12. 2023</t>
  </si>
  <si>
    <t>KSO:</t>
  </si>
  <si>
    <t/>
  </si>
  <si>
    <t>CC-CZ:</t>
  </si>
  <si>
    <t>Místo:</t>
  </si>
  <si>
    <t>Praha - Suchdol</t>
  </si>
  <si>
    <t>Datum:</t>
  </si>
  <si>
    <t>6. 6. 2023</t>
  </si>
  <si>
    <t>Zadavatel:</t>
  </si>
  <si>
    <t>IČ:</t>
  </si>
  <si>
    <t>Česká zemědělská univerzita</t>
  </si>
  <si>
    <t>DIČ:</t>
  </si>
  <si>
    <t>Uchazeč:</t>
  </si>
  <si>
    <t>Vyplň údaj</t>
  </si>
  <si>
    <t>Projektant:</t>
  </si>
  <si>
    <t>GREBNER, spol s r.o.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</si>
  <si>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</si>
  <si>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</si>
  <si>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</si>
  <si>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</si>
  <si>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</si>
  <si>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</si>
  <si>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</si>
  <si>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</si>
  <si>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</si>
  <si>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</si>
  <si>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</si>
  <si>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</si>
  <si>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</si>
  <si>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</si>
  <si>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</si>
  <si>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</si>
  <si>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</si>
  <si>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</si>
  <si>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</si>
  <si>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</si>
  <si>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</si>
  <si>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</si>
  <si>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</si>
  <si>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</si>
  <si>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</si>
  <si>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</si>
  <si>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</si>
  <si>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</si>
  <si>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</si>
  <si>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</si>
  <si>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</si>
  <si>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</si>
  <si>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</si>
  <si>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</si>
  <si>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</si>
  <si>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</si>
  <si>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</si>
  <si>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</si>
  <si>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</si>
  <si>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</si>
  <si>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</si>
  <si>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</si>
  <si>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</si>
  <si>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</si>
  <si>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   Restaurace Farma - stavební úpravy</t>
  </si>
  <si>
    <t>STA</t>
  </si>
  <si>
    <t>1</t>
  </si>
  <si>
    <t>{3e3dbfce-05f8-46a4-9734-a647fec75b56}</t>
  </si>
  <si>
    <t>2</t>
  </si>
  <si>
    <t>/</t>
  </si>
  <si>
    <t>SO 01.1.0    Demolice</t>
  </si>
  <si>
    <t>Soupis</t>
  </si>
  <si>
    <t>{af9fc760-4dd7-40f6-ae36-3f15f93a67c8}</t>
  </si>
  <si>
    <t>02</t>
  </si>
  <si>
    <t>SO 01.1.1    Stavební část</t>
  </si>
  <si>
    <t>{b4eadff2-287b-402a-bdc5-4933f7c75be0}</t>
  </si>
  <si>
    <t>03</t>
  </si>
  <si>
    <t>SO 01.1.2    ZTI - kanalizace a vodovod</t>
  </si>
  <si>
    <t>{1fdbca73-b8f9-4a23-ba32-217df8c1e4d5}</t>
  </si>
  <si>
    <t>04</t>
  </si>
  <si>
    <t>SO 01.1.3    ZTI - plynovod</t>
  </si>
  <si>
    <t>{51c96444-1733-4725-bcef-63bba80e8ca3}</t>
  </si>
  <si>
    <t>05</t>
  </si>
  <si>
    <t>SO 01.1.4    Vzduchotechnika</t>
  </si>
  <si>
    <t>{72275bbb-238e-4eee-9c76-3bb926428f6c}</t>
  </si>
  <si>
    <t>06</t>
  </si>
  <si>
    <t>SO 01.1.5    Vytápění</t>
  </si>
  <si>
    <t>{ad64006c-6839-4e23-ac30-894d6cd759f9}</t>
  </si>
  <si>
    <t>07</t>
  </si>
  <si>
    <t>SO 01.1.6    Silnoproudé rozvody</t>
  </si>
  <si>
    <t>{ab025fd5-227d-4d69-b9a9-ea61676d0856}</t>
  </si>
  <si>
    <t>08</t>
  </si>
  <si>
    <t>SO 01.1.7    Slaboproudé rozvody</t>
  </si>
  <si>
    <t>{7cbdcce4-a949-41b8-8505-9cc642d49862}</t>
  </si>
  <si>
    <t>Část SNV</t>
  </si>
  <si>
    <t>3</t>
  </si>
  <si>
    <t>{341a11a5-1f78-4cfc-9161-d943d18ad174}</t>
  </si>
  <si>
    <t>Část SCS</t>
  </si>
  <si>
    <t>{7942bacf-908d-453c-a1f0-d3700cdb1787}</t>
  </si>
  <si>
    <t>Část AVT</t>
  </si>
  <si>
    <t>{45ddaa0a-3e56-4d5e-a55c-35593d1c2bb9}</t>
  </si>
  <si>
    <t>09</t>
  </si>
  <si>
    <t>SO 01.1.8    Elektrická požární signalizace</t>
  </si>
  <si>
    <t>{b6d3a2aa-a82f-48d3-9d39-5050a77f4c2c}</t>
  </si>
  <si>
    <t>10</t>
  </si>
  <si>
    <t>SO 01.1.9    Měření a regulace</t>
  </si>
  <si>
    <t>{5ecea0b3-782d-4001-ad5c-d1f192a67583}</t>
  </si>
  <si>
    <t>SO 02    Zpevněné plochy</t>
  </si>
  <si>
    <t>{afda4ded-e217-4ff5-af71-2e58b1cdb496}</t>
  </si>
  <si>
    <t>SO 03    Vnější kanalizace, lapač tuků</t>
  </si>
  <si>
    <t>{8702b209-e26e-40ab-8c96-a06bf98b2a88}</t>
  </si>
  <si>
    <t>SO 01.1.10   Interiér</t>
  </si>
  <si>
    <t>{5c036ba3-2535-4f1e-822e-e9f30d134bf7}</t>
  </si>
  <si>
    <t>SO 01.1.11 Specifikace Gastro vybavení</t>
  </si>
  <si>
    <t>{68b143d6-621e-4ce7-9082-982342534564}</t>
  </si>
  <si>
    <t>VRN</t>
  </si>
  <si>
    <t>VON</t>
  </si>
  <si>
    <t>{fb61ec9e-1194-4488-a950-997535e1bc23}</t>
  </si>
  <si>
    <t>výkop pro základy</t>
  </si>
  <si>
    <t>m2</t>
  </si>
  <si>
    <t>35,444</t>
  </si>
  <si>
    <t>z</t>
  </si>
  <si>
    <t>zpětný zásyp</t>
  </si>
  <si>
    <t>19,931</t>
  </si>
  <si>
    <t>KRYCÍ LIST SOUPISU PRACÍ</t>
  </si>
  <si>
    <t>Objekt:</t>
  </si>
  <si>
    <t>01 - SO 01    Restaurace Farma - stavební úpravy</t>
  </si>
  <si>
    <t>Soupis:</t>
  </si>
  <si>
    <t>01 - SO 01.1.0   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</si>
  <si>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</si>
  <si>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</si>
  <si>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</si>
  <si>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</si>
  <si>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</si>
  <si>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</si>
  <si>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</si>
  <si>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</si>
  <si>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</si>
  <si>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</si>
  <si>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</si>
  <si>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</si>
  <si>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</si>
  <si>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</si>
  <si>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</si>
  <si>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</si>
  <si>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</si>
  <si>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</si>
  <si>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</si>
  <si>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</si>
  <si>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</si>
  <si>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</si>
  <si>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</si>
  <si>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</si>
  <si>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</si>
  <si>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</si>
  <si>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</si>
  <si>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</si>
  <si>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</si>
  <si>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</si>
  <si>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</si>
  <si>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</si>
  <si>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</si>
  <si>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</si>
  <si>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</si>
  <si>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</si>
  <si>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</si>
  <si>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</si>
  <si>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</si>
  <si>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</si>
  <si>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</si>
  <si>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CS ÚRS 2023 01</t>
  </si>
  <si>
    <t>4</t>
  </si>
  <si>
    <t>1405141310</t>
  </si>
  <si>
    <t>Online PSC</t>
  </si>
  <si>
    <t>https://podminky.urs.cz/item/CS_URS_2023_01/131251102</t>
  </si>
  <si>
    <t>VV</t>
  </si>
  <si>
    <t>v*0,7  "část výkopů strojních</t>
  </si>
  <si>
    <t>131213701</t>
  </si>
  <si>
    <t>Hloubení nezapažených jam ručně s urovnáním dna do předepsaného profilu a spádu v hornině třídy těžitelnosti I skupiny 3 soudržných</t>
  </si>
  <si>
    <t>-1403358454</t>
  </si>
  <si>
    <t>https://podminky.urs.cz/item/CS_URS_2023_01/131213701</t>
  </si>
  <si>
    <t>2,1*3*0,7  "schody k rampě  -6-</t>
  </si>
  <si>
    <t xml:space="preserve">4,1*3,8*1,3  "VZT kanál  </t>
  </si>
  <si>
    <t xml:space="preserve">2,3*3,8*0,39  "základ pod tank   </t>
  </si>
  <si>
    <t xml:space="preserve">5,5*1,8*0,39 "základ pod stěnu  </t>
  </si>
  <si>
    <t>(2,5*2+2,8)*0,5*0,9  " vstupní schodiště -rušené</t>
  </si>
  <si>
    <t>Součet</t>
  </si>
  <si>
    <t>v*0,3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</si>
  <si>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</si>
  <si>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</si>
  <si>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-773270125</t>
  </si>
  <si>
    <t>https://podminky.urs.cz/item/CS_URS_2023_01/162211311</t>
  </si>
  <si>
    <t xml:space="preserve">V*0,3  "část výkopu bez mechanizace 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</si>
  <si>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</si>
  <si>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</si>
  <si>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1569674261</t>
  </si>
  <si>
    <t>https://podminky.urs.cz/item/CS_URS_2023_01/162351104</t>
  </si>
  <si>
    <t>V  "meziskládka</t>
  </si>
  <si>
    <t>z  "zpětný zásyp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</si>
  <si>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</si>
  <si>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</si>
  <si>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</si>
  <si>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-303559886</t>
  </si>
  <si>
    <t>https://podminky.urs.cz/item/CS_URS_2023_01/162751117</t>
  </si>
  <si>
    <t>P</t>
  </si>
  <si>
    <t>Poznámka k položce:_x000D_
skládka vzdálená do 10 km</t>
  </si>
  <si>
    <t>V-Z  "přebytečná zemina na skládku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</si>
  <si>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</si>
  <si>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</si>
  <si>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</si>
  <si>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88921439</t>
  </si>
  <si>
    <t>https://podminky.urs.cz/item/CS_URS_2023_01/167151101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</si>
  <si>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</si>
  <si>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</si>
  <si>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</si>
  <si>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</si>
  <si>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1881893127</t>
  </si>
  <si>
    <t>https://podminky.urs.cz/item/CS_URS_2023_01/171201221</t>
  </si>
  <si>
    <t>15,513*1,6 'Přepočtené koeficientem množství</t>
  </si>
  <si>
    <t>8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</si>
  <si>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</si>
  <si>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</si>
  <si>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-1310612103</t>
  </si>
  <si>
    <t>https://podminky.urs.cz/item/CS_URS_2023_01/174111103</t>
  </si>
  <si>
    <t>V  "celkový výkop</t>
  </si>
  <si>
    <t>-(3,2+3,8)   "betonové kce základů z SO 01.1.1</t>
  </si>
  <si>
    <t>-2,35*3,15*1,15  "VZT kanál</t>
  </si>
  <si>
    <t>Svislé a kompletní konstrukce</t>
  </si>
  <si>
    <t>9</t>
  </si>
  <si>
    <t>317944321</t>
  </si>
  <si>
    <t>Válcované nosníky dodatečně osazované do připravených otvorů bez zazdění hlav do č. 12</t>
  </si>
  <si>
    <t>-1852591169</t>
  </si>
  <si>
    <t>https://podminky.urs.cz/item/CS_URS_2023_01/317944321</t>
  </si>
  <si>
    <t xml:space="preserve">17,2*2,8*0,001  "nadpraží- svařené L profily 130x90x10mm, </t>
  </si>
  <si>
    <t>17,2*(1,5*4+(1,35+0,6)*2+(2,05+0,8)*2+(1,25+0,6)*2)*0,001  "lemování prostupů P1,P2</t>
  </si>
  <si>
    <t>317944323</t>
  </si>
  <si>
    <t>Válcované nosníky dodatečně osazované do připravených otvorů bez zazdění hlav č. 14 až 22</t>
  </si>
  <si>
    <t>1917699116</t>
  </si>
  <si>
    <t>https://podminky.urs.cz/item/CS_URS_2023_01/317944323</t>
  </si>
  <si>
    <t>11</t>
  </si>
  <si>
    <t>14550246R</t>
  </si>
  <si>
    <t>profil ocelový JC 50x50x3mm dodávka s montáží</t>
  </si>
  <si>
    <t>-1150647538</t>
  </si>
  <si>
    <t xml:space="preserve">Poznámka k položce:_x000D_
šikmé vzpěry kotvené do stropu po 1m_x000D_
podle D.1.5.b-07_x000D_
</t>
  </si>
  <si>
    <t>0,35*12*4,3*0,001  "knihovny</t>
  </si>
  <si>
    <t>Vodorovné konstrukce</t>
  </si>
  <si>
    <t>12</t>
  </si>
  <si>
    <t>411388532</t>
  </si>
  <si>
    <t>Zabetonování otvorů ve stropech nebo v klenbách včetně lešení, bednění, odbednění a výztuže (materiál v ceně) v klenbách cihelných, kamenných nebo betonových</t>
  </si>
  <si>
    <t>-1467387150</t>
  </si>
  <si>
    <t>https://podminky.urs.cz/item/CS_URS_2023_01/411388532</t>
  </si>
  <si>
    <t>1,5  "dobetonávky prostupů podle D.1.1b-11, předpoklad</t>
  </si>
  <si>
    <t>Trubní vedení</t>
  </si>
  <si>
    <t>13</t>
  </si>
  <si>
    <t>899102211</t>
  </si>
  <si>
    <t>Demontáž poklopů litinových a ocelových včetně rámů, hmotnosti jednotlivě přes 50 do 100 Kg</t>
  </si>
  <si>
    <t>kus</t>
  </si>
  <si>
    <t>-316449165</t>
  </si>
  <si>
    <t>https://podminky.urs.cz/item/CS_URS_2023_01/899102211</t>
  </si>
  <si>
    <t>14</t>
  </si>
  <si>
    <t>899102811</t>
  </si>
  <si>
    <t>Demontáž poklopů plastových včetně podkladové desky, hmotnosti jednotlivě přes 20 do 50 kg</t>
  </si>
  <si>
    <t>2062652057</t>
  </si>
  <si>
    <t>https://podminky.urs.cz/item/CS_URS_2023_01/899102811</t>
  </si>
  <si>
    <t>Ostatní konstrukce a práce-bourání</t>
  </si>
  <si>
    <t>961055111</t>
  </si>
  <si>
    <t>Bourání základů z betonu železového</t>
  </si>
  <si>
    <t>2054132539</t>
  </si>
  <si>
    <t>https://podminky.urs.cz/item/CS_URS_2023_01/961055111</t>
  </si>
  <si>
    <t>1PP  - demol. práce č. 15</t>
  </si>
  <si>
    <t>5,125*4,955*0,15  "část míst. 127, tl. 150mm - podlahová deska</t>
  </si>
  <si>
    <t>1NP</t>
  </si>
  <si>
    <t>79,5*0,15  "část místn. 205, demolice č.-10-, tl. 150mm - podlahová deska</t>
  </si>
  <si>
    <t>(1,9*2+1,6)*0,8*0,3  "zákl. schodiště vstupu</t>
  </si>
  <si>
    <t>16</t>
  </si>
  <si>
    <t>962031133</t>
  </si>
  <si>
    <t>Bourání příček z cihel, tvárnic nebo příčkovek z cihel pálených, plných nebo dutých na maltu vápennou nebo vápenocementovou, tl. do 150 mm</t>
  </si>
  <si>
    <t>36666235</t>
  </si>
  <si>
    <t>https://podminky.urs.cz/item/CS_URS_2023_01/962031133</t>
  </si>
  <si>
    <t>1PP - demoliční práce č.7</t>
  </si>
  <si>
    <t>(2,1*2+2,3+1,4+3,48+3,495)*3,25  "plocha příček vč. dveří a jejich vybourání</t>
  </si>
  <si>
    <t>(4,2+0,45*3)*2  "předstěna</t>
  </si>
  <si>
    <t>(9,3*2+2,1+5,9*2)*3,25  "místn. 226 - 227</t>
  </si>
  <si>
    <t>(3,3+1,7+4,7+0,9)*3,25+(7+2,4)*3,25  "místn. 235,221</t>
  </si>
  <si>
    <t>(1,96+2,14*2)*3,25  "místn. 243A</t>
  </si>
  <si>
    <t>17</t>
  </si>
  <si>
    <t>962032231</t>
  </si>
  <si>
    <t>Bourání zdiva nadzákladového z cihel nebo tvárnic z cihel pálených nebo vápenopískových, na maltu vápennou nebo vápenocementovou, objemu přes 1 m3</t>
  </si>
  <si>
    <t>149077821</t>
  </si>
  <si>
    <t>https://podminky.urs.cz/item/CS_URS_2023_01/962032231</t>
  </si>
  <si>
    <t>1NP - zdivo tl. 300mm</t>
  </si>
  <si>
    <t>(2,02+7,1+3,1+4,3+4,89*3)*3,4*0,3   " demolice č. -7-</t>
  </si>
  <si>
    <t>18</t>
  </si>
  <si>
    <t>963042819.1</t>
  </si>
  <si>
    <t>Bourání schodišťových stupňů betonových zhotovených na místě</t>
  </si>
  <si>
    <t>-559993993</t>
  </si>
  <si>
    <t>2*1,8*1,6  "boční schodiště</t>
  </si>
  <si>
    <t>19</t>
  </si>
  <si>
    <t>965024131</t>
  </si>
  <si>
    <t>Bourání podlah kamenných bez podkladního lože, s jakoukoliv výplní spár z desek nebo mozaiky, plochy přes 1 m2</t>
  </si>
  <si>
    <t>-1507890363</t>
  </si>
  <si>
    <t>https://podminky.urs.cz/item/CS_URS_2023_01/965024131</t>
  </si>
  <si>
    <t>79,5  "část restaurace, demolice č. -10- , tl.30mm</t>
  </si>
  <si>
    <t>28,5  "část restaurace, demolice č. -11- , tl.30mm</t>
  </si>
  <si>
    <t xml:space="preserve">120,3+2,3*2,4  "část místn. 205, 227demolice č.-14-, tl. 30mm </t>
  </si>
  <si>
    <t>20</t>
  </si>
  <si>
    <t>965042141</t>
  </si>
  <si>
    <t>Bourání mazanin betonových nebo z litého asfaltu tl. do 100 mm, plochy přes 4 m2</t>
  </si>
  <si>
    <t>672982769</t>
  </si>
  <si>
    <t>https://podminky.urs.cz/item/CS_URS_2023_01/965042141</t>
  </si>
  <si>
    <t>1PP - demoliční práce č. 15</t>
  </si>
  <si>
    <t>5,125*4,955*0,08  "část míst. 127, tl. 80mm</t>
  </si>
  <si>
    <t xml:space="preserve">79,5*0,08  "část místn. 205, demolice č.-10-, tl. 80mm </t>
  </si>
  <si>
    <t xml:space="preserve">28,5*0,1  "část místn. 205, demolice č.-11-, tl. 100mm </t>
  </si>
  <si>
    <t xml:space="preserve">(120,3+2,3*2,4)*0,08  "část místn. 205, 227,  demolice č.-14-, tl. 80mm </t>
  </si>
  <si>
    <t>965049111</t>
  </si>
  <si>
    <t>Bourání mazanin Příplatek k cenám za bourání mazanin betonových se svařovanou sítí, tl. do 100 mm</t>
  </si>
  <si>
    <t>-568918307</t>
  </si>
  <si>
    <t>https://podminky.urs.cz/item/CS_URS_2023_01/965049111</t>
  </si>
  <si>
    <t>22</t>
  </si>
  <si>
    <t>965045133</t>
  </si>
  <si>
    <t>Bourání potěrů tl. do 50 mm průmyslových včetně vsypu, plochy přes 4 m2</t>
  </si>
  <si>
    <t>-309524603</t>
  </si>
  <si>
    <t>https://podminky.urs.cz/item/CS_URS_2023_01/965045133</t>
  </si>
  <si>
    <t>11,2+10,9+17,6+13,6+8,3  "místnosti s bet. mazaninou , předpoklad</t>
  </si>
  <si>
    <t>23</t>
  </si>
  <si>
    <t>965046111</t>
  </si>
  <si>
    <t>Broušení stávajících betonových podlah úběr do 5 mm</t>
  </si>
  <si>
    <t>-749078549</t>
  </si>
  <si>
    <t>https://podminky.urs.cz/item/CS_URS_2023_01/965046111</t>
  </si>
  <si>
    <t>1PP - demoliční práce č. 13</t>
  </si>
  <si>
    <t>70-(5,2*4,9)  "broušená část plochy</t>
  </si>
  <si>
    <t xml:space="preserve">1NP </t>
  </si>
  <si>
    <t>90,3 "místnosti s dlažbou</t>
  </si>
  <si>
    <t>11,2+10,9+17,6+13,6+8,3  "místnosti s bet. mazaninou</t>
  </si>
  <si>
    <t xml:space="preserve"> 8+12,2+10,8  "místnosti s povlakovou kryt.</t>
  </si>
  <si>
    <t>2,08*1,96  "m. 243A</t>
  </si>
  <si>
    <t>24</t>
  </si>
  <si>
    <t>965082933</t>
  </si>
  <si>
    <t>Odstranění násypu pod podlahami nebo ochranného násypu na střechách tl. do 200 mm, plochy přes 2 m2</t>
  </si>
  <si>
    <t>-360376426</t>
  </si>
  <si>
    <t>https://podminky.urs.cz/item/CS_URS_2023_01/965082933</t>
  </si>
  <si>
    <t xml:space="preserve">28,5*0,15  "1NP, část místn. 205, demolice č.-11-, tl. 150mm </t>
  </si>
  <si>
    <t>25</t>
  </si>
  <si>
    <t>971033641</t>
  </si>
  <si>
    <t>Vybourání otvorů ve zdivu základovém nebo nadzákladovém z cihel, tvárnic, příčkovek z cihel pálených na maltu vápennou nebo vápenocementovou plochy do 4 m2, tl. do 300 mm</t>
  </si>
  <si>
    <t>-1422463096</t>
  </si>
  <si>
    <t>https://podminky.urs.cz/item/CS_URS_2023_01/971033641</t>
  </si>
  <si>
    <t>0,9*2,8*0,35  "průchod obvodovou zdí. č.-8-</t>
  </si>
  <si>
    <t>26</t>
  </si>
  <si>
    <t>971042551</t>
  </si>
  <si>
    <t>Vybourání otvorů v betonových příčkách a zdech základových nebo nadzákladových plochy do 1 m2, tl. jakékoliv</t>
  </si>
  <si>
    <t>413185238</t>
  </si>
  <si>
    <t>https://podminky.urs.cz/item/CS_URS_2023_01/971042551</t>
  </si>
  <si>
    <t>Poznámka k položce:_x000D_
Jádrové vrty pro ZTI a VZT jsou součástí těchto souborů</t>
  </si>
  <si>
    <t>1PP</t>
  </si>
  <si>
    <t>(1,6*1,4+1,6*0,7)*0,3   "P1</t>
  </si>
  <si>
    <t>(2,05*0,9+1,25*0,7)*0,3  "P2</t>
  </si>
  <si>
    <t>27</t>
  </si>
  <si>
    <t>978015391</t>
  </si>
  <si>
    <t>Otlučení vápenných nebo vápenocementových omítek vnějších ploch s vyškrabáním spar a s očištěním zdiva stupně členitosti 1 a 2, v rozsahu přes 80 do 100 %</t>
  </si>
  <si>
    <t>-630151259</t>
  </si>
  <si>
    <t>https://podminky.urs.cz/item/CS_URS_2023_01/978015391</t>
  </si>
  <si>
    <t>(138+265)*0,25  "plochy stěn 1PP+1NP - 25% nevyhovujících</t>
  </si>
  <si>
    <t>28</t>
  </si>
  <si>
    <t>985331214</t>
  </si>
  <si>
    <t>Dodatečné vlepování betonářské výztuže včetně vyvrtání a vyčištění otvoru chemickou maltou průměr výztuže 14 mm</t>
  </si>
  <si>
    <t>m</t>
  </si>
  <si>
    <t>-68361680</t>
  </si>
  <si>
    <t>https://podminky.urs.cz/item/CS_URS_2023_01/985331214</t>
  </si>
  <si>
    <t>54*0,35*0,25  "sanace výztuže u prostupů podle D.1.1.b-11 předpoklad 25% vrtů</t>
  </si>
  <si>
    <t>29</t>
  </si>
  <si>
    <t>M</t>
  </si>
  <si>
    <t>13021014</t>
  </si>
  <si>
    <t>tyč ocelová kruhová žebírková DIN 488 jakost B500B (10 505) výztuž do betonu D 14mm</t>
  </si>
  <si>
    <t>778272761</t>
  </si>
  <si>
    <t>Poznámka k položce:_x000D_
Hmotnost: 1,21 kg/m</t>
  </si>
  <si>
    <t>4,725*0,00124 'Přepočtené koeficientem množství</t>
  </si>
  <si>
    <t>997</t>
  </si>
  <si>
    <t>Přesun sutě</t>
  </si>
  <si>
    <t>30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</si>
  <si>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</si>
  <si>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</si>
  <si>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-69198617</t>
  </si>
  <si>
    <t>https://podminky.urs.cz/item/CS_URS_2023_01/997013001</t>
  </si>
  <si>
    <t>2   "vyčištění podlahových a podzemních kanálů - předpoklad</t>
  </si>
  <si>
    <t>31</t>
  </si>
  <si>
    <t>997013501</t>
  </si>
  <si>
    <t>Odvoz suti a vybouraných hmot na skládku nebo meziskládku se složením, na vzdálenost do 1 km</t>
  </si>
  <si>
    <t>893066512</t>
  </si>
  <si>
    <t>https://podminky.urs.cz/item/CS_URS_2023_01/997013501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</si>
  <si>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</si>
  <si>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</si>
  <si>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</si>
  <si>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1989392332</t>
  </si>
  <si>
    <t>https://podminky.urs.cz/item/CS_URS_2023_01/997013509</t>
  </si>
  <si>
    <t>Poznámka k položce:_x000D_
skládka do 10 km</t>
  </si>
  <si>
    <t>310,519*9 'Přepočtené koeficientem množství</t>
  </si>
  <si>
    <t>33</t>
  </si>
  <si>
    <t>997013601</t>
  </si>
  <si>
    <t>Poplatek za uložení stavebního odpadu na skládce (skládkovné) z prostého betonu zatříděného do Katalogu odpadů pod kódem 17 01 01</t>
  </si>
  <si>
    <t>-722144317</t>
  </si>
  <si>
    <t>https://podminky.urs.cz/item/CS_URS_2023_01/997013601</t>
  </si>
  <si>
    <t>46,878+6,16+4,013</t>
  </si>
  <si>
    <t>34</t>
  </si>
  <si>
    <t>997013602</t>
  </si>
  <si>
    <t>Poplatek za uložení stavebního odpadu na skládce (skládkovné) z armovaného betonu zatříděného do Katalogu odpadů pod kódem 17 01 01</t>
  </si>
  <si>
    <t>1402415167</t>
  </si>
  <si>
    <t>https://podminky.urs.cz/item/CS_URS_2023_01/997013602</t>
  </si>
  <si>
    <t>40,872+0,4</t>
  </si>
  <si>
    <t>35</t>
  </si>
  <si>
    <t>997013603</t>
  </si>
  <si>
    <t>Poplatek za uložení stavebního odpadu na skládce (skládkovné) cihelného zatříděného do Katalogu odpadů pod kódem 17 01 02</t>
  </si>
  <si>
    <t>962409229</t>
  </si>
  <si>
    <t>https://podminky.urs.cz/item/CS_URS_2023_01/997013603</t>
  </si>
  <si>
    <t>65,341+57,265+1,588+5,944  "cihly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</si>
  <si>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</si>
  <si>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</si>
  <si>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</si>
  <si>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1541589052</t>
  </si>
  <si>
    <t>https://podminky.urs.cz/item/CS_URS_2023_01/997013631</t>
  </si>
  <si>
    <t>37</t>
  </si>
  <si>
    <t>997013655</t>
  </si>
  <si>
    <t>-153214795</t>
  </si>
  <si>
    <t>https://podminky.urs.cz/item/CS_URS_2023_01/997013655</t>
  </si>
  <si>
    <t>44,893+5,985</t>
  </si>
  <si>
    <t>38</t>
  </si>
  <si>
    <t>997013812</t>
  </si>
  <si>
    <t>Poplatek za uložení stavebního odpadu na skládce (skládkovné) z materiálů na bázi sádry zatříděného do Katalogu odpadů pod kódem 17 08 02</t>
  </si>
  <si>
    <t>1024753051</t>
  </si>
  <si>
    <t>https://podminky.urs.cz/item/CS_URS_2023_01/997013812</t>
  </si>
  <si>
    <t>6,9  "SDK kce</t>
  </si>
  <si>
    <t>39</t>
  </si>
  <si>
    <t>997221141</t>
  </si>
  <si>
    <t>Vodorovná doprava suti stavebním kolečkem s naložením a se složením ze sypkých materiálů, na vzdálenost do 50 m</t>
  </si>
  <si>
    <t>-1960285950</t>
  </si>
  <si>
    <t>https://podminky.urs.cz/item/CS_URS_2023_01/997221141</t>
  </si>
  <si>
    <t>Poznámka k položce:_x000D_
předpoklad max 20%</t>
  </si>
  <si>
    <t>310,519*0,2 'Přepočtené koeficientem množství</t>
  </si>
  <si>
    <t>PSV</t>
  </si>
  <si>
    <t>Práce a dodávky PSV</t>
  </si>
  <si>
    <t>763</t>
  </si>
  <si>
    <t>Konstrukce suché výstavby</t>
  </si>
  <si>
    <t>40</t>
  </si>
  <si>
    <t>763111821</t>
  </si>
  <si>
    <t>Demontáž příček ze sádrokartonových desek s nosnou konstrukcí z ocelových profilů zdvojených mezibytových nebo instalačních, opláštění dvojité</t>
  </si>
  <si>
    <t>1189793836</t>
  </si>
  <si>
    <t>https://podminky.urs.cz/item/CS_URS_2023_01/763111821</t>
  </si>
  <si>
    <t>(1,86+0,6+1,8+1,1+1,26)*3,25  "místn.224</t>
  </si>
  <si>
    <t>(6,4*2+3,5)*3,25   "místn.222</t>
  </si>
  <si>
    <t>41</t>
  </si>
  <si>
    <t>763135812</t>
  </si>
  <si>
    <t>Demontáž podhledu sádrokartonového kazetového na zavěšeném na roštu polozapuštěném</t>
  </si>
  <si>
    <t>-1401482450</t>
  </si>
  <si>
    <t>https://podminky.urs.cz/item/CS_URS_2023_01/763135812</t>
  </si>
  <si>
    <t>230,8  "1NP, restaurace, práce č.-9-</t>
  </si>
  <si>
    <t>2,08*1,96  "m.č. 243A</t>
  </si>
  <si>
    <t>764</t>
  </si>
  <si>
    <t>Konstrukce klempířské</t>
  </si>
  <si>
    <t>42</t>
  </si>
  <si>
    <t>764002851</t>
  </si>
  <si>
    <t>Demontáž klempířských konstrukcí oplechování parapetů do suti</t>
  </si>
  <si>
    <t>978397070</t>
  </si>
  <si>
    <t>https://podminky.urs.cz/item/CS_URS_2023_01/764002851</t>
  </si>
  <si>
    <t>12+4,5*2</t>
  </si>
  <si>
    <t>766</t>
  </si>
  <si>
    <t>Konstrukce truhlářské</t>
  </si>
  <si>
    <t>43</t>
  </si>
  <si>
    <t>766431821</t>
  </si>
  <si>
    <t>Demontáž obložení sloupů nebo pilířů palubkami</t>
  </si>
  <si>
    <t>-583115015</t>
  </si>
  <si>
    <t>https://podminky.urs.cz/item/CS_URS_2023_01/766431821</t>
  </si>
  <si>
    <t>0,5*4*2*2,2  "obložení sloupů</t>
  </si>
  <si>
    <t>44</t>
  </si>
  <si>
    <t>766441823.1</t>
  </si>
  <si>
    <t>Demontáž parapetních desek dřevěných nebo plastových šířky do 300 mm, délky přes 2000 mm</t>
  </si>
  <si>
    <t>232561193</t>
  </si>
  <si>
    <t>45</t>
  </si>
  <si>
    <t>76666281.1</t>
  </si>
  <si>
    <t>Demontáž vyvěšení dveří jednokřídlových</t>
  </si>
  <si>
    <t>-1717942782</t>
  </si>
  <si>
    <t>7+19  "likvidace dveří</t>
  </si>
  <si>
    <t>46</t>
  </si>
  <si>
    <t>766825821.1</t>
  </si>
  <si>
    <t>Demontáž nábytku vestavěného</t>
  </si>
  <si>
    <t>997370013</t>
  </si>
  <si>
    <t>1  "barový pult</t>
  </si>
  <si>
    <t>767</t>
  </si>
  <si>
    <t>Konstrukce zámečnické</t>
  </si>
  <si>
    <t>47</t>
  </si>
  <si>
    <t>767114815</t>
  </si>
  <si>
    <t>Demontáž stěn a příček rámových zasklených z hliníkových nebo ocelových profilů vnitřních přes 15 m2</t>
  </si>
  <si>
    <t>1941503950</t>
  </si>
  <si>
    <t>https://podminky.urs.cz/item/CS_URS_2023_01/767114815</t>
  </si>
  <si>
    <t>5,55*3,1  "vnitřní stěna s dveřmi</t>
  </si>
  <si>
    <t>48</t>
  </si>
  <si>
    <t>767620832</t>
  </si>
  <si>
    <t>Demontáž oken s izolačními skly z hliníkových nebo ocelových profilů s dvojskly plochy přes 0,6 do 1,5 m2</t>
  </si>
  <si>
    <t>468878228</t>
  </si>
  <si>
    <t>https://podminky.urs.cz/item/CS_URS_2023_01/767620832</t>
  </si>
  <si>
    <t>1,4*0,6  "1PP</t>
  </si>
  <si>
    <t>49</t>
  </si>
  <si>
    <t>767620835</t>
  </si>
  <si>
    <t>Demontáž oken s izolačními skly z hliníkových nebo ocelových profilů s dvojskly plochy přes 6 m2</t>
  </si>
  <si>
    <t>-549343898</t>
  </si>
  <si>
    <t>https://podminky.urs.cz/item/CS_URS_2023_01/767620835</t>
  </si>
  <si>
    <t>12*1,43+4,5*1,43*2  "okna v zázemí, bod -4-</t>
  </si>
  <si>
    <t>50</t>
  </si>
  <si>
    <t>767641800</t>
  </si>
  <si>
    <t>Demontáž dveřních zárubní odřezáním od upevnění, plochy dveří do 2,5 m2</t>
  </si>
  <si>
    <t>95769405</t>
  </si>
  <si>
    <t>https://podminky.urs.cz/item/CS_URS_2023_01/767641800</t>
  </si>
  <si>
    <t>1  "boční dveře,  1100/2100 s vybouráním špalet</t>
  </si>
  <si>
    <t>51</t>
  </si>
  <si>
    <t>767641805.1</t>
  </si>
  <si>
    <t>Demontáž prosklených dveří s nadsvětlíkem, plochy dveří přes 2,5 do 5 m2</t>
  </si>
  <si>
    <t>-815095911</t>
  </si>
  <si>
    <t>1  "vstupní dveře , bod -5-</t>
  </si>
  <si>
    <t>771</t>
  </si>
  <si>
    <t>Podlahy z dlaždic</t>
  </si>
  <si>
    <t>52</t>
  </si>
  <si>
    <t>771571810</t>
  </si>
  <si>
    <t>Demontáž podlah z dlaždic keramických kladených do malty</t>
  </si>
  <si>
    <t>-1892949295</t>
  </si>
  <si>
    <t>https://podminky.urs.cz/item/CS_URS_2023_01/771571810</t>
  </si>
  <si>
    <t>10+11,4+36,68+8,67+3,28  "celk. plocha bouraných místností</t>
  </si>
  <si>
    <t>12,8+15,9+6,55+15,3+5,3+8,4+1,7+6,2+2,9+3,1*1,3+3,2*3,5  "místnosti s dlažbou</t>
  </si>
  <si>
    <t>776</t>
  </si>
  <si>
    <t>Podlahy povlakové</t>
  </si>
  <si>
    <t>53</t>
  </si>
  <si>
    <t>776201812</t>
  </si>
  <si>
    <t>Demontáž povlakových podlahovin lepených ručně s podložkou</t>
  </si>
  <si>
    <t>1833989369</t>
  </si>
  <si>
    <t>https://podminky.urs.cz/item/CS_URS_2023_01/776201812</t>
  </si>
  <si>
    <t>7,8  "koberec</t>
  </si>
  <si>
    <t>12,2+10,8  "lamelová</t>
  </si>
  <si>
    <t>781</t>
  </si>
  <si>
    <t>Dokončovací práce - obklady</t>
  </si>
  <si>
    <t>54</t>
  </si>
  <si>
    <t>781473810</t>
  </si>
  <si>
    <t>Demontáž obkladů z dlaždic keramických lepených</t>
  </si>
  <si>
    <t>-535636308</t>
  </si>
  <si>
    <t>https://podminky.urs.cz/item/CS_URS_2023_01/781473810</t>
  </si>
  <si>
    <t>(4,13*2+3,345+3,48+3,51+2,895+2,1+0,4*4+1,6)*2 "místn. 134, 123, 124, výška obkl. 2000</t>
  </si>
  <si>
    <t>(4,8+3,5+7,4)*2  "místn. 127</t>
  </si>
  <si>
    <t>(5,1+3+4,2+1,9+1,9+0,45*3*3)*2  "obvodové zdivo</t>
  </si>
  <si>
    <t>784</t>
  </si>
  <si>
    <t>Dokončovací práce - malby a tapety</t>
  </si>
  <si>
    <t>55</t>
  </si>
  <si>
    <t>784121001</t>
  </si>
  <si>
    <t>Oškrabání malby v místnostech výšky do 3,80 m</t>
  </si>
  <si>
    <t>252313908</t>
  </si>
  <si>
    <t>https://podminky.urs.cz/item/CS_URS_2023_01/784121001</t>
  </si>
  <si>
    <t xml:space="preserve">1PP </t>
  </si>
  <si>
    <t>10+11,4+36,68+8,67+3,28  "celk. plocha stropů</t>
  </si>
  <si>
    <t>(4,13*2+3,345+3,48+3,51+2,895+2,1+0,4*4+1,6+4,8+3,5+7,4)*1,25 "místn. 134, 123, 124,127, nad obklad</t>
  </si>
  <si>
    <t>486  "celk. plocha stropů</t>
  </si>
  <si>
    <t>(44,5+14,8+3,8*2)*3,25+30*1,6    "obvodové zdivo</t>
  </si>
  <si>
    <t>56</t>
  </si>
  <si>
    <t>784121011</t>
  </si>
  <si>
    <t>Rozmývání podkladu po oškrabání malby v místnostech výšky do 3,80 m</t>
  </si>
  <si>
    <t>-1452843486</t>
  </si>
  <si>
    <t>https://podminky.urs.cz/item/CS_URS_2023_01/784121011</t>
  </si>
  <si>
    <t>F01</t>
  </si>
  <si>
    <t>zateplená fasáda</t>
  </si>
  <si>
    <t>13,425</t>
  </si>
  <si>
    <t>P01</t>
  </si>
  <si>
    <t>plocha restaurace s dlažbou</t>
  </si>
  <si>
    <t>184</t>
  </si>
  <si>
    <t>P02</t>
  </si>
  <si>
    <t>akademický klub</t>
  </si>
  <si>
    <t>34,6</t>
  </si>
  <si>
    <t>P04</t>
  </si>
  <si>
    <t>plocha skladby P04 - epoxidová stěrka</t>
  </si>
  <si>
    <t>205,28</t>
  </si>
  <si>
    <t>P05</t>
  </si>
  <si>
    <t>plocha elektrorozvoden</t>
  </si>
  <si>
    <t>5,68</t>
  </si>
  <si>
    <t>P06</t>
  </si>
  <si>
    <t xml:space="preserve">hygienické zázemí hostů- </t>
  </si>
  <si>
    <t>40,4</t>
  </si>
  <si>
    <t>P08</t>
  </si>
  <si>
    <t>kóje restaurace</t>
  </si>
  <si>
    <t>31,8</t>
  </si>
  <si>
    <t>ST</t>
  </si>
  <si>
    <t>stropní trámy mezi restaurací</t>
  </si>
  <si>
    <t>21,32</t>
  </si>
  <si>
    <t>02 - SO 01.1.1    Stavební část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</si>
  <si>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</si>
  <si>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</si>
  <si>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</si>
  <si>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</si>
  <si>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</si>
  <si>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</si>
  <si>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</si>
  <si>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</si>
  <si>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775 - Podlahy skládané</t>
  </si>
  <si>
    <t xml:space="preserve">    777 - Podlahy lité</t>
  </si>
  <si>
    <t xml:space="preserve">    783 - Dokončovací práce - nátěry</t>
  </si>
  <si>
    <t>Zakládání</t>
  </si>
  <si>
    <t>273313711</t>
  </si>
  <si>
    <t>Základy z betonu prostého desky z betonu kamenem neprokládaného tř. C 20/25</t>
  </si>
  <si>
    <t>-1362257864</t>
  </si>
  <si>
    <t>https://podminky.urs.cz/item/CS_URS_2023_01/273313711</t>
  </si>
  <si>
    <t>2,35*3,15*0,1  "VZT kanál - podklad. deska</t>
  </si>
  <si>
    <t>273321511</t>
  </si>
  <si>
    <t>Základy z betonu železového (bez výztuže) desky z betonu bez zvláštních nároků na prostředí tř. C 25/30</t>
  </si>
  <si>
    <t>395428793</t>
  </si>
  <si>
    <t>https://podminky.urs.cz/item/CS_URS_2023_01/273321511</t>
  </si>
  <si>
    <t>2,35*3,35*0,2  "VZT kanál</t>
  </si>
  <si>
    <t>273351121</t>
  </si>
  <si>
    <t>Bednění základů desek zřízení</t>
  </si>
  <si>
    <t>1179270662</t>
  </si>
  <si>
    <t>https://podminky.urs.cz/item/CS_URS_2023_01/273351121</t>
  </si>
  <si>
    <t>(2,35+3,15*2)*0,1  "VZT kanál</t>
  </si>
  <si>
    <t>(2,15+2,35)*2*0,2  "VZT kanál</t>
  </si>
  <si>
    <t>273351122</t>
  </si>
  <si>
    <t>Bednění základů desek odstranění</t>
  </si>
  <si>
    <t>1896864897</t>
  </si>
  <si>
    <t>https://podminky.urs.cz/item/CS_URS_2023_01/273351122</t>
  </si>
  <si>
    <t>273362021</t>
  </si>
  <si>
    <t>Výztuž základů desek ze svařovaných sítí z drátů typu KARI</t>
  </si>
  <si>
    <t>-837468878</t>
  </si>
  <si>
    <t>https://podminky.urs.cz/item/CS_URS_2023_01/273362021</t>
  </si>
  <si>
    <t>2,35*3,35*2*7,7*0,001  "VZT kanál  KARI 8/100</t>
  </si>
  <si>
    <t>274313511</t>
  </si>
  <si>
    <t>Základy z betonu prostého pasy betonu kamenem neprokládaného tř. C 12/15</t>
  </si>
  <si>
    <t>-1230295312</t>
  </si>
  <si>
    <t>https://podminky.urs.cz/item/CS_URS_2023_01/274313511</t>
  </si>
  <si>
    <t>((1,825+1,55)*2*0,3+0,9*0,3)*0,7  "schodiště na rampu</t>
  </si>
  <si>
    <t>274351121</t>
  </si>
  <si>
    <t>Bednění základů pasů rovné zřízení</t>
  </si>
  <si>
    <t>941547306</t>
  </si>
  <si>
    <t>https://podminky.urs.cz/item/CS_URS_2023_01/274351121</t>
  </si>
  <si>
    <t>((1,825+1,55)*2*2+(0,9+0,3)*2)*0,7  "schodiště na rampu</t>
  </si>
  <si>
    <t>274351122</t>
  </si>
  <si>
    <t>Bednění základů pasů rovné odstranění</t>
  </si>
  <si>
    <t>-298831761</t>
  </si>
  <si>
    <t>https://podminky.urs.cz/item/CS_URS_2023_01/274351122</t>
  </si>
  <si>
    <t>275313811</t>
  </si>
  <si>
    <t>Základy z betonu prostého patky a bloky z betonu kamenem neprokládaného tř. C 25/30</t>
  </si>
  <si>
    <t>970578935</t>
  </si>
  <si>
    <t>https://podminky.urs.cz/item/CS_URS_2023_01/275313811</t>
  </si>
  <si>
    <t>2,82*1,3*0,4   "základ pod tank -10-</t>
  </si>
  <si>
    <t>5,2*0,8*0,4    "základ pod stěnu</t>
  </si>
  <si>
    <t>275351121</t>
  </si>
  <si>
    <t>Bednění základů patek zřízení</t>
  </si>
  <si>
    <t>1640030893</t>
  </si>
  <si>
    <t>https://podminky.urs.cz/item/CS_URS_2023_01/275351121</t>
  </si>
  <si>
    <t>(2,82+1,3)*2*0,4   "základ pod tank -10-</t>
  </si>
  <si>
    <t>(5,2+0,8)*2*0,4    "základ pod stěnu</t>
  </si>
  <si>
    <t>275351122</t>
  </si>
  <si>
    <t>Bednění základů patek odstranění</t>
  </si>
  <si>
    <t>-1664422296</t>
  </si>
  <si>
    <t>https://podminky.urs.cz/item/CS_URS_2023_01/275351122</t>
  </si>
  <si>
    <t>279113121</t>
  </si>
  <si>
    <t>Základové zdi z tvárnic ztraceného bednění včetně výplně z betonu bez zvláštních nároků na vliv prostředí třídy C 12/15, tloušťky zdiva do 150 mm</t>
  </si>
  <si>
    <t>1078005122</t>
  </si>
  <si>
    <t>https://podminky.urs.cz/item/CS_URS_2023_01/279113121</t>
  </si>
  <si>
    <t>(3,2*2+2,15)*1,15  "vzduchový kanál, ZB 100mm</t>
  </si>
  <si>
    <t>279113122</t>
  </si>
  <si>
    <t>Základové zdi z tvárnic ztraceného bednění včetně výplně z betonu bez zvláštních nároků na vliv prostředí třídy C 12/15, tloušťky zdiva přes 150 do 200 mm</t>
  </si>
  <si>
    <t>-474062879</t>
  </si>
  <si>
    <t>https://podminky.urs.cz/item/CS_URS_2023_01/279113122</t>
  </si>
  <si>
    <t>(3*2+1,95)*0,94  "vzduchový kanál, ZB 200mm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</si>
  <si>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</si>
  <si>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</si>
  <si>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1413228626</t>
  </si>
  <si>
    <t>https://podminky.urs.cz/item/CS_URS_2023_01/279361821</t>
  </si>
  <si>
    <t>17,306*1,5*8*0,001  "8bm/m2 R16</t>
  </si>
  <si>
    <t>311272031</t>
  </si>
  <si>
    <t>Zdivo z pórobetonových tvárnic na tenké maltové lože, tl. zdiva 200 mm pevnost tvárnic přes P2 do P4, objemová hmotnost přes 450 do 600 kg/m3 hladkých</t>
  </si>
  <si>
    <t>196578280</t>
  </si>
  <si>
    <t>https://podminky.urs.cz/item/CS_URS_2023_01/311272031</t>
  </si>
  <si>
    <t>(2,45+2,95+1,8+0,8+1,5*2)*3,25  "příčky tl.200mm</t>
  </si>
  <si>
    <t>311272121</t>
  </si>
  <si>
    <t>Zdivo z pórobetonových tvárnic na tenké maltové lože, tl. zdiva 250 mm pevnost tvárnic do P2, objemová hmotnost do 450 kg/m3 na pero a drážku</t>
  </si>
  <si>
    <t>-1027533545</t>
  </si>
  <si>
    <t>https://podminky.urs.cz/item/CS_URS_2023_01/311272121</t>
  </si>
  <si>
    <t>1,7*3,25   "příčka 225/234</t>
  </si>
  <si>
    <t>311272227</t>
  </si>
  <si>
    <t>Zdivo z pórobetonových tvárnic na tenké maltové lože, tl. zdiva 300 mm pevnost tvárnic přes P2 do P4, objemová hmotnost do 450 kg/m3 na pero a drážku</t>
  </si>
  <si>
    <t>353044765</t>
  </si>
  <si>
    <t>https://podminky.urs.cz/item/CS_URS_2023_01/311272227</t>
  </si>
  <si>
    <t>(2,4+1,4+2,1+0,7)*3,25+1,1*2+1,4*0,7  "dozdívky obvod. zdiva</t>
  </si>
  <si>
    <t>317142410</t>
  </si>
  <si>
    <t>Překlady nenosné z pórobetonu osazené do tenkého maltového lože, výšky do 250 mm, šířky překladu 75 mm, délky překladu do 1000 mm</t>
  </si>
  <si>
    <t>-1470891789</t>
  </si>
  <si>
    <t>https://podminky.urs.cz/item/CS_URS_2023_01/317142410</t>
  </si>
  <si>
    <t>2  "š.=75mm</t>
  </si>
  <si>
    <t>317142430</t>
  </si>
  <si>
    <t>Překlady nenosné z pórobetonu osazené do tenkého maltového lože, výšky do 250 mm, šířky překladu 125 mm, délky překladu do 1000 mm</t>
  </si>
  <si>
    <t>1932459588</t>
  </si>
  <si>
    <t>https://podminky.urs.cz/item/CS_URS_2023_01/317142430</t>
  </si>
  <si>
    <t>1  "š.=125mm</t>
  </si>
  <si>
    <t>317142432</t>
  </si>
  <si>
    <t>Překlady nenosné z pórobetonu osazené do tenkého maltového lože, výšky do 250 mm, šířky překladu 125 mm, délky překladu přes 1000 do 1250 mm</t>
  </si>
  <si>
    <t>999407039</t>
  </si>
  <si>
    <t>https://podminky.urs.cz/item/CS_URS_2023_01/317142432</t>
  </si>
  <si>
    <t>7  "š.=125mm</t>
  </si>
  <si>
    <t>317142442</t>
  </si>
  <si>
    <t>Překlady nenosné z pórobetonu osazené do tenkého maltového lože, výšky do 250 mm, šířky překladu 150 mm, délky překladu přes 1000 do 1250 mm</t>
  </si>
  <si>
    <t>247595929</t>
  </si>
  <si>
    <t>https://podminky.urs.cz/item/CS_URS_2023_01/317142442</t>
  </si>
  <si>
    <t>9  "š.=150mm</t>
  </si>
  <si>
    <t>317142444</t>
  </si>
  <si>
    <t>Překlady nenosné z pórobetonu osazené do tenkého maltového lože, výšky do 250 mm, šířky překladu 150 mm, délky překladu přes 1250 do 1500 mm</t>
  </si>
  <si>
    <t>598740049</t>
  </si>
  <si>
    <t>https://podminky.urs.cz/item/CS_URS_2023_01/317142444</t>
  </si>
  <si>
    <t>1  "š.=150mm</t>
  </si>
  <si>
    <t>317142448</t>
  </si>
  <si>
    <t>Překlady nenosné z pórobetonu osazené do tenkého maltového lože, výšky do 250 mm, šířky překladu 150 mm, délky překladu přes 2000 do 2500 mm</t>
  </si>
  <si>
    <t>808225361</t>
  </si>
  <si>
    <t>https://podminky.urs.cz/item/CS_URS_2023_01/317142448</t>
  </si>
  <si>
    <t>4  "š.=150mm</t>
  </si>
  <si>
    <t>317168025</t>
  </si>
  <si>
    <t>Překlady keramické ploché osazené do maltového lože, výšky překladu 71 mm šířky 145 mm, délky 2000 mm</t>
  </si>
  <si>
    <t>-351707732</t>
  </si>
  <si>
    <t>https://podminky.urs.cz/item/CS_URS_2023_01/317168025</t>
  </si>
  <si>
    <t>1 "1PP</t>
  </si>
  <si>
    <t>342272215</t>
  </si>
  <si>
    <t>Příčky z pórobetonových tvárnic hladkých na tenké maltové lože objemová hmotnost do 500 kg/m3, tloušťka příčky 75 mm</t>
  </si>
  <si>
    <t>2113757179</t>
  </si>
  <si>
    <t>https://podminky.urs.cz/item/CS_URS_2023_01/342272215</t>
  </si>
  <si>
    <t>(2,4+0,9+0,6+0,4)*3,25</t>
  </si>
  <si>
    <t>342272225</t>
  </si>
  <si>
    <t>Příčky z pórobetonových tvárnic hladkých na tenké maltové lože objemová hmotnost do 500 kg/m3, tloušťka příčky 100 mm</t>
  </si>
  <si>
    <t>701677567</t>
  </si>
  <si>
    <t>https://podminky.urs.cz/item/CS_URS_2023_01/342272225</t>
  </si>
  <si>
    <t>(6,4+2+9,1+2,4+1,4)*3,25-0,9*2*2</t>
  </si>
  <si>
    <t>342272235</t>
  </si>
  <si>
    <t>Příčky z pórobetonových tvárnic hladkých na tenké maltové lože objemová hmotnost do 500 kg/m3, tloušťka příčky 125 mm</t>
  </si>
  <si>
    <t>-1523978853</t>
  </si>
  <si>
    <t>https://podminky.urs.cz/item/CS_URS_2023_01/342272235</t>
  </si>
  <si>
    <t>(4,3+2,8+5,1+3,3+2,7+5,1+3,6+1,7+1,9*3+1,1+6,3+3,4*2+1,3)*3,25</t>
  </si>
  <si>
    <t>-(0,7*2*3+0,8*2*2+0,9*2*2)  "dveře</t>
  </si>
  <si>
    <t>342272245</t>
  </si>
  <si>
    <t>Příčky z pórobetonových tvárnic hladkých na tenké maltové lože objemová hmotnost do 500 kg/m3, tloušťka příčky 150 mm</t>
  </si>
  <si>
    <t>-1010957446</t>
  </si>
  <si>
    <t>https://podminky.urs.cz/item/CS_URS_2023_01/342272245</t>
  </si>
  <si>
    <t>(5,5+2,1+2,7+1,4+1+1,8+1,7+6,25+2+5,7+3,2+2,35+1,8+3,9+8+3,5*3+2+0,7+(2,25+1,45)*2)*3,25</t>
  </si>
  <si>
    <t>(2*2+1,9)*3,25-0,9*2  "243A</t>
  </si>
  <si>
    <t>-(0,7*2*5+0,8*2*4+0,9*2)  "dveře</t>
  </si>
  <si>
    <t>342291112</t>
  </si>
  <si>
    <t>Ukotvení příček polyuretanovou pěnou, tl. příčky přes 100 mm</t>
  </si>
  <si>
    <t>-1864301751</t>
  </si>
  <si>
    <t>https://podminky.urs.cz/item/CS_URS_2023_01/342291112</t>
  </si>
  <si>
    <t>19*3,25  "kotvení k stávající kci</t>
  </si>
  <si>
    <t>342291131</t>
  </si>
  <si>
    <t>Ukotvení příček plochými kotvami, do konstrukce betonové</t>
  </si>
  <si>
    <t>-211006955</t>
  </si>
  <si>
    <t>https://podminky.urs.cz/item/CS_URS_2023_01/342291131</t>
  </si>
  <si>
    <t>56 "kotvení do stropu</t>
  </si>
  <si>
    <t>346272236</t>
  </si>
  <si>
    <t>Přizdívky z pórobetonových tvárnic objemová hmotnost do 500 kg/m3, na tenké maltové lože, tloušťka přizdívky 100 mm</t>
  </si>
  <si>
    <t>-2118413609</t>
  </si>
  <si>
    <t>https://podminky.urs.cz/item/CS_URS_2023_01/346272236</t>
  </si>
  <si>
    <t>(6+2,8+1,4+2,9+3,3+2)*3,25  "205A, 230, 229</t>
  </si>
  <si>
    <t>346272256</t>
  </si>
  <si>
    <t>Přizdívky z pórobetonových tvárnic objemová hmotnost do 500 kg/m3, na tenké maltové lože, tloušťka přizdívky 150 mm</t>
  </si>
  <si>
    <t>693012200</t>
  </si>
  <si>
    <t>https://podminky.urs.cz/item/CS_URS_2023_01/346272256</t>
  </si>
  <si>
    <t>1,9*3,25  "225</t>
  </si>
  <si>
    <t>411321414</t>
  </si>
  <si>
    <t>Stropy z betonu železového (bez výztuže) stropů deskových, plochých střech, desek balkonových, desek hřibových stropů včetně hlavic hřibových sloupů tř. C 25/30</t>
  </si>
  <si>
    <t>-166590293</t>
  </si>
  <si>
    <t>https://podminky.urs.cz/item/CS_URS_2023_01/411321414</t>
  </si>
  <si>
    <t>2,35*1,925*0,2  "stropní deska VZT kanálu</t>
  </si>
  <si>
    <t>411351011</t>
  </si>
  <si>
    <t>Bednění stropních konstrukcí - bez podpěrné konstrukce desek tloušťky stropní desky přes 5 do 25 cm zřízení</t>
  </si>
  <si>
    <t>-215704241</t>
  </si>
  <si>
    <t>https://podminky.urs.cz/item/CS_URS_2023_01/411351011</t>
  </si>
  <si>
    <t>(2,35+1,925)*2*0,2+2,35*1,925  "stropní deska VZT kanálu</t>
  </si>
  <si>
    <t>411351012</t>
  </si>
  <si>
    <t>Bednění stropních konstrukcí - bez podpěrné konstrukce desek tloušťky stropní desky přes 5 do 25 cm odstranění</t>
  </si>
  <si>
    <t>-250170528</t>
  </si>
  <si>
    <t>https://podminky.urs.cz/item/CS_URS_2023_01/411351012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</si>
  <si>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</si>
  <si>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</si>
  <si>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-1371598826</t>
  </si>
  <si>
    <t>https://podminky.urs.cz/item/CS_URS_2023_01/411362021</t>
  </si>
  <si>
    <t>2,35*1,925*2*7,7*0,001  "stropní deska VZT kanálu  KARI 8/100</t>
  </si>
  <si>
    <t>417321515</t>
  </si>
  <si>
    <t>Ztužující pásy a věnce z betonu železového (bez výztuže) tř. C 25/30</t>
  </si>
  <si>
    <t>1648744498</t>
  </si>
  <si>
    <t>https://podminky.urs.cz/item/CS_URS_2023_01/417321515</t>
  </si>
  <si>
    <t>(3*2+1,95)*0,2*0,14  "vzduchový kanál, ZB 200mm</t>
  </si>
  <si>
    <t>417351115</t>
  </si>
  <si>
    <t>Bednění bočnic ztužujících pásů a věnců včetně vzpěr zřízení</t>
  </si>
  <si>
    <t>-1851854444</t>
  </si>
  <si>
    <t>https://podminky.urs.cz/item/CS_URS_2023_01/417351115</t>
  </si>
  <si>
    <t>(3*2+1,95)*2*0,14  "vzduchový kanál, ZB 200mm</t>
  </si>
  <si>
    <t>417351116</t>
  </si>
  <si>
    <t>Bednění bočnic ztužujících pásů a věnců včetně vzpěr odstranění</t>
  </si>
  <si>
    <t>1612611055</t>
  </si>
  <si>
    <t>https://podminky.urs.cz/item/CS_URS_2023_01/417351116</t>
  </si>
  <si>
    <t>417361821</t>
  </si>
  <si>
    <t>Výztuž ztužujících pásů a věnců z betonářské oceli 10 505 (R) nebo BSt 500</t>
  </si>
  <si>
    <t>2034911310</t>
  </si>
  <si>
    <t>https://podminky.urs.cz/item/CS_URS_2023_01/417361821</t>
  </si>
  <si>
    <t>0,223*120*0,001  "věnce výztuž 120 kg/m3</t>
  </si>
  <si>
    <t>435121011</t>
  </si>
  <si>
    <t>Montáž schodišťových dílců ramen bez podest, hmotnosti do 1,5 t</t>
  </si>
  <si>
    <t>838686510</t>
  </si>
  <si>
    <t>https://podminky.urs.cz/item/CS_URS_2023_01/435121011</t>
  </si>
  <si>
    <t>59372190R</t>
  </si>
  <si>
    <t>rameno schodišťové ŽB 1050x1825x1550mm, včetně základových patek - rampa</t>
  </si>
  <si>
    <t>-1494093068</t>
  </si>
  <si>
    <t>Úpravy povrchů, podlahy a osazování výplní</t>
  </si>
  <si>
    <t>612131121</t>
  </si>
  <si>
    <t>Podkladní a spojovací vrstva vnitřních omítaných ploch penetrace disperzní nanášená ručně stěn</t>
  </si>
  <si>
    <t>489505550</t>
  </si>
  <si>
    <t>https://podminky.urs.cz/item/CS_URS_2023_01/612131121</t>
  </si>
  <si>
    <t>61218100R</t>
  </si>
  <si>
    <t>Betonová stěrka vnitřních povrchů tloušťky do 3 mm, včetně penetrace a následného přebroušení svislých konstrukcí stěn v podlaží i na schodišti</t>
  </si>
  <si>
    <t>-18445671</t>
  </si>
  <si>
    <t xml:space="preserve">Poznámka k položce:_x000D_
Dekorativní stěrka na vápenné bázi - imitace pohledového betonu_x000D_
</t>
  </si>
  <si>
    <t>(2,4*2+6,2+1,6+11,1+9,2+2,9)*3,25+9,4*1,7-(0,9*2*2)  "restaurace</t>
  </si>
  <si>
    <t>ST  "stropní trám restaurace</t>
  </si>
  <si>
    <t>(2,6+1,25)*2*2  "sloup v restauraci</t>
  </si>
  <si>
    <t>612341321</t>
  </si>
  <si>
    <t>Omítka sádrová nebo vápenosádrová vnitřních ploch nanášená strojně jednovrstvá, tloušťky do 10 mm hladká svislých konstrukcí stěn</t>
  </si>
  <si>
    <t>1183652676</t>
  </si>
  <si>
    <t>https://podminky.urs.cz/item/CS_URS_2023_01/612341321</t>
  </si>
  <si>
    <t>(1,7+3,3*3+1,6*2)*3,25-0,7*2*3  "místnosti s malbou</t>
  </si>
  <si>
    <t>(9,5+8,2+2,7+1,9+6,2+4,5+8,6+3,2)*3,25-(0,7*2*8+0,8*2*2+0,9*2)  "chodba 225</t>
  </si>
  <si>
    <t>65*1,25+80*0,75  "místnosti s obkladem</t>
  </si>
  <si>
    <t xml:space="preserve">(2,4+1,7+2,1+0,7+3,8)*3,25+1,1*2+1,4*0,7+(5,7*2+9,3)*3,25  "dozdívky </t>
  </si>
  <si>
    <t>612325412</t>
  </si>
  <si>
    <t>Oprava vápenocementové omítky vnitřních ploch hladké, tloušťky do 20 mm stěn, v rozsahu opravované plochy přes 10 do 30%</t>
  </si>
  <si>
    <t>338987555</t>
  </si>
  <si>
    <t>https://podminky.urs.cz/item/CS_URS_2023_01/612325412</t>
  </si>
  <si>
    <t>138+265  "obvodové stěny 1PP, 1NP</t>
  </si>
  <si>
    <t>621211031</t>
  </si>
  <si>
    <t>Montáž kontaktního zateplení lepením a mechanickým kotvením z polystyrenových desek na vnější podhledy, na podklad betonový nebo z lehčeného betonu, z tvárnic keramických nebo vápenopískových, tloušťky desek přes 120 do 160 mm</t>
  </si>
  <si>
    <t>-1981933899</t>
  </si>
  <si>
    <t>https://podminky.urs.cz/item/CS_URS_2023_01/621211031</t>
  </si>
  <si>
    <t>(2,1)*3,25   "nové zdivo</t>
  </si>
  <si>
    <t>(4,5+1,6+1,4)*0,4  "oprava nadpraží stěn</t>
  </si>
  <si>
    <t>1,5*6*0,4  "oprava ostění oken</t>
  </si>
  <si>
    <t>Mezisoučet</t>
  </si>
  <si>
    <t>28375981</t>
  </si>
  <si>
    <t>deska EPS 100 fasádní λ=0,037 tl 140mm</t>
  </si>
  <si>
    <t>39328248</t>
  </si>
  <si>
    <t>13,425*1,1 'Přepočtené koeficientem množství</t>
  </si>
  <si>
    <t>622131121</t>
  </si>
  <si>
    <t>Podkladní a spojovací vrstva vnějších omítaných ploch penetrace nanášená ručně stěn</t>
  </si>
  <si>
    <t>100806937</t>
  </si>
  <si>
    <t>https://podminky.urs.cz/item/CS_URS_2023_01/622131121</t>
  </si>
  <si>
    <t>622142001</t>
  </si>
  <si>
    <t>Potažení vnějších ploch pletivem v ploše nebo pruzích, na plném podkladu sklovláknitým vtlačením do tmelu stěn</t>
  </si>
  <si>
    <t>383463250</t>
  </si>
  <si>
    <t>https://podminky.urs.cz/item/CS_URS_2023_01/622142001</t>
  </si>
  <si>
    <t>622151011</t>
  </si>
  <si>
    <t>Penetrační nátěr vnějších pastovitých tenkovrstvých omítek silikátový stěn</t>
  </si>
  <si>
    <t>-1867082806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</si>
  <si>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</si>
  <si>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</si>
  <si>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</si>
  <si>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-1912287739</t>
  </si>
  <si>
    <t>https://podminky.urs.cz/item/CS_URS_2023_01/622521012</t>
  </si>
  <si>
    <t>631311114</t>
  </si>
  <si>
    <t>Mazanina z betonu prostého bez zvýšených nároků na prostředí tl. přes 50 do 80 mm tř. C 16/20</t>
  </si>
  <si>
    <t>-1438236246</t>
  </si>
  <si>
    <t>https://podminky.urs.cz/item/CS_URS_2023_01/631311114</t>
  </si>
  <si>
    <t>5,2*5*0,08  "doplnění desky 1PP, tl. 80 mm</t>
  </si>
  <si>
    <t>631319011</t>
  </si>
  <si>
    <t>Příplatek k cenám mazanin za úpravu povrchu mazaniny přehlazením, mazanina tl. přes 50 do 80 mm</t>
  </si>
  <si>
    <t>-1498954381</t>
  </si>
  <si>
    <t>https://podminky.urs.cz/item/CS_URS_2023_01/631319011</t>
  </si>
  <si>
    <t>631311136</t>
  </si>
  <si>
    <t>Mazanina z betonu prostého bez zvýšených nároků na prostředí tl. přes 120 do 240 mm tř. C 25/30</t>
  </si>
  <si>
    <t>-559338651</t>
  </si>
  <si>
    <t>https://podminky.urs.cz/item/CS_URS_2023_01/631311136</t>
  </si>
  <si>
    <t>110*0,15  "doplnění podlahové desky 1NP, tl. 150mm</t>
  </si>
  <si>
    <t>5,2*5*0,15  "doplnění desky 1PP, tl. 150 mm</t>
  </si>
  <si>
    <t>631319013</t>
  </si>
  <si>
    <t>Příplatek k cenám mazanin za úpravu povrchu mazaniny přehlazením, mazanina tl. přes 120 do 240 mm</t>
  </si>
  <si>
    <t>-390789318</t>
  </si>
  <si>
    <t>https://podminky.urs.cz/item/CS_URS_2023_01/631319013</t>
  </si>
  <si>
    <t>57</t>
  </si>
  <si>
    <t>631362021</t>
  </si>
  <si>
    <t>Výztuž mazanin ze svařovaných sítí z drátů typu KARI</t>
  </si>
  <si>
    <t>1278653975</t>
  </si>
  <si>
    <t>https://podminky.urs.cz/item/CS_URS_2023_01/631362021</t>
  </si>
  <si>
    <t xml:space="preserve">110*2*7,7*0,001*1,15  "KARI 8/100 s přesahem, podlaha uvnitř </t>
  </si>
  <si>
    <t>5,2*5*2*7,7*0,001*1,15  "doplnění desky 1PP, tl. 150 mm</t>
  </si>
  <si>
    <t>58</t>
  </si>
  <si>
    <t>632441220</t>
  </si>
  <si>
    <t>Potěr anhydritový samonivelační litý tř. C 25, tl. přes 45 do 50 mm</t>
  </si>
  <si>
    <t>955344436</t>
  </si>
  <si>
    <t>https://podminky.urs.cz/item/CS_URS_2023_01/632441220</t>
  </si>
  <si>
    <t>P01  "restaurace</t>
  </si>
  <si>
    <t>P02  "akad.klub</t>
  </si>
  <si>
    <t>P08  "kóje v restauraci</t>
  </si>
  <si>
    <t>59</t>
  </si>
  <si>
    <t>632481213</t>
  </si>
  <si>
    <t>Separační vrstva k oddělení podlahových vrstev z polyetylénové fólie</t>
  </si>
  <si>
    <t>-1088372558</t>
  </si>
  <si>
    <t>https://podminky.urs.cz/item/CS_URS_2023_01/632481213</t>
  </si>
  <si>
    <t>P08  "kóje</t>
  </si>
  <si>
    <t>60</t>
  </si>
  <si>
    <t>632481215</t>
  </si>
  <si>
    <t>Separační vrstva k oddělení podlahových vrstev z geotextilie</t>
  </si>
  <si>
    <t>-188819637</t>
  </si>
  <si>
    <t>https://podminky.urs.cz/item/CS_URS_2023_01/632481215</t>
  </si>
  <si>
    <t>P01*2  "dvě vrstvy restaurace</t>
  </si>
  <si>
    <t>P02*2  "akad. klub</t>
  </si>
  <si>
    <t>P08*2  "kóje</t>
  </si>
  <si>
    <t>61</t>
  </si>
  <si>
    <t>634112128</t>
  </si>
  <si>
    <t>Obvodová dilatace mezi stěnou a mazaninou nebo potěrem podlahovým páskem z pěnového PE s fólií tl. do 10 mm, výšky 150 mm</t>
  </si>
  <si>
    <t>-1141444117</t>
  </si>
  <si>
    <t>https://podminky.urs.cz/item/CS_URS_2023_01/634112128</t>
  </si>
  <si>
    <t xml:space="preserve"> 19,8+12,6 "obvod doplnění podlahy</t>
  </si>
  <si>
    <t>(24,3+9,2)*2  "anhydryt</t>
  </si>
  <si>
    <t>62</t>
  </si>
  <si>
    <t>95311311R</t>
  </si>
  <si>
    <t>Napojení výztuže doplněné podlahové desky ke stávající d výztuže 8 mm, navařením včetně odkrytí</t>
  </si>
  <si>
    <t>1921562290</t>
  </si>
  <si>
    <t>118  "předpoklad délky spoje</t>
  </si>
  <si>
    <t>63</t>
  </si>
  <si>
    <t>632683112</t>
  </si>
  <si>
    <t>Sešívání trhlin v betonových podlahách ocelovými sponkami se zálivkou pryskyřicí vzdálenosti sponek přes 10 do 15 cm</t>
  </si>
  <si>
    <t>332857061</t>
  </si>
  <si>
    <t>https://podminky.urs.cz/item/CS_URS_2023_01/632683112</t>
  </si>
  <si>
    <t>100  "předpoklad - délku nelze určit bez rozkrytí vrstev</t>
  </si>
  <si>
    <t>64</t>
  </si>
  <si>
    <t>642942111</t>
  </si>
  <si>
    <t>Osazování zárubní nebo rámů kovových dveřních lisovaných nebo z úhelníků bez dveřních křídel na cementovou maltu, plochy otvoru do 2,5 m2</t>
  </si>
  <si>
    <t>-1664347933</t>
  </si>
  <si>
    <t>https://podminky.urs.cz/item/CS_URS_2023_01/642942111</t>
  </si>
  <si>
    <t>65</t>
  </si>
  <si>
    <t>55331481</t>
  </si>
  <si>
    <t>zárubeň jednokřídlá ocelová pro zdění tl stěny 75-100mm rozměru 700/1970, 2100mm</t>
  </si>
  <si>
    <t>1780788563</t>
  </si>
  <si>
    <t>2  "D11, D12</t>
  </si>
  <si>
    <t>66</t>
  </si>
  <si>
    <t>55331486</t>
  </si>
  <si>
    <t>zárubeň jednokřídlá ocelová pro zdění tl stěny 110-150mm rozměru 700/1970, 2100mm</t>
  </si>
  <si>
    <t>1669404895</t>
  </si>
  <si>
    <t>4  "125mm stěna, D21, D17, D16, D15</t>
  </si>
  <si>
    <t>4   "150mm stěna, D8, D9, D10, D19</t>
  </si>
  <si>
    <t>67</t>
  </si>
  <si>
    <t>55331436.1</t>
  </si>
  <si>
    <t>zárubeň jednokřídlá ocelová  tl stěny 110-150mm rozměru 700/ 2200mm</t>
  </si>
  <si>
    <t>-547735389</t>
  </si>
  <si>
    <t>Poznámka k položce:_x000D_
Zárubeň: ocelová se stínovou_x000D_
drážkou, bezpolodrážkové provedení,_x000D_
skryté panty, s těsněním</t>
  </si>
  <si>
    <t>1  "D07, stěna 150mm</t>
  </si>
  <si>
    <t>68</t>
  </si>
  <si>
    <t>55331437.1</t>
  </si>
  <si>
    <t>zárubeň jednokřídlá ocelová tl stěny 110-150mm rozměru 800/ 2200mm</t>
  </si>
  <si>
    <t>1640529058</t>
  </si>
  <si>
    <t>2  "stěna 150mm, D04, D05</t>
  </si>
  <si>
    <t>69</t>
  </si>
  <si>
    <t>55331438.1</t>
  </si>
  <si>
    <t>zárubeň jednokřídlá ocelová tl stěny 110-150mm rozměru 900/ 2200mm</t>
  </si>
  <si>
    <t>1342412832</t>
  </si>
  <si>
    <t>1  "D06, stěna 125mm</t>
  </si>
  <si>
    <t>70</t>
  </si>
  <si>
    <t>55331487</t>
  </si>
  <si>
    <t>zárubeň jednokřídlá ocelová pro zdění tl stěny 110-150mm rozměru 800/1970, 2100mm</t>
  </si>
  <si>
    <t>971635043</t>
  </si>
  <si>
    <t xml:space="preserve">2  "stěna 125mm, D18, D20 </t>
  </si>
  <si>
    <t>71</t>
  </si>
  <si>
    <t>55331488</t>
  </si>
  <si>
    <t>zárubeň jednokřídlá ocelová pro zdění tl stěny 110-150mm rozměru 900/1970, 2100mm</t>
  </si>
  <si>
    <t>-1522452027</t>
  </si>
  <si>
    <t>1 "stěna 150mm, D23</t>
  </si>
  <si>
    <t>72</t>
  </si>
  <si>
    <t>55331761</t>
  </si>
  <si>
    <t>zárubeň dvoukřídlá ocelová pro zdění s protipožární úpravou tl stěny 110-150mm rozměru 1250/1970, 2100mm</t>
  </si>
  <si>
    <t>-877024014</t>
  </si>
  <si>
    <t>1 "stěna 150m, D22</t>
  </si>
  <si>
    <t>73</t>
  </si>
  <si>
    <t>642946112</t>
  </si>
  <si>
    <t>Osazení stavebního pouzdra posuvných dveří do zděné příčky s jednou kapsou pro jedno dveřní křídlo průchozí šířky přes 800 do 1200 mm</t>
  </si>
  <si>
    <t>-675852728</t>
  </si>
  <si>
    <t>https://podminky.urs.cz/item/CS_URS_2023_01/642946112</t>
  </si>
  <si>
    <t>74</t>
  </si>
  <si>
    <t>55331613</t>
  </si>
  <si>
    <t>pouzdro stavební posuvných dveří jednopouzdrové 900mm / 2200mm</t>
  </si>
  <si>
    <t>-1984653139</t>
  </si>
  <si>
    <t>2  "D02, D03</t>
  </si>
  <si>
    <t>75</t>
  </si>
  <si>
    <t>55331612</t>
  </si>
  <si>
    <t>pouzdro stavební posuvných dveří jednopouzdrové 800mm / 2100mm</t>
  </si>
  <si>
    <t>293415366</t>
  </si>
  <si>
    <t>2  "D13, D14</t>
  </si>
  <si>
    <t>76</t>
  </si>
  <si>
    <t>87131110R</t>
  </si>
  <si>
    <t xml:space="preserve">Montáž potrubí z plastů v otevřeném výkopu D 160 </t>
  </si>
  <si>
    <t>1987337824</t>
  </si>
  <si>
    <t>6  "pivní technologie</t>
  </si>
  <si>
    <t>77</t>
  </si>
  <si>
    <t>34571359</t>
  </si>
  <si>
    <t>trubka ohebná dvouplášťová korugovaná (chránička) D 150/175mm, HDPE+LDPE</t>
  </si>
  <si>
    <t>729366269</t>
  </si>
  <si>
    <t>6*1,05 'Přepočtené koeficientem množství</t>
  </si>
  <si>
    <t>78</t>
  </si>
  <si>
    <t>899103112</t>
  </si>
  <si>
    <t>Osazení poklopů litinových a ocelových včetně rámů pro třídu zatížení B125, C250</t>
  </si>
  <si>
    <t>-742147385</t>
  </si>
  <si>
    <t>https://podminky.urs.cz/item/CS_URS_2023_01/899103112</t>
  </si>
  <si>
    <t>79</t>
  </si>
  <si>
    <t>55241056</t>
  </si>
  <si>
    <t>poklop šachtový Pz ocelový zadlažďovací s vnitřní výztuží s těsněním zatížení B125 v 80mm rám 714x714mm vstup 600x600mm</t>
  </si>
  <si>
    <t>2070178170</t>
  </si>
  <si>
    <t>Poznámka k položce:_x000D_
• určeno k předláždění dlažbou do síly 10 mm,_x000D_
v rozích poklopu jsou umístěny závitové_x000D_
sloupce se šroubem určené ke zvedání a_x000D_
zamykání._x000D_
• plynotěsnost a vodotěsnost_x000D_
• osazení rámu na stávající šachtu - stavební_x000D_
úprava šachty v místě osazení rámu</t>
  </si>
  <si>
    <t>1  "X11 - podlahový poklop</t>
  </si>
  <si>
    <t>80</t>
  </si>
  <si>
    <t>55241057</t>
  </si>
  <si>
    <t>poklop šachtový Pz ocelový zadlažďovací s vnitřní výztuží s těsněním zatížení B125 v 80mm rám 814x814mm vstup 700x700mm</t>
  </si>
  <si>
    <t>-542439606</t>
  </si>
  <si>
    <t>1  "X12</t>
  </si>
  <si>
    <t>Ostatní konstrukce a práce, bourání</t>
  </si>
  <si>
    <t>81</t>
  </si>
  <si>
    <t>919731114.1</t>
  </si>
  <si>
    <t>Zarovnání styčné plochy podkladu nebo krytu podél vybourané části zpevněné plochy z betonu prostého tl. přes 150 do 250 mm</t>
  </si>
  <si>
    <t>570275179</t>
  </si>
  <si>
    <t>118  "předpoklad délky spoje vybourané podlahy</t>
  </si>
  <si>
    <t>82</t>
  </si>
  <si>
    <t>952901111</t>
  </si>
  <si>
    <t>Vyčištění budov nebo objektů před předáním do užívání budov bytové nebo občanské výstavby, světlé výšky podlaží do 4 m</t>
  </si>
  <si>
    <t>1394571544</t>
  </si>
  <si>
    <t>https://podminky.urs.cz/item/CS_URS_2023_01/952901111</t>
  </si>
  <si>
    <t>427+72  "celková plocha</t>
  </si>
  <si>
    <t>83</t>
  </si>
  <si>
    <t>953943212.1</t>
  </si>
  <si>
    <t>-1895265977</t>
  </si>
  <si>
    <t>84</t>
  </si>
  <si>
    <t>953966122.1</t>
  </si>
  <si>
    <t>Montáž ochranných prvků stěn pomocí hmoždinek rohový profil</t>
  </si>
  <si>
    <t>-1413658913</t>
  </si>
  <si>
    <t>85</t>
  </si>
  <si>
    <t>55343053.1</t>
  </si>
  <si>
    <t>profil ochranný rohový nerezový</t>
  </si>
  <si>
    <t>-895501145</t>
  </si>
  <si>
    <t>Poznámka k položce:_x000D_
ochrana nároží u stěn v zázemí restaurace_x000D_
• L úhelník 40x40x2000_x000D_
• nerezová broušená ocel tl.1mm_x000D_
• včetně kotevních prvků</t>
  </si>
  <si>
    <t xml:space="preserve">15*2  "X13 </t>
  </si>
  <si>
    <t>86</t>
  </si>
  <si>
    <t>985311312</t>
  </si>
  <si>
    <t>Reprofilace betonu sanačními maltami na cementové bázi ručně rubu kleneb a podlah, tloušťky přes 10 do 20 mm</t>
  </si>
  <si>
    <t>1916562777</t>
  </si>
  <si>
    <t>https://podminky.urs.cz/item/CS_URS_2023_01/985311312</t>
  </si>
  <si>
    <t>(427+72-110)*0,25  "předpoklad oprav stávající  základové desky  25%</t>
  </si>
  <si>
    <t>7,5*1,825  "oprava nákladní rampy</t>
  </si>
  <si>
    <t>998</t>
  </si>
  <si>
    <t>Přesun hmot</t>
  </si>
  <si>
    <t>87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</si>
  <si>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</si>
  <si>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</si>
  <si>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-1942479248</t>
  </si>
  <si>
    <t>https://podminky.urs.cz/item/CS_URS_2023_01/998012021</t>
  </si>
  <si>
    <t>711</t>
  </si>
  <si>
    <t>Izolace proti vodě, vlhkosti a plynům</t>
  </si>
  <si>
    <t>88</t>
  </si>
  <si>
    <t>711191201</t>
  </si>
  <si>
    <t>Provedení izolace proti zemní vlhkosti hydroizolační stěrkou na ploše vodorovné V dvouvrstvá na betonu</t>
  </si>
  <si>
    <t>744888311</t>
  </si>
  <si>
    <t>https://podminky.urs.cz/item/CS_URS_2023_01/711191201</t>
  </si>
  <si>
    <t>P04  "prostory zázemí restaurace, epoxid. stěrka</t>
  </si>
  <si>
    <t>89</t>
  </si>
  <si>
    <t>11163001</t>
  </si>
  <si>
    <t>stěrka hydroizolační asfaltová dvousložková do spodní stavby</t>
  </si>
  <si>
    <t>kg</t>
  </si>
  <si>
    <t>-1219756869</t>
  </si>
  <si>
    <t>205,28*1,3 'Přepočtené koeficientem množství</t>
  </si>
  <si>
    <t>90</t>
  </si>
  <si>
    <t>711831111</t>
  </si>
  <si>
    <t>Provedení izolace proti plynům radonu, metanu pásy na sucho spojenými pásy na ploše vodorovné V kladenými vrchem</t>
  </si>
  <si>
    <t>702917496</t>
  </si>
  <si>
    <t>https://podminky.urs.cz/item/CS_URS_2023_01/711831111</t>
  </si>
  <si>
    <t>P01*1,1  "restaurace</t>
  </si>
  <si>
    <t>P02 *1,1 "akademický klub</t>
  </si>
  <si>
    <t>P08*1,1  "kóje v restauraci</t>
  </si>
  <si>
    <t>91</t>
  </si>
  <si>
    <t>28322003</t>
  </si>
  <si>
    <t>fólie hydroizolační pro spodní stavbu mPVC tl 1,0mm</t>
  </si>
  <si>
    <t>-8688362</t>
  </si>
  <si>
    <t>275,44*1,1 'Přepočtené koeficientem množství</t>
  </si>
  <si>
    <t>92</t>
  </si>
  <si>
    <t>998711101</t>
  </si>
  <si>
    <t>Přesun hmot pro izolace proti vodě, vlhkosti a plynům stanovený z hmotnosti přesunovaného materiálu vodorovná dopravní vzdálenost do 50 m v objektech výšky do 6 m</t>
  </si>
  <si>
    <t>-1233877979</t>
  </si>
  <si>
    <t>https://podminky.urs.cz/item/CS_URS_2023_01/998711101</t>
  </si>
  <si>
    <t>713</t>
  </si>
  <si>
    <t>Izolace tepelné</t>
  </si>
  <si>
    <t>93</t>
  </si>
  <si>
    <t>713121111</t>
  </si>
  <si>
    <t>Montáž izolace tepelné podlah volně kladenými rohožemi, pásy, dílci, deskami 1 vrstva</t>
  </si>
  <si>
    <t>2073685167</t>
  </si>
  <si>
    <t>https://podminky.urs.cz/item/CS_URS_2023_01/713121111</t>
  </si>
  <si>
    <t>P01+P02+P08</t>
  </si>
  <si>
    <t>94</t>
  </si>
  <si>
    <t>28372303</t>
  </si>
  <si>
    <t>deska EPS 100 pro konstrukce s běžným zatížením λ=0,037 tl 40mm</t>
  </si>
  <si>
    <t>481440544</t>
  </si>
  <si>
    <t>34,6*1,05 'Přepočtené koeficientem množství</t>
  </si>
  <si>
    <t>95</t>
  </si>
  <si>
    <t>28372305</t>
  </si>
  <si>
    <t>deska EPS 100 pro konstrukce s běžným zatížením λ=0,037 tl 50mm</t>
  </si>
  <si>
    <t>-326066171</t>
  </si>
  <si>
    <t>P01+P08</t>
  </si>
  <si>
    <t>215,8*1,05 'Přepočtené koeficientem množství</t>
  </si>
  <si>
    <t>96</t>
  </si>
  <si>
    <t>998713101</t>
  </si>
  <si>
    <t>Přesun hmot pro izolace tepelné stanovený z hmotnosti přesunovaného materiálu vodorovná dopravní vzdálenost do 50 m v objektech výšky do 6 m</t>
  </si>
  <si>
    <t>904559417</t>
  </si>
  <si>
    <t>https://podminky.urs.cz/item/CS_URS_2023_01/998713101</t>
  </si>
  <si>
    <t>714</t>
  </si>
  <si>
    <t>Akustická a protiotřesová opatření</t>
  </si>
  <si>
    <t>97</t>
  </si>
  <si>
    <t>714122001</t>
  </si>
  <si>
    <t>Montáž akustických minerálních panelů volně zavěšených velikosti 1200x1200 mm</t>
  </si>
  <si>
    <t>1191143894</t>
  </si>
  <si>
    <t>https://podminky.urs.cz/item/CS_URS_2023_01/714122001</t>
  </si>
  <si>
    <t>98</t>
  </si>
  <si>
    <t>63126400</t>
  </si>
  <si>
    <t>panel akustický hygienický povrch vodoodpudivá skelná tkanina hrana zatřená rovná Aeq=2,3m2 A2-s1,d0 volně zavěšený čtverec 1200x1200mm  tl 40mm</t>
  </si>
  <si>
    <t>-1584436402</t>
  </si>
  <si>
    <t>Poznámka k položce:_x000D_
přesný typ a barvu určí architekt</t>
  </si>
  <si>
    <t>762</t>
  </si>
  <si>
    <t>Konstrukce tesařské</t>
  </si>
  <si>
    <t>99</t>
  </si>
  <si>
    <t>762123110</t>
  </si>
  <si>
    <t>Montáž konstrukce stěn a příček vázaných z fošen, hranolů, hranolků, průřezové plochy do 100 cm2</t>
  </si>
  <si>
    <t>-1877639912</t>
  </si>
  <si>
    <t>https://podminky.urs.cz/item/CS_URS_2023_01/762123110</t>
  </si>
  <si>
    <t>15*3,25+9*3  "dočasné prachotěsné zakrytí prostupu do budovy menzy</t>
  </si>
  <si>
    <t>5*3,25  "dočasná příčka u místn. 243A</t>
  </si>
  <si>
    <t>100</t>
  </si>
  <si>
    <t>60512125</t>
  </si>
  <si>
    <t>hranol stavební řezivo průřezu do 120cm2 do dl 6m</t>
  </si>
  <si>
    <t>1569251446</t>
  </si>
  <si>
    <t>92*0,1*0,1</t>
  </si>
  <si>
    <t>101</t>
  </si>
  <si>
    <t>762132138.1</t>
  </si>
  <si>
    <t>Montáž bednění stěn z OSB desek na pero a drážku, na polodrážku</t>
  </si>
  <si>
    <t>630296200</t>
  </si>
  <si>
    <t>(3,1+4,7+0,8)*3,25  "dočasné prachotěsné zakrytí prostupu do budovy menzy</t>
  </si>
  <si>
    <t>(2,5+0,85*2)*3,25  "dočasná příčka u místn. 243A</t>
  </si>
  <si>
    <t>102</t>
  </si>
  <si>
    <t>60726285</t>
  </si>
  <si>
    <t>deska dřevoštěpková OSB 3 P+D broušená tl 22mm</t>
  </si>
  <si>
    <t>-1301106996</t>
  </si>
  <si>
    <t>41,6*1,1 'Přepočtené koeficientem množství</t>
  </si>
  <si>
    <t>103</t>
  </si>
  <si>
    <t>762511296.1</t>
  </si>
  <si>
    <t>Podlahové konstrukce podkladové z dřevoštěpkových desek OSB dvouvrstvých šroubovaných na pero a drážku 2x22 mm</t>
  </si>
  <si>
    <t>-288922335</t>
  </si>
  <si>
    <t>P08*1,15  "podium kójí</t>
  </si>
  <si>
    <t>104</t>
  </si>
  <si>
    <t>762512261</t>
  </si>
  <si>
    <t>Podlahové konstrukce podkladové montáž roštu podkladového</t>
  </si>
  <si>
    <t>-1035868042</t>
  </si>
  <si>
    <t>https://podminky.urs.cz/item/CS_URS_2023_01/762512261</t>
  </si>
  <si>
    <t>2,6*21+11,3*5  "rastr 60x60cm</t>
  </si>
  <si>
    <t>105</t>
  </si>
  <si>
    <t>61223262.1</t>
  </si>
  <si>
    <t>hranol konstrukční KVH lepený průřezu 60x110-280mm nepohledový</t>
  </si>
  <si>
    <t>688329108</t>
  </si>
  <si>
    <t>111,1*0,06*0,11</t>
  </si>
  <si>
    <t>0,733*1,05 'Přepočtené koeficientem množství</t>
  </si>
  <si>
    <t>106</t>
  </si>
  <si>
    <t>762595001</t>
  </si>
  <si>
    <t>Spojovací prostředky podlah a podkladových konstrukcí hřebíky, vruty</t>
  </si>
  <si>
    <t>2094899147</t>
  </si>
  <si>
    <t>https://podminky.urs.cz/item/CS_URS_2023_01/762595001</t>
  </si>
  <si>
    <t>P08*1,15+27,95</t>
  </si>
  <si>
    <t>107</t>
  </si>
  <si>
    <t>762621120.1</t>
  </si>
  <si>
    <t>Osazení dveří tesařských jednokřídlových, včetně dodávky</t>
  </si>
  <si>
    <t>-2138373798</t>
  </si>
  <si>
    <t>0,9*2*2  "dočasné příčky - 2ks</t>
  </si>
  <si>
    <t>108</t>
  </si>
  <si>
    <t>998762101</t>
  </si>
  <si>
    <t>Přesun hmot pro konstrukce tesařské stanovený z hmotnosti přesunovaného materiálu vodorovná dopravní vzdálenost do 50 m v objektech výšky do 6 m</t>
  </si>
  <si>
    <t>-392076229</t>
  </si>
  <si>
    <t>https://podminky.urs.cz/item/CS_URS_2023_01/998762101</t>
  </si>
  <si>
    <t>109</t>
  </si>
  <si>
    <t>763111360</t>
  </si>
  <si>
    <t>Příčka ze sádrokartonových desek s nosnou konstrukcí z jednoduchých ocelových profilů UW, CW jednoduše opláštěná deskou akustickou tl. 12,5 mm s izolací, EI 45, příčka tl. 75 mm, profil 50, Rw do 47 dB</t>
  </si>
  <si>
    <t>-1386361731</t>
  </si>
  <si>
    <t>https://podminky.urs.cz/item/CS_URS_2023_01/763111360</t>
  </si>
  <si>
    <t>Poznámka k položce:_x000D_
Příčka dotažená k okennímu rámu</t>
  </si>
  <si>
    <t>(0,45+0,3)*3,25  "m.č.222, 205</t>
  </si>
  <si>
    <t>110</t>
  </si>
  <si>
    <t>763121475</t>
  </si>
  <si>
    <t>Stěna předsazená ze sádrokartonových desek s nosnou konstrukcí z ocelových profilů CW, UW dvojitě opláštěná deskami vysokopevnostními protipožárními impregnovanými s vysokou mechanickou odolností DFRIH2 tl. 2 x 12,5 mm s izolací, EI 30, Rw do 19 dB, stěna</t>
  </si>
  <si>
    <t>546127703</t>
  </si>
  <si>
    <t>https://podminky.urs.cz/item/CS_URS_2023_01/763121475</t>
  </si>
  <si>
    <t>(1,15+0,5)*2*3,25  "obklad sloupů u akad. klubu</t>
  </si>
  <si>
    <t>111</t>
  </si>
  <si>
    <t>763131412</t>
  </si>
  <si>
    <t>Podhled ze sádrokartonových desek dvouvrstvá zavěšená spodní konstrukce z ocelových profilů CD, UD jednoduše opláštěná deskou standardní A, tl. 12,5 mm, s izolací akustickou</t>
  </si>
  <si>
    <t>-2001188643</t>
  </si>
  <si>
    <t>https://podminky.urs.cz/item/CS_URS_2023_01/763131412</t>
  </si>
  <si>
    <t>5,2+5,3*2+9,9+5,5+6,2+4,6*5,2+2,7*1,1  "221, 222, 230, 235, části 205</t>
  </si>
  <si>
    <t>112</t>
  </si>
  <si>
    <t>763131452</t>
  </si>
  <si>
    <t>Podhled ze sádrokartonových desek dvouvrstvá zavěšená spodní konstrukce z ocelových profilů CD, UD jednoduše opláštěná deskou impregnovanou H2, tl. 12,5 mm, s akustickou izolací</t>
  </si>
  <si>
    <t>-1281036888</t>
  </si>
  <si>
    <t>https://podminky.urs.cz/item/CS_URS_2023_01/763131452</t>
  </si>
  <si>
    <t>1,5+2,4+2,2+1,5+4,1+1,5+1,5+15,8+3,5+14,1+54,2-(3,5*2,2+2*1+1,7*1)  "sociáky, kuchyň</t>
  </si>
  <si>
    <t>113</t>
  </si>
  <si>
    <t>763131521</t>
  </si>
  <si>
    <t>Podhled ze sádrokartonových desek jednovrstvá zavěšená spodní konstrukce z ocelových profilů CD, UD dvojitě opláštěná deskami standardními A, tl. 2 x 12,5 mm, bez izolace,</t>
  </si>
  <si>
    <t>-768417815</t>
  </si>
  <si>
    <t>https://podminky.urs.cz/item/CS_URS_2023_01/763131521</t>
  </si>
  <si>
    <t>1,3*5,5*2+5,2*0,45*3  "trámy mezi restaurací a akad. klubem a kójemi</t>
  </si>
  <si>
    <t>114</t>
  </si>
  <si>
    <t>763131714</t>
  </si>
  <si>
    <t>Podhled ze sádrokartonových desek ostatní práce a konstrukce na podhledech ze sádrokartonových desek základní penetrační nátěr</t>
  </si>
  <si>
    <t>-167749553</t>
  </si>
  <si>
    <t>https://podminky.urs.cz/item/CS_URS_2023_01/763131714</t>
  </si>
  <si>
    <t>67,81+90,9+ST</t>
  </si>
  <si>
    <t>115</t>
  </si>
  <si>
    <t>763131752.1</t>
  </si>
  <si>
    <t>Podhled ze sádrokartonových desek ostatní práce a konstrukce na podhledech ze sádrokartonových desek montáž jedné vrstvy akustické izolace</t>
  </si>
  <si>
    <t>-1300721611</t>
  </si>
  <si>
    <t>67,81+90,9  "akustická izolace</t>
  </si>
  <si>
    <t>116</t>
  </si>
  <si>
    <t>63152096.1</t>
  </si>
  <si>
    <t>pás izolační univerzální λ=0,032-0,033 tl 40mm</t>
  </si>
  <si>
    <t>-1867099637</t>
  </si>
  <si>
    <t>Poznámka k položce:_x000D_
přídavná absorpční vložka tl. 40mm zabalená v mikroperforované folii</t>
  </si>
  <si>
    <t>158,71*1,02 'Přepočtené koeficientem množství</t>
  </si>
  <si>
    <t>117</t>
  </si>
  <si>
    <t>611181002</t>
  </si>
  <si>
    <t>Sádrová stěrka vnitřních povrchů tloušťky do 3 mm bez penetrace, včetně následného přebroušení vodorovných konstrukcí stropů žebrových</t>
  </si>
  <si>
    <t>-588698328</t>
  </si>
  <si>
    <t>https://podminky.urs.cz/item/CS_URS_2023_01/611181002</t>
  </si>
  <si>
    <t>ST  "podhledový trám v restauraci</t>
  </si>
  <si>
    <t>118</t>
  </si>
  <si>
    <t>763132251</t>
  </si>
  <si>
    <t>Podhled ze sádrokartonových desek – samostatný požární předěl dvouvrstvá nosná konstrukce z ocelových profilů CD, UD s požární odolností zdola bez izolace dvojitě opláštěná deskou standardní 2 x A tl. 2 x 12,5 mm, EI 30 DP1</t>
  </si>
  <si>
    <t>1235492682</t>
  </si>
  <si>
    <t>https://podminky.urs.cz/item/CS_URS_2023_01/763132251</t>
  </si>
  <si>
    <t>2*2,3  "část m.č.236, pod schody</t>
  </si>
  <si>
    <t>119</t>
  </si>
  <si>
    <t>763232983</t>
  </si>
  <si>
    <t>Vyspravení sádrovláknitých podhledů nebo podkroví plochy jednotlivě přes 1,00 do 1,50 m2, desky tl. 15 mm</t>
  </si>
  <si>
    <t>31602109</t>
  </si>
  <si>
    <t>https://podminky.urs.cz/item/CS_URS_2023_01/763232983</t>
  </si>
  <si>
    <t>1  "úprava podhledu před EPS ústřednou</t>
  </si>
  <si>
    <t>120</t>
  </si>
  <si>
    <t>763411116</t>
  </si>
  <si>
    <t>Sanitární příčky vhodné do mokrého prostředí dělící z kompaktních desek tl. 12 mm</t>
  </si>
  <si>
    <t>464754144</t>
  </si>
  <si>
    <t>https://podminky.urs.cz/item/CS_URS_2023_01/763411116</t>
  </si>
  <si>
    <t>Poznámka k položce:_x000D_
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</t>
  </si>
  <si>
    <t>5,85*2,2  "X04</t>
  </si>
  <si>
    <t>3,6*2,2   "X05</t>
  </si>
  <si>
    <t>1,9*2,2  "X06</t>
  </si>
  <si>
    <t>121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</si>
  <si>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</si>
  <si>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</si>
  <si>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-1036780595</t>
  </si>
  <si>
    <t>https://podminky.urs.cz/item/CS_URS_2023_01/998763301</t>
  </si>
  <si>
    <t>122</t>
  </si>
  <si>
    <t>764246444</t>
  </si>
  <si>
    <t>Oplechování parapetů rovných celoplošně lepené z TiZn předzvětralého plechu rš 340 mm</t>
  </si>
  <si>
    <t>-1389906566</t>
  </si>
  <si>
    <t>https://podminky.urs.cz/item/CS_URS_2023_01/764246444</t>
  </si>
  <si>
    <t>2,43+1,6+4,5+12  "K/01</t>
  </si>
  <si>
    <t>123</t>
  </si>
  <si>
    <t>998764101</t>
  </si>
  <si>
    <t>Přesun hmot pro konstrukce klempířské stanovený z hmotnosti přesunovaného materiálu vodorovná dopravní vzdálenost do 50 m v objektech výšky do 6 m</t>
  </si>
  <si>
    <t>-129651283</t>
  </si>
  <si>
    <t>https://podminky.urs.cz/item/CS_URS_2023_01/998764101</t>
  </si>
  <si>
    <t>124</t>
  </si>
  <si>
    <t>766416223.1</t>
  </si>
  <si>
    <t>Montáž obložení stěn panely lamelovými plochy přes 5 m2 z tvrdých dřevin - dub</t>
  </si>
  <si>
    <t>-1120146022</t>
  </si>
  <si>
    <t>26,5  "kóje, pouze nad lavicemi</t>
  </si>
  <si>
    <t>125</t>
  </si>
  <si>
    <t>60621315R</t>
  </si>
  <si>
    <t>Lamelový rošt na HDF desce 3mm</t>
  </si>
  <si>
    <t>1379065173</t>
  </si>
  <si>
    <t>Poznámka k položce:_x000D_
Rošt 50x22mm, 30mm od sebe navazuje na podhled_x000D_
ve středu stěny je vynechaný prostor pro zavěšení TV obrazovky</t>
  </si>
  <si>
    <t>26,5*1,1 'Přepočtené koeficientem množství</t>
  </si>
  <si>
    <t>126</t>
  </si>
  <si>
    <t>766423233.1</t>
  </si>
  <si>
    <t>Montáž obložení podhledů členitých panely obkladovými plochy přes 1,50 m2</t>
  </si>
  <si>
    <t>-343681040</t>
  </si>
  <si>
    <t>30,6+5,5*2,6*2  "205A, kóje</t>
  </si>
  <si>
    <t>127</t>
  </si>
  <si>
    <t>6062114R3</t>
  </si>
  <si>
    <t>Akustický plnoplošný s přisazenými lamelami</t>
  </si>
  <si>
    <t>-1198980229</t>
  </si>
  <si>
    <t>Poznámka k položce:_x000D_
Dubovépodhledové lamely 50x22mm ve vzdál. 30mm_x000D_
minerální izolace tl. 40mm s polepem skelnou tkaninou_x000D_
Skrytý nosný rošt na ocelových táhlech</t>
  </si>
  <si>
    <t>59,2*1,1 'Přepočtené koeficientem množství</t>
  </si>
  <si>
    <t>128</t>
  </si>
  <si>
    <t>766660001</t>
  </si>
  <si>
    <t>Montáž dveřních křídel dřevěných nebo plastových otevíravých do ocelové zárubně povrchově upravených jednokřídlových, šířky do 800 mm</t>
  </si>
  <si>
    <t>350563291</t>
  </si>
  <si>
    <t>https://podminky.urs.cz/item/CS_URS_2023_01/766660001</t>
  </si>
  <si>
    <t>129</t>
  </si>
  <si>
    <t>61162086</t>
  </si>
  <si>
    <t>dveře jednokřídlé dřevotřískové povrch laminátový plné 800x1970-2100mm</t>
  </si>
  <si>
    <t>-110061426</t>
  </si>
  <si>
    <t>2  "D18, D20</t>
  </si>
  <si>
    <t>130</t>
  </si>
  <si>
    <t>61162085</t>
  </si>
  <si>
    <t>dveře jednokřídlé dřevotřískové povrch laminátový plné 700x1970-2100mm</t>
  </si>
  <si>
    <t>-1055669697</t>
  </si>
  <si>
    <t>10  "D08, 09, 10, 11, 12, 15, 16, 17, 19, 21</t>
  </si>
  <si>
    <t>131</t>
  </si>
  <si>
    <t>61162001.1</t>
  </si>
  <si>
    <t>dveře jednokřídlé dřevotřískové povrch laminátový plné 700x2200mm</t>
  </si>
  <si>
    <t>-364437289</t>
  </si>
  <si>
    <t>Poznámka k položce:_x000D_
Reverzní kování dveří,_x000D_
Antifinger povrch</t>
  </si>
  <si>
    <t>1  "D07</t>
  </si>
  <si>
    <t>132</t>
  </si>
  <si>
    <t>61162002.1</t>
  </si>
  <si>
    <t>dveře jednokřídlé dřevotřískové povrch laminátový plné 800x2200mm</t>
  </si>
  <si>
    <t>-1591509064</t>
  </si>
  <si>
    <t>Poznámka k položce:_x000D_
Reverzní kování dveří, Madlo černé_x000D_
svislé, povrch hrubý strukturovaný, dl._x000D_
1000mm, rozteč 900mm, kulaté průměr 20mm_x000D_
Antifinger povrch</t>
  </si>
  <si>
    <t>2  "D04, D05</t>
  </si>
  <si>
    <t>133</t>
  </si>
  <si>
    <t>766660002</t>
  </si>
  <si>
    <t>Montáž dveřních křídel dřevěných nebo plastových otevíravých do ocelové zárubně povrchově upravených jednokřídlových, šířky přes 800 mm</t>
  </si>
  <si>
    <t>-1673596057</t>
  </si>
  <si>
    <t>https://podminky.urs.cz/item/CS_URS_2023_01/766660002</t>
  </si>
  <si>
    <t>134</t>
  </si>
  <si>
    <t>61162087.1</t>
  </si>
  <si>
    <t>dveře jednokřídlé dřevotřískové povrch laminátový plné 900x2200mm</t>
  </si>
  <si>
    <t>-609138247</t>
  </si>
  <si>
    <t>1  "D06, 900/2200mm</t>
  </si>
  <si>
    <t>135</t>
  </si>
  <si>
    <t>766660311</t>
  </si>
  <si>
    <t>Montáž dveřních křídel dřevěných nebo plastových posuvných dveří do pouzdra s jednou kapsou jednokřídlových, průchozí šířky do 800 mm</t>
  </si>
  <si>
    <t>-1610971350</t>
  </si>
  <si>
    <t>https://podminky.urs.cz/item/CS_URS_2023_01/766660311</t>
  </si>
  <si>
    <t>136</t>
  </si>
  <si>
    <t>55329130.1</t>
  </si>
  <si>
    <t>Dveře jednokřídlé, posuvné, plné 800x2100mm</t>
  </si>
  <si>
    <t>-328610477</t>
  </si>
  <si>
    <t>Poznámka k položce:_x000D_
HPL, madlo-madlo</t>
  </si>
  <si>
    <t>137</t>
  </si>
  <si>
    <t>766694116</t>
  </si>
  <si>
    <t>Montáž ostatních truhlářských konstrukcí parapetních desek dřevěných nebo plastových šířky do 300 mm</t>
  </si>
  <si>
    <t>-1794982195</t>
  </si>
  <si>
    <t>https://podminky.urs.cz/item/CS_URS_2023_01/766694116</t>
  </si>
  <si>
    <t>2,43+1,6+4,5+2,6  " T/01 ,okna 01, 02, 03, 04</t>
  </si>
  <si>
    <t>9,3  "T/02</t>
  </si>
  <si>
    <t>138</t>
  </si>
  <si>
    <t>61140078</t>
  </si>
  <si>
    <t>parapet plastový vnitřní – š 200mm, barva bílá</t>
  </si>
  <si>
    <t>1006262165</t>
  </si>
  <si>
    <t>139</t>
  </si>
  <si>
    <t>766821122R</t>
  </si>
  <si>
    <t xml:space="preserve">Montáž a dodávka nábytku vestavěného korpusu skříně šatní dělené dvoukřídlové </t>
  </si>
  <si>
    <t>1028610971</t>
  </si>
  <si>
    <t>Poznámka k položce:_x000D_
rozměr 1850 x 300 x 450(500)mm_x000D_
• umístěno v zázemí personálu_x000D_
• dvoudveřový kovový šatník dělený_x000D_
• šířka oddělení skříně 300 mm_x000D_
• v horním i dolním dílu je tyč na šaty_x000D_
• cylindrický bezpečnostní zámek_x000D_
• svařovaná_x000D_
• hladká povrchová úprava práškovým lakem</t>
  </si>
  <si>
    <t xml:space="preserve">16  "X09 - dělené šatní skříňky </t>
  </si>
  <si>
    <t>140</t>
  </si>
  <si>
    <t>998766101</t>
  </si>
  <si>
    <t>Přesun hmot pro konstrukce truhlářské stanovený z hmotnosti přesunovaného materiálu vodorovná dopravní vzdálenost do 50 m v objektech výšky do 6 m</t>
  </si>
  <si>
    <t>912491811</t>
  </si>
  <si>
    <t>https://podminky.urs.cz/item/CS_URS_2023_01/998766101</t>
  </si>
  <si>
    <t>141</t>
  </si>
  <si>
    <t>767114252</t>
  </si>
  <si>
    <t>Montáž stěn a příček rámových zasklených z hliníkových nebo ocelových profilů vnějších do betonu bez požární odolnosti, plochy přes 6 do 9 m2</t>
  </si>
  <si>
    <t>-278267466</t>
  </si>
  <si>
    <t>https://podminky.urs.cz/item/CS_URS_2023_01/767114252</t>
  </si>
  <si>
    <t>2,75*3,25  "Prosklená stěna PS 1</t>
  </si>
  <si>
    <t>142</t>
  </si>
  <si>
    <t>55341364R</t>
  </si>
  <si>
    <t>stěna rámová prosklená fixní Al komaxit dle RAL bez požární odolnosti čiré bezpečnostní sklo - interiér</t>
  </si>
  <si>
    <t>-349836742</t>
  </si>
  <si>
    <t>Poznámka k položce:_x000D_
 PROSKLENÁ INTERIÉROVÁ STĚNA dělící akademický klub od restaurace. _x000D_
Spodní plný parapetní panel v barvě rámu. Horní část prosklená o třech_x000D_
polích (dělení stěny viz schema). V úrovní podhledu je umístěn kotevní a akustuický panel_x000D_
o rozměru 2725 x 450mm_x000D_
- RÁM - hliníkové profily v černé barvě RAL dle výběr architekta_x000D_
 AKUSTICKÝ POŽADAVEK: 32dB_x000D_
ZASKLENÍ - Bezpečnostní vrstvené sklo</t>
  </si>
  <si>
    <t>2,75*3,25  "Prosklená stěna PS 1 -podle D.1.1.b-33-3</t>
  </si>
  <si>
    <t>143</t>
  </si>
  <si>
    <t>767163121</t>
  </si>
  <si>
    <t>Montáž kompletního kovového zábradlí přímého z dílců v rovině (na rovné ploše) kotveného do betonu</t>
  </si>
  <si>
    <t>255121432</t>
  </si>
  <si>
    <t>https://podminky.urs.cz/item/CS_URS_2023_01/767163121</t>
  </si>
  <si>
    <t>144</t>
  </si>
  <si>
    <t>55342284</t>
  </si>
  <si>
    <t>zábradlí s hranatým sloupkem a hranatými pruty s horním kotvením</t>
  </si>
  <si>
    <t>-16401720</t>
  </si>
  <si>
    <t>Poznámka k položce:_x000D_
VŠECHNY OCELOVÉ PRVKY:_x000D_
• Žárově zinkováno_x000D_
- nátěr RAL podle architekta</t>
  </si>
  <si>
    <t>7,8  "ROZEBÍRATELNÉ ZÁBRADLÍ PODÉL RAMPY - Z05</t>
  </si>
  <si>
    <t>1,8  "ZÁBRADLÍ DĚLÍCÍ NÁKLADOVOU RAMPY - Z07</t>
  </si>
  <si>
    <t>145</t>
  </si>
  <si>
    <t>767163221</t>
  </si>
  <si>
    <t>Montáž kompletního kovového zábradlí přímého z dílců na schodišti kotveného do betonu</t>
  </si>
  <si>
    <t>-1006185843</t>
  </si>
  <si>
    <t>https://podminky.urs.cz/item/CS_URS_2023_01/767163221</t>
  </si>
  <si>
    <t>146</t>
  </si>
  <si>
    <t>415848695</t>
  </si>
  <si>
    <t>Poznámka k položce:_x000D_
• Ocelový svařenec kotvený do stupnice_x000D_
prefabrikovaného schodišťového ramena_x000D_
• Madlo, stojky a lanka z nerezové ocel_x000D_
• Žárově zinkováno</t>
  </si>
  <si>
    <t xml:space="preserve">1,6 *2  "ZÁBRADLÍ PODÉL SCHODIŠTĚ NA RAMPU - Z4, 2ks  </t>
  </si>
  <si>
    <t>147</t>
  </si>
  <si>
    <t>767250111R</t>
  </si>
  <si>
    <t>Montáž a dodávka pochozí podesty- Z01, podle D.1.1.b-34-1</t>
  </si>
  <si>
    <t>-1021065641</t>
  </si>
  <si>
    <t>Poznámka k položce:_x000D_
• zajišťuje přístup k servisu podstropní_x000D_
technologie (zejména požární ucpávky)_x000D_
• výška platformy nad okolní podlahou je 2m_x000D_
• pozice - m.č.127 strojovna vzduchotechniky_x000D_
• Povrchová úprava - nátěr 2x základ + 1x kryc</t>
  </si>
  <si>
    <t>16,5  "Z01 v 1PP</t>
  </si>
  <si>
    <t>148</t>
  </si>
  <si>
    <t>76758335R</t>
  </si>
  <si>
    <t>Montáž a dodávka hliníkových podhledů rastrových včetně nosného systému</t>
  </si>
  <si>
    <t>-1416674569</t>
  </si>
  <si>
    <t>Poznámka k položce:_x000D_
Tl. stěny 5mm, _x000D_
oka 200x200mm, barva černá</t>
  </si>
  <si>
    <t>24,4*6,3-(11,5*0,6+5,2*1,4+3,1*2,4)  " plocha restaurace s podhledem</t>
  </si>
  <si>
    <t>149</t>
  </si>
  <si>
    <t>767590110R</t>
  </si>
  <si>
    <t>Montáž podlahových konstrukcí - PODLAHOVÁ VANA S ROŠTEM</t>
  </si>
  <si>
    <t>1371852437</t>
  </si>
  <si>
    <t>Poznámka k položce:_x000D_
 Umístěno v kuchyni m.č.234_x000D_
• Nerez ocel_x000D_
• Krycí rošt_x000D_
• Zapuštěno v podlaze_x000D_
• Prostizápachová uzávěrka_x000D_
• Napojení viz část ZT</t>
  </si>
  <si>
    <t>0,3*0,3*2  " Z08,  300x300mm ,v 75mm -2ks</t>
  </si>
  <si>
    <t>0,3*0,6*2   "Z09,  300x600mm, v 75mm - 2ks</t>
  </si>
  <si>
    <t>0,3*0,6*2  "Z10,  300x600mm, v 75mm - 2ks</t>
  </si>
  <si>
    <t>150</t>
  </si>
  <si>
    <t>767620363</t>
  </si>
  <si>
    <t>Montáž oken s izolačními skly z hliníkových nebo ocelových profilů na polyuretanovou pěnu s trojskly otevíravých do betonu, plochy přes 1,5 do 2,5 m2</t>
  </si>
  <si>
    <t>568859361</t>
  </si>
  <si>
    <t>https://podminky.urs.cz/item/CS_URS_2023_01/767620363</t>
  </si>
  <si>
    <t>1,6*1,5  "O02</t>
  </si>
  <si>
    <t>151</t>
  </si>
  <si>
    <t>767620364</t>
  </si>
  <si>
    <t>Montáž oken s izolačními skly z hliníkových nebo ocelových profilů na polyuretanovou pěnu s trojskly otevíravých do betonu, plochy přes 2,5 do 6 m2</t>
  </si>
  <si>
    <t>-2027070031</t>
  </si>
  <si>
    <t>https://podminky.urs.cz/item/CS_URS_2023_01/767620364</t>
  </si>
  <si>
    <t>2,45*1,5  "O01, 1NP</t>
  </si>
  <si>
    <t>152</t>
  </si>
  <si>
    <t>767620365</t>
  </si>
  <si>
    <t>Montáž oken s izolačními skly z hliníkových nebo ocelových profilů na polyuretanovou pěnu s trojskly otevíravých do betonu, plochy přes 6 m2</t>
  </si>
  <si>
    <t>-2002693228</t>
  </si>
  <si>
    <t>https://podminky.urs.cz/item/CS_URS_2023_01/767620365</t>
  </si>
  <si>
    <t>4,5*1,5  "O03</t>
  </si>
  <si>
    <t>12*1,5  "O04</t>
  </si>
  <si>
    <t>153</t>
  </si>
  <si>
    <t>55341011</t>
  </si>
  <si>
    <t>okno Al otevíravé/sklopné trojsklo přes plochu 1m2 do v 1,5m</t>
  </si>
  <si>
    <t>-1483843593</t>
  </si>
  <si>
    <t xml:space="preserve">Poznámka k položce:_x000D_
Pákový otvírač, _x000D_
neprůzvučnost  30db </t>
  </si>
  <si>
    <t>154</t>
  </si>
  <si>
    <t>767630211.1</t>
  </si>
  <si>
    <t>Montáž posuvných dveří z ocelových profilů s utěsněním připojovací spáry impregnovanou komprimační páskou výšky do 2200 mm celkové šířky do 2000 mm</t>
  </si>
  <si>
    <t>-1592091862</t>
  </si>
  <si>
    <t>155</t>
  </si>
  <si>
    <t>55329142.1</t>
  </si>
  <si>
    <t>dveře posuvné, rám ocelový, prosklenné, 600 x 900mm</t>
  </si>
  <si>
    <t>-1885419257</t>
  </si>
  <si>
    <t>Poznámka k položce:_x000D_
Loketní ovládání, bezp. zasklení._x000D_
Dotykový zámek</t>
  </si>
  <si>
    <t>0,9*2,2*2  "D02, D03 , 2ks</t>
  </si>
  <si>
    <t>156</t>
  </si>
  <si>
    <t>767640112</t>
  </si>
  <si>
    <t>Montáž dveří ocelových nebo hliníkových vchodových jednokřídlových s nadsvětlíkem</t>
  </si>
  <si>
    <t>-1937697170</t>
  </si>
  <si>
    <t>https://podminky.urs.cz/item/CS_URS_2023_01/767640112</t>
  </si>
  <si>
    <t>1  "D01</t>
  </si>
  <si>
    <t>1  "D24</t>
  </si>
  <si>
    <t>157</t>
  </si>
  <si>
    <t>55341336.1</t>
  </si>
  <si>
    <t xml:space="preserve">dveře jednokřídlé Al plné s nadsvětlíkem max rozměru otvoru 3,3m2 celoprosklené, EW30-C DP3 </t>
  </si>
  <si>
    <t>1560380126</t>
  </si>
  <si>
    <t>Poznámka k položce:_x000D_
Horizontální a svisdlé nerez madlo_x000D_
shodné s fasádními dveřmi, polepy dle_x000D_
vyhl. č. 398/2009. Včetně nadsvětlíku_x000D_
600x1000mm. Požadavek na podobnost_x000D_
s novým LOP FS.1 a FS.2. Magnetický_x000D_
snímač PZTS</t>
  </si>
  <si>
    <t>0,9*2,2  "D01</t>
  </si>
  <si>
    <t>158</t>
  </si>
  <si>
    <t>55341342</t>
  </si>
  <si>
    <t>dveře jednokřídlé ocel prosklené max rozměru otvoru 2,42m2 protipožární EI30 C DP1</t>
  </si>
  <si>
    <t>-1400478122</t>
  </si>
  <si>
    <t xml:space="preserve">Poznámka k položce:_x000D_
Zateplené, panikové kování, _x000D_
specifikace podle D.1.1b-31-01 </t>
  </si>
  <si>
    <t>1,1*2,1  "D24</t>
  </si>
  <si>
    <t>159</t>
  </si>
  <si>
    <t>767640311</t>
  </si>
  <si>
    <t>Montáž dveří ocelových nebo hliníkových vnitřních jednokřídlových</t>
  </si>
  <si>
    <t>-2080770242</t>
  </si>
  <si>
    <t>https://podminky.urs.cz/item/CS_URS_2023_01/767640311</t>
  </si>
  <si>
    <t>160</t>
  </si>
  <si>
    <t>55341323</t>
  </si>
  <si>
    <t>dveře jednokřídlé ocelové interierové plné 900x2100mm</t>
  </si>
  <si>
    <t>-1647186511</t>
  </si>
  <si>
    <t>Poznámka k položce:_x000D_
elektrický otvírač</t>
  </si>
  <si>
    <t>1  "D23</t>
  </si>
  <si>
    <t>161</t>
  </si>
  <si>
    <t>767640322</t>
  </si>
  <si>
    <t>Montáž dveří ocelových nebo hliníkových vnitřních dvoukřídlových</t>
  </si>
  <si>
    <t>-1780962201</t>
  </si>
  <si>
    <t>https://podminky.urs.cz/item/CS_URS_2023_01/767640322</t>
  </si>
  <si>
    <t>162</t>
  </si>
  <si>
    <t>55341325.1</t>
  </si>
  <si>
    <t>dveře dvoukřídlé ocelové interierové plné 1200x2100mm,  EW30-C DP1</t>
  </si>
  <si>
    <t>-1031077975</t>
  </si>
  <si>
    <t>Poznámka k položce:_x000D_
Samozavírač na obou dveřních křídlech._x000D_
Magnetický snímač PZTS_x000D_
Neprůzvočnost 32db</t>
  </si>
  <si>
    <t>1  "D22</t>
  </si>
  <si>
    <t>163</t>
  </si>
  <si>
    <t>767646412</t>
  </si>
  <si>
    <t>Montáž revizních dveří a dvířek hliníkových, ocelových nebo plastových s rámem jednokřídlových, plochy přes 0,5 do 1 m2</t>
  </si>
  <si>
    <t>1810268475</t>
  </si>
  <si>
    <t>https://podminky.urs.cz/item/CS_URS_2023_01/767646412</t>
  </si>
  <si>
    <t>164</t>
  </si>
  <si>
    <t>56245702.1</t>
  </si>
  <si>
    <t>dvířka revizní 600x900 bílá se zámkem</t>
  </si>
  <si>
    <t>-1777767729</t>
  </si>
  <si>
    <t>Poznámka k položce:_x000D_
• umístěno ve vstupní aule_x000D_
• ocelová dvířka včetně rámu_x000D_
• rám osazen v porobetonové příčce tl.125mm_x000D_
• barva bílá_x000D_
• zámek_x000D_
• požární odolnost: EW30 DP3</t>
  </si>
  <si>
    <t>1  "X10 - DVÍŘKA DO ÚSTŘEDNY EPS</t>
  </si>
  <si>
    <t>165</t>
  </si>
  <si>
    <t>767810113R</t>
  </si>
  <si>
    <t>Montáž a dodávka větracích mřížek ocelových čtyřhranných</t>
  </si>
  <si>
    <t>-353510529</t>
  </si>
  <si>
    <t xml:space="preserve">Poznámka k položce:_x000D_
 Umístěno v kuchyni m.č.234 nad mrazícím_x000D_
boxem v SDK předstěně_x000D_
• Rozměr 1500x500mm_x000D_
• Ocelový rámeček_x000D_
• Výplň z tahokovu, velikost oka: 20 x 15 mm_x000D_
• Bílá barva_x000D_
• Možnost přístupu za krycí mřížku </t>
  </si>
  <si>
    <t>2  "NÁSTĚNNÁ KRYCÍ MŘÍŽKA - Z11</t>
  </si>
  <si>
    <t>166</t>
  </si>
  <si>
    <t>76789611R</t>
  </si>
  <si>
    <t>Montáž a dodávka lišt rohových</t>
  </si>
  <si>
    <t>-1023405109</t>
  </si>
  <si>
    <t>Poznámka k položce:_x000D_
• profil L120/120/8_x000D_
• kotevní navařené plechy vlepeny na_x000D_
chemické kotvy do ŽB konstrukce nákladové_x000D_
rampy_x000D_
• nátěr žluto/černý_x000D_
• Včetně úpravy stávající rampy</t>
  </si>
  <si>
    <t>7,8 "Z07- UKONČENÍ NÁKLADOVÉ RAMPY</t>
  </si>
  <si>
    <t>167</t>
  </si>
  <si>
    <t>767995117</t>
  </si>
  <si>
    <t>Montáž ostatních atypických zámečnických konstrukcí hmotnosti přes 250 do 500 kg</t>
  </si>
  <si>
    <t>1279000813</t>
  </si>
  <si>
    <t>https://podminky.urs.cz/item/CS_URS_2023_01/767995117</t>
  </si>
  <si>
    <t>Poznámka k položce:_x000D_
• Ocelový svařenec kotvený k fasádě objektu_x000D_
• Zakrytí tahokovem_x000D_
• Žárově zinkováno_x000D_
• Kotveno pomocí patních plechů podložených_x000D_
vrstvou pro přerušení tepelného mostu_x000D_
• Ocelová táhla</t>
  </si>
  <si>
    <t>334     "FASÁDNÍ ZAKRYTÍ VZT POTRUBÍ - Z12</t>
  </si>
  <si>
    <t>168</t>
  </si>
  <si>
    <t>998767101</t>
  </si>
  <si>
    <t>Přesun hmot pro zámečnické konstrukce stanovený z hmotnosti přesunovaného materiálu vodorovná dopravní vzdálenost do 50 m v objektech výšky do 6 m</t>
  </si>
  <si>
    <t>223721642</t>
  </si>
  <si>
    <t>https://podminky.urs.cz/item/CS_URS_2023_01/998767101</t>
  </si>
  <si>
    <t>169</t>
  </si>
  <si>
    <t>771121011</t>
  </si>
  <si>
    <t>Příprava podkladu před provedením dlažby nátěr penetrační na podlahu</t>
  </si>
  <si>
    <t>-2059932722</t>
  </si>
  <si>
    <t>https://podminky.urs.cz/item/CS_URS_2023_01/771121011</t>
  </si>
  <si>
    <t>P06+P01</t>
  </si>
  <si>
    <t>170</t>
  </si>
  <si>
    <t>771151016.1</t>
  </si>
  <si>
    <t>Příprava podkladu před provedením dlažby samonivelační stěrka min.pevnosti 20 MPa, tl. do 20 mm</t>
  </si>
  <si>
    <t>2087269238</t>
  </si>
  <si>
    <t>171</t>
  </si>
  <si>
    <t>771574152</t>
  </si>
  <si>
    <t>Montáž podlah z dlaždic keramických lepených flexibilním lepidlem velkoformátových hladkých přes 0,5 do 2 ks/m2</t>
  </si>
  <si>
    <t>1595181602</t>
  </si>
  <si>
    <t>https://podminky.urs.cz/item/CS_URS_2023_01/771574152</t>
  </si>
  <si>
    <t>1,5+5,5+14,1+15,8+3,5  "hygienické zázemí hostů</t>
  </si>
  <si>
    <t>184  "restaurace plocha podle D.1.5.b-05</t>
  </si>
  <si>
    <t>172</t>
  </si>
  <si>
    <t>59761370</t>
  </si>
  <si>
    <t>dlažba velkoformátová keramická slinutá přes 0,5 do 2ks/m2</t>
  </si>
  <si>
    <t>1216042280</t>
  </si>
  <si>
    <t>224,4*1,15 'Přepočtené koeficientem množství</t>
  </si>
  <si>
    <t>173</t>
  </si>
  <si>
    <t>771591112</t>
  </si>
  <si>
    <t>Izolace podlahy pod dlažbu nátěrem nebo stěrkou ve dvou vrstvách</t>
  </si>
  <si>
    <t>-1738925489</t>
  </si>
  <si>
    <t>https://podminky.urs.cz/item/CS_URS_2023_01/771591112</t>
  </si>
  <si>
    <t>P06*1,2  "izolace s přesahem na sokl 200mm</t>
  </si>
  <si>
    <t>174</t>
  </si>
  <si>
    <t>771591221</t>
  </si>
  <si>
    <t>Izolace podlahy pod dlažbu fólií v pásech celoplošně lepená</t>
  </si>
  <si>
    <t>243538610</t>
  </si>
  <si>
    <t>https://podminky.urs.cz/item/CS_URS_2023_01/771591221</t>
  </si>
  <si>
    <t>P01*1,2 "s přesahem</t>
  </si>
  <si>
    <t>175</t>
  </si>
  <si>
    <t>998771101</t>
  </si>
  <si>
    <t>Přesun hmot pro podlahy z dlaždic stanovený z hmotnosti přesunovaného materiálu vodorovná dopravní vzdálenost do 50 m v objektech výšky do 6 m</t>
  </si>
  <si>
    <t>1719174909</t>
  </si>
  <si>
    <t>https://podminky.urs.cz/item/CS_URS_2023_01/998771101</t>
  </si>
  <si>
    <t>775</t>
  </si>
  <si>
    <t>Podlahy skládané</t>
  </si>
  <si>
    <t>176</t>
  </si>
  <si>
    <t>775111111</t>
  </si>
  <si>
    <t>Příprava podkladu skládaných podlah broušení podlah nového podkladu anhydritového</t>
  </si>
  <si>
    <t>1871980726</t>
  </si>
  <si>
    <t>https://podminky.urs.cz/item/CS_URS_2023_01/775111111</t>
  </si>
  <si>
    <t>P02+P08</t>
  </si>
  <si>
    <t>177</t>
  </si>
  <si>
    <t>775111311</t>
  </si>
  <si>
    <t>Příprava podkladu skládaných podlah vysátí podlah</t>
  </si>
  <si>
    <t>1096509140</t>
  </si>
  <si>
    <t>https://podminky.urs.cz/item/CS_URS_2023_01/775111311</t>
  </si>
  <si>
    <t>178</t>
  </si>
  <si>
    <t>775121321</t>
  </si>
  <si>
    <t>Příprava podkladu skládaných podlah penetrace neředěná podlah</t>
  </si>
  <si>
    <t>1545276872</t>
  </si>
  <si>
    <t>https://podminky.urs.cz/item/CS_URS_2023_01/775121321</t>
  </si>
  <si>
    <t>179</t>
  </si>
  <si>
    <t>775413110</t>
  </si>
  <si>
    <t>Montáž podlahového soklíku nebo lišty obvodové (soklové) dřevěné bez základního nátěru lišty ze dřeva tvrdého nebo měkkého, v přírodní barvě přibíjené, s přetmelením</t>
  </si>
  <si>
    <t>1409876598</t>
  </si>
  <si>
    <t>https://podminky.urs.cz/item/CS_URS_2023_01/775413110</t>
  </si>
  <si>
    <t>2,6+11,5+6+2,6+2,4  "stěny 205 a 205A</t>
  </si>
  <si>
    <t>180</t>
  </si>
  <si>
    <t>61418101</t>
  </si>
  <si>
    <t>lišta podlahová dřevěná dub 8x35mm</t>
  </si>
  <si>
    <t>1136628621</t>
  </si>
  <si>
    <t>25,1*1,08 'Přepočtené koeficientem množství</t>
  </si>
  <si>
    <t>181</t>
  </si>
  <si>
    <t>775429121</t>
  </si>
  <si>
    <t>Montáž lišty přechodové (vyrovnávací) připevněné vruty</t>
  </si>
  <si>
    <t>-484875908</t>
  </si>
  <si>
    <t>https://podminky.urs.cz/item/CS_URS_2023_01/775429121</t>
  </si>
  <si>
    <t>182</t>
  </si>
  <si>
    <t>59054130</t>
  </si>
  <si>
    <t>profil přechodový nerezový X14</t>
  </si>
  <si>
    <t>-1156285840</t>
  </si>
  <si>
    <t>5,5*1,08 'Přepočtené koeficientem množství</t>
  </si>
  <si>
    <t>183</t>
  </si>
  <si>
    <t>775469112</t>
  </si>
  <si>
    <t>Montáž podlahové lišty schodové připevněné vruty</t>
  </si>
  <si>
    <t>175203497</t>
  </si>
  <si>
    <t>https://podminky.urs.cz/item/CS_URS_2023_01/775469112</t>
  </si>
  <si>
    <t>5,5+5,6</t>
  </si>
  <si>
    <t>19416017</t>
  </si>
  <si>
    <t>lišta schodová šroubovací eloxovaný hliník 35x35mm - protiskluzová</t>
  </si>
  <si>
    <t>-637413830</t>
  </si>
  <si>
    <t>11,1*1,08 'Přepočtené koeficientem množství</t>
  </si>
  <si>
    <t>185</t>
  </si>
  <si>
    <t>775511412.1</t>
  </si>
  <si>
    <t>Podlahy vlysové masivní lepené rybinový, řemenový, průpletový vzor s tmelením a broušením, bez povrchové úpravy a olištování z vlysů tl. do 22 mm, délky do 160 mm dub, třída II</t>
  </si>
  <si>
    <t>-455016532</t>
  </si>
  <si>
    <t xml:space="preserve">34,6  "205A, akademický klub </t>
  </si>
  <si>
    <t>31,8 "restaurace  - kóje</t>
  </si>
  <si>
    <t>186</t>
  </si>
  <si>
    <t>775591411</t>
  </si>
  <si>
    <t>Skládané podlahy - ostatní práce dokončovací nátěr olejem a voskování</t>
  </si>
  <si>
    <t>-1134742977</t>
  </si>
  <si>
    <t>https://podminky.urs.cz/item/CS_URS_2023_01/775591411</t>
  </si>
  <si>
    <t>P08+P02</t>
  </si>
  <si>
    <t>187</t>
  </si>
  <si>
    <t>998775101</t>
  </si>
  <si>
    <t>Přesun hmot pro podlahy skládané stanovený z hmotnosti přesunovaného materiálu vodorovná dopravní vzdálenost do 50 m v objektech výšky do 6 m</t>
  </si>
  <si>
    <t>-1256246849</t>
  </si>
  <si>
    <t>https://podminky.urs.cz/item/CS_URS_2023_01/998775101</t>
  </si>
  <si>
    <t>188</t>
  </si>
  <si>
    <t>776121321</t>
  </si>
  <si>
    <t>Příprava podkladu penetrace neředěná podlah</t>
  </si>
  <si>
    <t>-1658716057</t>
  </si>
  <si>
    <t>https://podminky.urs.cz/item/CS_URS_2023_01/776121321</t>
  </si>
  <si>
    <t>P05  "hloubková penetrace</t>
  </si>
  <si>
    <t>189</t>
  </si>
  <si>
    <t>776141114.1</t>
  </si>
  <si>
    <t>Příprava podkladu vyrovnání samonivelační stěrkou podlah min.pevnosti 20 MPa, tl do 20 mm , na bázi cementu</t>
  </si>
  <si>
    <t>-552139570</t>
  </si>
  <si>
    <t>190</t>
  </si>
  <si>
    <t>776221121</t>
  </si>
  <si>
    <t>Montáž podlahovin z PVC lepením standardním lepidlem z pásů elektrostaticky vodivých</t>
  </si>
  <si>
    <t>374291330</t>
  </si>
  <si>
    <t>https://podminky.urs.cz/item/CS_URS_2023_01/776221121</t>
  </si>
  <si>
    <t>2+3,68  "elektrorozvodna , č.231 a 243A</t>
  </si>
  <si>
    <t>191</t>
  </si>
  <si>
    <t>28411026</t>
  </si>
  <si>
    <t>PVC vinyl homogenní zátěžová elektrostaticky vodivé tl 2,00mm, R 0,05-1MΩ, třída zátěže 34/43, třída otěru P, hořlavost Bfl S1</t>
  </si>
  <si>
    <t>-1877812151</t>
  </si>
  <si>
    <t>5,68*1,1 'Přepočtené koeficientem množství</t>
  </si>
  <si>
    <t>192</t>
  </si>
  <si>
    <t>776411111</t>
  </si>
  <si>
    <t>Montáž soklíků lepením obvodových, výšky do 80 mm</t>
  </si>
  <si>
    <t>1013749458</t>
  </si>
  <si>
    <t>https://podminky.urs.cz/item/CS_URS_2023_01/776411111</t>
  </si>
  <si>
    <t>(1,75*2+1,2)+(1,85*2+2)  "obvod m.č.231, 243A</t>
  </si>
  <si>
    <t>193</t>
  </si>
  <si>
    <t>28411008</t>
  </si>
  <si>
    <t>lišta soklová PVC 16x60mm</t>
  </si>
  <si>
    <t>217661914</t>
  </si>
  <si>
    <t>10,4*1,02 'Přepočtené koeficientem množství</t>
  </si>
  <si>
    <t>194</t>
  </si>
  <si>
    <t>776421312</t>
  </si>
  <si>
    <t>Montáž lišt přechodových šroubovaných</t>
  </si>
  <si>
    <t>281663208</t>
  </si>
  <si>
    <t>https://podminky.urs.cz/item/CS_URS_2023_01/776421312</t>
  </si>
  <si>
    <t>0,7+0,9  "dveře</t>
  </si>
  <si>
    <t>195</t>
  </si>
  <si>
    <t>55343120</t>
  </si>
  <si>
    <t xml:space="preserve">profil přechodový Al vrtaný 30mm </t>
  </si>
  <si>
    <t>1114259287</t>
  </si>
  <si>
    <t>1,6*1,02 'Přepočtené koeficientem množství</t>
  </si>
  <si>
    <t>196</t>
  </si>
  <si>
    <t>998776101</t>
  </si>
  <si>
    <t>Přesun hmot pro podlahy povlakové stanovený z hmotnosti přesunovaného materiálu vodorovná dopravní vzdálenost do 50 m v objektech výšky do 6 m</t>
  </si>
  <si>
    <t>-930165926</t>
  </si>
  <si>
    <t>https://podminky.urs.cz/item/CS_URS_2023_01/998776101</t>
  </si>
  <si>
    <t>777</t>
  </si>
  <si>
    <t>Podlahy lité</t>
  </si>
  <si>
    <t>197</t>
  </si>
  <si>
    <t>77714111R</t>
  </si>
  <si>
    <t>Příprava podkladu vyrovnání samonivelační stěrkou cementovou, tl.do 20 mm</t>
  </si>
  <si>
    <t>-1339203459</t>
  </si>
  <si>
    <t>198</t>
  </si>
  <si>
    <t>777111123</t>
  </si>
  <si>
    <t>Příprava podkladu před provedením litých podlah obroušení strojní</t>
  </si>
  <si>
    <t>-1956289724</t>
  </si>
  <si>
    <t>https://podminky.urs.cz/item/CS_URS_2023_01/777111123</t>
  </si>
  <si>
    <t>199</t>
  </si>
  <si>
    <t>777131101</t>
  </si>
  <si>
    <t>Penetrační nátěr podlahy epoxidový na podklad suchý a vyzrálý</t>
  </si>
  <si>
    <t>2016103655</t>
  </si>
  <si>
    <t>https://podminky.urs.cz/item/CS_URS_2023_01/777131101</t>
  </si>
  <si>
    <t>200</t>
  </si>
  <si>
    <t>777511125</t>
  </si>
  <si>
    <t>Krycí stěrka průmyslová epoxidová, tloušťky přes 2 do 3 mm</t>
  </si>
  <si>
    <t>-1824988989</t>
  </si>
  <si>
    <t>https://podminky.urs.cz/item/CS_URS_2023_01/777511125</t>
  </si>
  <si>
    <t>5,2+5,3*2 +32,54 "místnosti s malbou, nátěrem, 221, 222, 222c, 225 1NP</t>
  </si>
  <si>
    <t>2,4+1,5+2,2+1,5+2,54+2,5+2,6+4,1+9,9+1,5+54,2  "místnosti s obkladem, 1NP</t>
  </si>
  <si>
    <t>72  "plocha 1PP</t>
  </si>
  <si>
    <t>201</t>
  </si>
  <si>
    <t>777511181</t>
  </si>
  <si>
    <t xml:space="preserve">Krycí stěrka Příplatek k cenám za zvýšenou pracnost provádění soklíků na svislé ploše </t>
  </si>
  <si>
    <t>1954964783</t>
  </si>
  <si>
    <t>https://podminky.urs.cz/item/CS_URS_2023_01/777511181</t>
  </si>
  <si>
    <t>(17,4+7,3)*2*0,06  "1PP</t>
  </si>
  <si>
    <t>(1,7+1,6*2+3,4*3+32,3)*0,06   "1NP</t>
  </si>
  <si>
    <t>202</t>
  </si>
  <si>
    <t>777612109</t>
  </si>
  <si>
    <t>Uzavírací nátěr podlahy epoxidový protiskluzný</t>
  </si>
  <si>
    <t>225175218</t>
  </si>
  <si>
    <t>https://podminky.urs.cz/item/CS_URS_2023_01/777612109</t>
  </si>
  <si>
    <t>203</t>
  </si>
  <si>
    <t>998777101</t>
  </si>
  <si>
    <t>Přesun hmot pro podlahy lité stanovený z hmotnosti přesunovaného materiálu vodorovná dopravní vzdálenost do 50 m v objektech výšky do 6 m</t>
  </si>
  <si>
    <t>-1443528551</t>
  </si>
  <si>
    <t>https://podminky.urs.cz/item/CS_URS_2023_01/998777101</t>
  </si>
  <si>
    <t>204</t>
  </si>
  <si>
    <t>781131112</t>
  </si>
  <si>
    <t>Izolace stěny pod obklad izolace nátěrem nebo stěrkou ve dvou vrstvách</t>
  </si>
  <si>
    <t>-682142783</t>
  </si>
  <si>
    <t>https://podminky.urs.cz/item/CS_URS_2023_01/781131112</t>
  </si>
  <si>
    <t>3,25*2*2,5  "sprchové kouty</t>
  </si>
  <si>
    <t>205</t>
  </si>
  <si>
    <t>781121011</t>
  </si>
  <si>
    <t>Příprava podkladu před provedením obkladu nátěr penetrační na stěnu</t>
  </si>
  <si>
    <t>-1038227287</t>
  </si>
  <si>
    <t>https://podminky.urs.cz/item/CS_URS_2023_01/781121011</t>
  </si>
  <si>
    <t>206</t>
  </si>
  <si>
    <t>781151031</t>
  </si>
  <si>
    <t>Příprava podkladu před provedením obkladu celoplošné vyrovnání podkladu stěrkou, tloušťky 3 mm</t>
  </si>
  <si>
    <t>-54281299</t>
  </si>
  <si>
    <t>https://podminky.urs.cz/item/CS_URS_2023_01/781151031</t>
  </si>
  <si>
    <t>207</t>
  </si>
  <si>
    <t>781474154</t>
  </si>
  <si>
    <t>Montáž obkladů vnitřních stěn z dlaždic keramických lepených flexibilním lepidlem velkoformátových hladkých přes 4 do 6 ks/m2</t>
  </si>
  <si>
    <t>-977811137</t>
  </si>
  <si>
    <t>https://podminky.urs.cz/item/CS_URS_2023_01/781474154</t>
  </si>
  <si>
    <t>(1,2+2+1,1+1,4+1,3+2+1,2+1,4+1,4*3+1,8*3+2,6+1,8+3,4+3,3)*2*2  "místnosti s výškou obkl. 2000mm</t>
  </si>
  <si>
    <t>-(0,7*2*6+0,8*2*4)   "dveře</t>
  </si>
  <si>
    <t>(1,6+1+1,4+3,5+4,9+4,1+2,6+2,3+2,9+3,5+2,2+1,7)*2*2,5   "místnosti s výškou obkl. 2500mm</t>
  </si>
  <si>
    <t>-(0,7*2*2+0,8*2*4+0,9*2*7)  "dveře</t>
  </si>
  <si>
    <t>(1,6+1)*2*1,6+(11+6,5+1,15+1,95)*2*2,8  "úklid+ kuchyň , v= 1600mm a 2800mm</t>
  </si>
  <si>
    <t>-((0,7*2+0,9*2*2)+(6,5*1,5*0,7))  "dveře, část oken</t>
  </si>
  <si>
    <t>208</t>
  </si>
  <si>
    <t>59761001</t>
  </si>
  <si>
    <t>obklad velkoformátový keramický hladký přes 4 do 6ks/m2</t>
  </si>
  <si>
    <t>1775798499</t>
  </si>
  <si>
    <t>362,955*1,15 'Přepočtené koeficientem množství</t>
  </si>
  <si>
    <t>209</t>
  </si>
  <si>
    <t>781494111</t>
  </si>
  <si>
    <t>Obklad - dokončující práce profily ukončovací plastové lepené flexibilním lepidlem rohové</t>
  </si>
  <si>
    <t>-179178231</t>
  </si>
  <si>
    <t>https://podminky.urs.cz/item/CS_URS_2023_01/781494111</t>
  </si>
  <si>
    <t>210</t>
  </si>
  <si>
    <t>781495142</t>
  </si>
  <si>
    <t>Obklad - dokončující práce průnik obkladem kruhový, bez izolace přes DN 30 do DN 90</t>
  </si>
  <si>
    <t>1584211185</t>
  </si>
  <si>
    <t>https://podminky.urs.cz/item/CS_URS_2023_01/781495142</t>
  </si>
  <si>
    <t>211</t>
  </si>
  <si>
    <t>998781101</t>
  </si>
  <si>
    <t>Přesun hmot pro obklady keramické stanovený z hmotnosti přesunovaného materiálu vodorovná dopravní vzdálenost do 50 m v objektech výšky do 6 m</t>
  </si>
  <si>
    <t>-770318030</t>
  </si>
  <si>
    <t>https://podminky.urs.cz/item/CS_URS_2023_01/998781101</t>
  </si>
  <si>
    <t>783</t>
  </si>
  <si>
    <t>Dokončovací práce - nátěry</t>
  </si>
  <si>
    <t>212</t>
  </si>
  <si>
    <t>783314203</t>
  </si>
  <si>
    <t>Základní antikorozní nátěr zámečnických konstrukcí jednonásobný syntetický samozákladující</t>
  </si>
  <si>
    <t>1227446964</t>
  </si>
  <si>
    <t>https://podminky.urs.cz/item/CS_URS_2023_01/783314203</t>
  </si>
  <si>
    <t>27*2  "dvojnásobný nátěr dodatečně osazovaných válcovaných profilů</t>
  </si>
  <si>
    <t>213</t>
  </si>
  <si>
    <t>784111001</t>
  </si>
  <si>
    <t>Oprášení (ometení) podkladu v místnostech výšky do 3,80 m</t>
  </si>
  <si>
    <t>115740856</t>
  </si>
  <si>
    <t>https://podminky.urs.cz/item/CS_URS_2023_01/784111001</t>
  </si>
  <si>
    <t>214</t>
  </si>
  <si>
    <t>784111011</t>
  </si>
  <si>
    <t>Obroušení podkladu omítky v místnostech výšky do 3,80 m</t>
  </si>
  <si>
    <t>-1045356395</t>
  </si>
  <si>
    <t>https://podminky.urs.cz/item/CS_URS_2023_01/784111011</t>
  </si>
  <si>
    <t>Poznámka k položce:_x000D_
příprava stávajících omítek je řešena v SO 01.1.0 - Demoliceí</t>
  </si>
  <si>
    <t xml:space="preserve">(1,7+3,3*3+1,6*2)*3,25-0,7*2*3  "místnosti s malbou, nové zdivo </t>
  </si>
  <si>
    <t>65*1,25+80*0,75  "místnosti s obkladem, nové zdivo</t>
  </si>
  <si>
    <t>215</t>
  </si>
  <si>
    <t>784181101</t>
  </si>
  <si>
    <t>Penetrace podkladu jednonásobná základní akrylátová bezbarvá v místnostech výšky do 3,80 m</t>
  </si>
  <si>
    <t>1445623903</t>
  </si>
  <si>
    <t>https://podminky.urs.cz/item/CS_URS_2023_01/784181101</t>
  </si>
  <si>
    <t>216</t>
  </si>
  <si>
    <t>784211101</t>
  </si>
  <si>
    <t>Malby z malířských směsí oděruvzdorných za mokra dvojnásobné, bílé za mokra oděruvzdorné výborně v místnostech výšky do 3,80 m</t>
  </si>
  <si>
    <t>-1742330171</t>
  </si>
  <si>
    <t>https://podminky.urs.cz/item/CS_URS_2023_01/784211101</t>
  </si>
  <si>
    <t>427  "celková plocha stropů</t>
  </si>
  <si>
    <t>217</t>
  </si>
  <si>
    <t>784321031</t>
  </si>
  <si>
    <t>Malby silikátové dvojnásobné, bílé v místnostech výšky do 3,80 m</t>
  </si>
  <si>
    <t>-1513479614</t>
  </si>
  <si>
    <t>https://podminky.urs.cz/item/CS_URS_2023_01/784321031</t>
  </si>
  <si>
    <t>(10,9+7)*2*3,25 +72  "1PP, stěny , strop</t>
  </si>
  <si>
    <t>03 - SO 01.1.2    ZTI - kanalizace a vodovod</t>
  </si>
  <si>
    <t xml:space="preserve"> </t>
  </si>
  <si>
    <t>100 - Kanalizace a Vodovod</t>
  </si>
  <si>
    <t xml:space="preserve">    D1 - Zemní práce</t>
  </si>
  <si>
    <t xml:space="preserve">    D2 - Bourání konstrukcí</t>
  </si>
  <si>
    <t xml:space="preserve">    D3 - Staveništní přesun hmot</t>
  </si>
  <si>
    <t xml:space="preserve">    D4 - Vnitřní kanalizace</t>
  </si>
  <si>
    <t xml:space="preserve">    D5 - Vnitřní vodovod</t>
  </si>
  <si>
    <t xml:space="preserve">    D6 - Zařizovací předměty</t>
  </si>
  <si>
    <t xml:space="preserve">    D7 - Vedlejší náklady</t>
  </si>
  <si>
    <t>Kanalizace a Vodovod</t>
  </si>
  <si>
    <t>D1</t>
  </si>
  <si>
    <t>Pol128</t>
  </si>
  <si>
    <t>Hloubení rýh š.do 200 cm hor.4 do 50 m3, STROJNĚ</t>
  </si>
  <si>
    <t>132301219R00</t>
  </si>
  <si>
    <t>Přípl.za lepivost,hloubení rýh 200cm,hor.4,STROJNĚ</t>
  </si>
  <si>
    <t>161101101R00</t>
  </si>
  <si>
    <t>Svislé přemístění výkopku z hor.1-4 do 2,5 m</t>
  </si>
  <si>
    <t>162201101R00</t>
  </si>
  <si>
    <t>Vodorovné přemístění výkopku z hor.1-4 do 20 m</t>
  </si>
  <si>
    <t>162701105R00</t>
  </si>
  <si>
    <t>Vodorovné přemístění výkopku z hor.1-4 do 10000 m</t>
  </si>
  <si>
    <t>162701109R00</t>
  </si>
  <si>
    <t>Příplatek k vod. přemístění hor.1-4 za další 1 km</t>
  </si>
  <si>
    <t>12,7*5</t>
  </si>
  <si>
    <t>167101101R00</t>
  </si>
  <si>
    <t>Nakládání výkopku z hor. 1 ÷ 4 v množství do 100 m3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</si>
  <si>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</si>
  <si>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</si>
  <si>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</si>
  <si>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</si>
  <si>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</si>
  <si>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</si>
  <si>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</si>
  <si>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</si>
  <si>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D2</t>
  </si>
  <si>
    <t>Bourání konstrukcí</t>
  </si>
  <si>
    <t>Pol129</t>
  </si>
  <si>
    <t>Doplnění mazanin betonem do 1 m2, nad tl. 8 cm</t>
  </si>
  <si>
    <t xml:space="preserve"> 0,3*0,3*0,15*4   "otvory v podlaze po vybour.vpustích :</t>
  </si>
  <si>
    <t>Pol130</t>
  </si>
  <si>
    <t>Vrtání jádrové do ŽB do D 100 mm</t>
  </si>
  <si>
    <t>0,3*10</t>
  </si>
  <si>
    <t>Pol131</t>
  </si>
  <si>
    <t>Vrtání jádrové do ŽB do D 200 mm</t>
  </si>
  <si>
    <t>0,3*21</t>
  </si>
  <si>
    <t>Pol132</t>
  </si>
  <si>
    <t>Demontáž potrubí z PVC do D 114 mm</t>
  </si>
  <si>
    <t>Pol133</t>
  </si>
  <si>
    <t>Demontáž vpusti z kameniny, DN 125 mm</t>
  </si>
  <si>
    <t>Pol134</t>
  </si>
  <si>
    <t>Demontáž plynoměrů PS 2, PS 6, PS 10</t>
  </si>
  <si>
    <t>Pol135</t>
  </si>
  <si>
    <t>Demontáž klozetů splachovacích</t>
  </si>
  <si>
    <t>soubor</t>
  </si>
  <si>
    <t>Pol136</t>
  </si>
  <si>
    <t>Demontáž umyvadel bez výtokových armatur</t>
  </si>
  <si>
    <t>Pol137</t>
  </si>
  <si>
    <t>Demontáž dřezů 1dílných v kuchyňské sestavě</t>
  </si>
  <si>
    <t>Pol138</t>
  </si>
  <si>
    <t>Demontáž ventilu výtokového nástěnného</t>
  </si>
  <si>
    <t>Pol139</t>
  </si>
  <si>
    <t>Demontáž baterie stojánkové do 1 otvoru</t>
  </si>
  <si>
    <t>Pol140</t>
  </si>
  <si>
    <t>Demontáž potrubí ocelového závitového do DN 15-32</t>
  </si>
  <si>
    <t>80+30</t>
  </si>
  <si>
    <t>Pol141</t>
  </si>
  <si>
    <t>Demontáž podhledů - tvarovaných plechů</t>
  </si>
  <si>
    <t>Pol142</t>
  </si>
  <si>
    <t>Hzs - Stavební dělník</t>
  </si>
  <si>
    <t>h</t>
  </si>
  <si>
    <t>Pol143</t>
  </si>
  <si>
    <t>Nakládání nebo překládání vybourané suti</t>
  </si>
  <si>
    <t>Pol144</t>
  </si>
  <si>
    <t>Vnitrostaveništní doprava suti do 10 m</t>
  </si>
  <si>
    <t>Pol145</t>
  </si>
  <si>
    <t>Vodorovné přemístění suti na skládku do 6000 m</t>
  </si>
  <si>
    <t>Pol146</t>
  </si>
  <si>
    <t>Příplatek za dalších započatých 1000 m nad 6000 m</t>
  </si>
  <si>
    <t>Pol147</t>
  </si>
  <si>
    <t>Poplatek za recyklaci suť do 10 % příměsí (skup.170107)</t>
  </si>
  <si>
    <t>Pol148</t>
  </si>
  <si>
    <t>Uložení suti na skládku bez zhutnění</t>
  </si>
  <si>
    <t>D3</t>
  </si>
  <si>
    <t>Staveništní přesun hmot</t>
  </si>
  <si>
    <t>998276101R00</t>
  </si>
  <si>
    <t>Přesun hmot, trubní vedení plastová, otevř. výkop</t>
  </si>
  <si>
    <t>D4</t>
  </si>
  <si>
    <t>Vnitřní kanalizace</t>
  </si>
  <si>
    <t>Pol 173a</t>
  </si>
  <si>
    <t>Podomítková zápachová uzávěrka s kuličkou DN20/32</t>
  </si>
  <si>
    <t>-530097745</t>
  </si>
  <si>
    <t>Pol149</t>
  </si>
  <si>
    <t>Osazení reviz. dvířek do SDK podhledu, do 0,25 m2</t>
  </si>
  <si>
    <t>1+1</t>
  </si>
  <si>
    <t>Pol150</t>
  </si>
  <si>
    <t>Opracování prostupů, příruba, asfaltový pás natavitelný, dotěsnění tmelem, D do 200 mm</t>
  </si>
  <si>
    <t>Pol151</t>
  </si>
  <si>
    <t>Požárně ochranná manžeta hl. 60 mm, požární odolnost EI 90, D 110 mm</t>
  </si>
  <si>
    <t>Pol152</t>
  </si>
  <si>
    <t>Požárně ochranná manžeta hl. 60 mm, požární odolnost EI 90, D 125 mm</t>
  </si>
  <si>
    <t>Pol153</t>
  </si>
  <si>
    <t>Provedení opravy vnitřní kanalizace, potrubí litinové, přechod z plastových trub na litinu,DN 100 mm</t>
  </si>
  <si>
    <t>Pol154</t>
  </si>
  <si>
    <t>Provedení opravy vnitřní kanalizace, potrubí plastové, vsazení odbočky, potrubí hrdlové, D 140 mm</t>
  </si>
  <si>
    <t>Pol155</t>
  </si>
  <si>
    <t>Potrubí HT připojovací, D 50 x 1,8 mm</t>
  </si>
  <si>
    <t>Pol156</t>
  </si>
  <si>
    <t>Potrubí HT připojovací, D 75 x 1,9 mm</t>
  </si>
  <si>
    <t>Pol157</t>
  </si>
  <si>
    <t>Potrubí HT připojovací, D 110 x 2,7 mm</t>
  </si>
  <si>
    <t>Pol158</t>
  </si>
  <si>
    <t>Potrubí HT odpadní svislé, D 75 x 1,9 mm</t>
  </si>
  <si>
    <t>Pol159</t>
  </si>
  <si>
    <t>Potrubí HT odpadní svislé, D 110 x 2,7 mm</t>
  </si>
  <si>
    <t>Pol160</t>
  </si>
  <si>
    <t>Potrubí HT odpadní svislé, D 125 x 3,1 mm</t>
  </si>
  <si>
    <t>Pol161</t>
  </si>
  <si>
    <t>Potrubí KG svodné (ležaté) v zemi, D 110 x 3,2 mm</t>
  </si>
  <si>
    <t>Pol162</t>
  </si>
  <si>
    <t>Potrubí KG svodné (ležaté) v zemi, D 125 x 3,2 mm</t>
  </si>
  <si>
    <t>Pol163</t>
  </si>
  <si>
    <t>Potrubí KG svodné (ležaté) v zemi, D 200 x 4,9 mm</t>
  </si>
  <si>
    <t>Pol164</t>
  </si>
  <si>
    <t>Vyvedení odpadních výpustek, D 40 x 1,8 mm</t>
  </si>
  <si>
    <t>Pol165</t>
  </si>
  <si>
    <t>Vyvedení odpadních výpustek, D 50 x 1,8 mm</t>
  </si>
  <si>
    <t>Pol166</t>
  </si>
  <si>
    <t>Vyvedení odpadních výpustek, D 110 x 2,3 mm</t>
  </si>
  <si>
    <t>Pol167</t>
  </si>
  <si>
    <t>Vpusť dvorní HL606, klapka, lapač litinová mřížka, litinový rám, D 110, 160 mm</t>
  </si>
  <si>
    <t>Pol168</t>
  </si>
  <si>
    <t>Vpusť podlahová se zápachovou uzávěrkou HL 310N mřížka nerez 115 x 115 D 50/75/110 mm, Primus</t>
  </si>
  <si>
    <t>Pol169</t>
  </si>
  <si>
    <t>Vpusť podlahová (sklepní) se zápachovou uzávěrkou HL 71 D 110 mm, mřížka 170 x 240 mm, litina</t>
  </si>
  <si>
    <t>Pol170</t>
  </si>
  <si>
    <t>Hlavice ventilační přivětrávací HL900 přivzdušňovací ventil HL900, D 50/75/110 mm</t>
  </si>
  <si>
    <t>6+6</t>
  </si>
  <si>
    <t>721290111R00</t>
  </si>
  <si>
    <t>Zkouška těsnosti kanalizace vodou DN 125 mm</t>
  </si>
  <si>
    <t>56,5+2,5+12,5+20,5+69,5+41,5+29+7+4,5</t>
  </si>
  <si>
    <t>Pol171</t>
  </si>
  <si>
    <t>Izolace návleková MIRELON PRO tl. stěny 20 mm vnitřní průměr 134 mm</t>
  </si>
  <si>
    <t>66+9</t>
  </si>
  <si>
    <t>Pol172</t>
  </si>
  <si>
    <t>Montáž tepelné izolace skruží na potrubí přímé, DN 110 mm, samolepicí spoj</t>
  </si>
  <si>
    <t>Pol173</t>
  </si>
  <si>
    <t>Sifon pračkový HL440, D 40/50 mm podomítkový, suchá zápachová klapka</t>
  </si>
  <si>
    <t>Pol174</t>
  </si>
  <si>
    <t>Montáž dvířek kovových i z PH</t>
  </si>
  <si>
    <t>1+4+11</t>
  </si>
  <si>
    <t>Pol175</t>
  </si>
  <si>
    <t>Montáž mřížky větrací nebo ventilační do 0,04 m2</t>
  </si>
  <si>
    <t>Pol176</t>
  </si>
  <si>
    <t>Samoregulační topný kabel 10W/m dod.+mont.</t>
  </si>
  <si>
    <t>Pol177</t>
  </si>
  <si>
    <t>Provedení opravy vnitřní kanalizace, potrubí litinové, přechod z plastových trub na litinu,DN 200 mm</t>
  </si>
  <si>
    <t>Pol178</t>
  </si>
  <si>
    <t>Zátka HTM D 40 mm PP</t>
  </si>
  <si>
    <t>Pol179</t>
  </si>
  <si>
    <t>Zátka HTM D 50 mm PP</t>
  </si>
  <si>
    <t>Pol180</t>
  </si>
  <si>
    <t>Zátka HTM D 75 mm PP</t>
  </si>
  <si>
    <t>Pol181</t>
  </si>
  <si>
    <t>Zátka HTM D 110 mm PP</t>
  </si>
  <si>
    <t>Pol182</t>
  </si>
  <si>
    <t>Kus čisticí HTRE D 75 mm PP</t>
  </si>
  <si>
    <t>Pol183</t>
  </si>
  <si>
    <t>Kus čisticí HTRE D 110 mm PP</t>
  </si>
  <si>
    <t>Pol184</t>
  </si>
  <si>
    <t>Kus čisticí HTRE D 125 mm PP</t>
  </si>
  <si>
    <t>Pol185</t>
  </si>
  <si>
    <t>Mřížka čtyřhranná KMM 200 x 200 mm TP.30, do zdi</t>
  </si>
  <si>
    <t>Pol186</t>
  </si>
  <si>
    <t>Dvířka revizní LIGHT 200 x 300 mm, nerez</t>
  </si>
  <si>
    <t>Pol187</t>
  </si>
  <si>
    <t>Dvířka revizní do zdiva 200 x 200 mm, tl.12,5 mm - vlhké prostředí</t>
  </si>
  <si>
    <t>Pol188</t>
  </si>
  <si>
    <t>Dvířka revizní do zdiva 200 x 300 mm, tl.12,5 mm - vlhké prostředí do vlhkého prostředí</t>
  </si>
  <si>
    <t>1+4</t>
  </si>
  <si>
    <t>Pol189</t>
  </si>
  <si>
    <t>Dvířka revizní do zdiva 300 x 300 mm, tl.12,5 mm - vlhké prostředí do vlhkého prostředí</t>
  </si>
  <si>
    <t>Pol190</t>
  </si>
  <si>
    <t>Pouzdro potrubní izolační ROCKWOOL 800 114/50 mm kamenná vlna s polepem Al fólií vyztuženou skleněnou mřížkou</t>
  </si>
  <si>
    <t>Pol191</t>
  </si>
  <si>
    <t>Přesun hmot pro vnitřní kanalizaci, výšky do 6 m</t>
  </si>
  <si>
    <t>D5</t>
  </si>
  <si>
    <t>Vnitřní vodovod</t>
  </si>
  <si>
    <t>Pol192</t>
  </si>
  <si>
    <t>Požárně ochranná manžeta hl. 60 mm, požární odolnost EI 90, D 50 mm</t>
  </si>
  <si>
    <t>Pol193</t>
  </si>
  <si>
    <t>Potrubí z trubek závitových pozinkovaných svařovaných 11 343, DN 25 mm</t>
  </si>
  <si>
    <t>Pol194</t>
  </si>
  <si>
    <t>Potrubí plastové PP-RCT , bez zednických výpomocí, D 20 x 3,4 mm, PN 20</t>
  </si>
  <si>
    <t>Pol195</t>
  </si>
  <si>
    <t>Potrubí plastové PP-RCT, bez zednických výpomocí, D 25 x 4,2 mm, PN 20</t>
  </si>
  <si>
    <t>Pol196</t>
  </si>
  <si>
    <t>Potrubí plastové PP-RCT , bez zednických výpomocí, D 32 x 5,4 mm, PN 20</t>
  </si>
  <si>
    <t>Pol197</t>
  </si>
  <si>
    <t>Potrubí plastové PP-RCT, bez zednických výpomocí, D 40 x 6,7 mm, PN 20</t>
  </si>
  <si>
    <t>Pol198</t>
  </si>
  <si>
    <t>Potrubí plastové PP-RCT, bez zednických výpomocí, D 50 x 8,3 mm, PN 20</t>
  </si>
  <si>
    <t>Pol199</t>
  </si>
  <si>
    <t>Izolace návleková tl. stěny 20 mm vnitřní průměr 22 mm</t>
  </si>
  <si>
    <t>Pol200</t>
  </si>
  <si>
    <t>Izolace návleková tl. stěny 25 mm vnitřní průměr 28 mm</t>
  </si>
  <si>
    <t>Pol201</t>
  </si>
  <si>
    <t>Izolace návleková tl. stěny 25 mm vnitřní průměr 35 mm</t>
  </si>
  <si>
    <t>Pol202</t>
  </si>
  <si>
    <t>Montáž tepelné izolace skruží na potrubí přímé, DN 40 mm, samolepicí spoj</t>
  </si>
  <si>
    <t>79+60+31</t>
  </si>
  <si>
    <t>Pol203</t>
  </si>
  <si>
    <t>Montáž tepelné izolace skruží na potrubí přímé, DN 80 mm, samolepicí spoj</t>
  </si>
  <si>
    <t>Pol204</t>
  </si>
  <si>
    <t>Vyvedení a upevnění výpustek DN 15 mm</t>
  </si>
  <si>
    <t>Pol205</t>
  </si>
  <si>
    <t>Nástěnka K 247, pro výtokový ventil G 1/2"</t>
  </si>
  <si>
    <t>Pol206</t>
  </si>
  <si>
    <t>Nástěnka K 247, pro baterii G 1/2"</t>
  </si>
  <si>
    <t>pár</t>
  </si>
  <si>
    <t>Pol207</t>
  </si>
  <si>
    <t>Kohout vodovodní, kulový, 2x vnitřní závit, GIACOMINI R250D, DN 15 mm</t>
  </si>
  <si>
    <t>Pol208</t>
  </si>
  <si>
    <t>Kohout vodovodní, kulový, 2x vnitřní závit, GIACOMINI R250D, DN 20 mm</t>
  </si>
  <si>
    <t>Pol209</t>
  </si>
  <si>
    <t>Kohout vodovodní, kulový, 2x vnitřní závit, GIACOMINI R250D, DN 25 mm</t>
  </si>
  <si>
    <t>Pol210</t>
  </si>
  <si>
    <t>Kohout vodovodní, kulový, 2x vnitřní závit, GIACOMINI R250D, DN 32 mm</t>
  </si>
  <si>
    <t>Pol211</t>
  </si>
  <si>
    <t>Kohout vodovodní, kulový s vypouštěním, GIACOMINI R250DS, DN 15 mm</t>
  </si>
  <si>
    <t>Pol212</t>
  </si>
  <si>
    <t>Kohout vodovodní, kulový s vypouštěním, GIACOMINI R250DS, DN 20 mm</t>
  </si>
  <si>
    <t>Pol213</t>
  </si>
  <si>
    <t>Kohout vodovodní, kulový s vypouštěním, GIACOMINI R250DS, DN 25 mm</t>
  </si>
  <si>
    <t>Pol214</t>
  </si>
  <si>
    <t>Kohout vodovodní, kulový s vypouštěním, GIACOMINI R250DS, DN 32 mm</t>
  </si>
  <si>
    <t>Pol215</t>
  </si>
  <si>
    <t>Kohout vodovodní, kulový, vnitřní-šroubení, GIACOMINI R259D, DN 15 mm x DN 15 mm</t>
  </si>
  <si>
    <t>Pol216</t>
  </si>
  <si>
    <t>Klapka vodovodní, zpětná, vodorovná, 2x vnitřní závit, GIACOMINI N5, DN 15 mm</t>
  </si>
  <si>
    <t>Pol217</t>
  </si>
  <si>
    <t>Klapka vodovodní, zpětná, vodorovná, 2x vnitřní závit, GIACOMINI N5, DN 25 mm</t>
  </si>
  <si>
    <t>Pol218</t>
  </si>
  <si>
    <t>Hydrantový systém D25, box prosklený průměr 25/30 mm, stálotvará hadice</t>
  </si>
  <si>
    <t>Pol219</t>
  </si>
  <si>
    <t>Vodoměr domovní SV Sensus 420 DN 25 x 260 mm, Qn 6,0</t>
  </si>
  <si>
    <t>Pol220</t>
  </si>
  <si>
    <t>Vodoměr domovní MULTIMAG CYBLE DN 15 x 165 mm, Qn 1,6</t>
  </si>
  <si>
    <t>Pol221</t>
  </si>
  <si>
    <t>Tlaková zkouška vodovodního potrubí DN 32 mm</t>
  </si>
  <si>
    <t>175+112+71+31+27+20</t>
  </si>
  <si>
    <t>Pol222</t>
  </si>
  <si>
    <t>Proplach a dezinfekce vodovodního potrubí DN 80 mm</t>
  </si>
  <si>
    <t>Pol223</t>
  </si>
  <si>
    <t>Ventil automat.vyvaž.vnitř.z.GIACOMINI R206A DN 20</t>
  </si>
  <si>
    <t>218</t>
  </si>
  <si>
    <t>Pol224</t>
  </si>
  <si>
    <t>Ventil automat.vyvaž.vnitř.z.GIACOMINI R206A DN 25</t>
  </si>
  <si>
    <t>220</t>
  </si>
  <si>
    <t>Pol225</t>
  </si>
  <si>
    <t>Nátěr syntetický potrubí do DN 100 mm Z + 2x</t>
  </si>
  <si>
    <t>222</t>
  </si>
  <si>
    <t>79+60</t>
  </si>
  <si>
    <t>Pol226</t>
  </si>
  <si>
    <t>Nátěr syntetický potrubí do DN 150 mm Z + 2x</t>
  </si>
  <si>
    <t>224</t>
  </si>
  <si>
    <t>31+27</t>
  </si>
  <si>
    <t>Pol227</t>
  </si>
  <si>
    <t>Žlab kabelový s příslušenstvím, 62/50 mm bez víka včetně dodávky žlabu 62/50</t>
  </si>
  <si>
    <t>226</t>
  </si>
  <si>
    <t>Pol228</t>
  </si>
  <si>
    <t>Modul Mbus pro dálkový odečet vodoměru dod.+mont.vč.připojení</t>
  </si>
  <si>
    <t>228</t>
  </si>
  <si>
    <t>Pol229</t>
  </si>
  <si>
    <t>Záslepka PPR d 16 mm</t>
  </si>
  <si>
    <t>230</t>
  </si>
  <si>
    <t>Pol230</t>
  </si>
  <si>
    <t>Přechodka dGK kovový závit vnější d 25x3/4" PPR</t>
  </si>
  <si>
    <t>232</t>
  </si>
  <si>
    <t>Pol231</t>
  </si>
  <si>
    <t>Přechodka dGK kovový závit vnější d 40x5/4" PPR</t>
  </si>
  <si>
    <t>234</t>
  </si>
  <si>
    <t>Pol232</t>
  </si>
  <si>
    <t>Dvířka revizní do SDK 300x300 mm, tl.12,5 mm do vlhkého prostředí, pod obklad</t>
  </si>
  <si>
    <t>236</t>
  </si>
  <si>
    <t>Pol233</t>
  </si>
  <si>
    <t>Pouzdro potrubní izolační ROCKWOOL 800 28/30 mm kamenná vlna s polepem Al fólií vyztuženou skleněnou mřížkou</t>
  </si>
  <si>
    <t>238</t>
  </si>
  <si>
    <t>Pol234</t>
  </si>
  <si>
    <t>Pouzdro potrubní izolační ROCKWOOL 800 35/30 mm kamenná vlna s polepem Al fólií vyztuženou skleněnou mřížkou</t>
  </si>
  <si>
    <t>240</t>
  </si>
  <si>
    <t>Pol235</t>
  </si>
  <si>
    <t>Pouzdro potrubní izolační ROCKWOOL 800 42/50 mm kamenná vlna s polepem Al fólií vyztuženou skleněnou mřížkou</t>
  </si>
  <si>
    <t>242</t>
  </si>
  <si>
    <t>Pol236</t>
  </si>
  <si>
    <t>Pouzdro potrubní izolační ROCKWOOL 800 54/50 mm kamenná vlna s polepem Al fólií vyztuženou skleněnou mřížkou</t>
  </si>
  <si>
    <t>244</t>
  </si>
  <si>
    <t>Pol237</t>
  </si>
  <si>
    <t>Přesun hmot pro vnitřní vodovod, výšky do 6 m</t>
  </si>
  <si>
    <t>246</t>
  </si>
  <si>
    <t>D6</t>
  </si>
  <si>
    <t>Zařizovací předměty</t>
  </si>
  <si>
    <t>Pol238</t>
  </si>
  <si>
    <t>Hadice flexibilní k baterii M 10, DN 15 mm, délka 400 mm</t>
  </si>
  <si>
    <t>248</t>
  </si>
  <si>
    <t>Pol239</t>
  </si>
  <si>
    <t>Montáž klozetu závěsného</t>
  </si>
  <si>
    <t>250</t>
  </si>
  <si>
    <t>Pol240</t>
  </si>
  <si>
    <t>Montáž pisoárového záchodku bez nádrže</t>
  </si>
  <si>
    <t>252</t>
  </si>
  <si>
    <t>Pol241</t>
  </si>
  <si>
    <t>Montáž umyvadel na šrouby do zdiva</t>
  </si>
  <si>
    <t>254</t>
  </si>
  <si>
    <t>2+6+1</t>
  </si>
  <si>
    <t>Pol242</t>
  </si>
  <si>
    <t>Montáž sprchových koutů</t>
  </si>
  <si>
    <t>256</t>
  </si>
  <si>
    <t>Pol243</t>
  </si>
  <si>
    <t>Madlo dvojité pevné nerez dl. 564 mm</t>
  </si>
  <si>
    <t>258</t>
  </si>
  <si>
    <t>Pol244</t>
  </si>
  <si>
    <t>Madlo dvojité sklopné nerez dl. 852 mm</t>
  </si>
  <si>
    <t>260</t>
  </si>
  <si>
    <t>Pol245</t>
  </si>
  <si>
    <t>Montáž koupelnových doplňků - mýdelníků, držáků ap</t>
  </si>
  <si>
    <t>262</t>
  </si>
  <si>
    <t>Pol246</t>
  </si>
  <si>
    <t>Montáž dřezů jednoduchých</t>
  </si>
  <si>
    <t>264</t>
  </si>
  <si>
    <t>Pol247</t>
  </si>
  <si>
    <t>Montáž výlevky diturvitové, bez nádrže a armatur</t>
  </si>
  <si>
    <t>266</t>
  </si>
  <si>
    <t>Pol248</t>
  </si>
  <si>
    <t>Ventil rohový DN 15 mm x DN 10 mm</t>
  </si>
  <si>
    <t>268</t>
  </si>
  <si>
    <t>Pol249</t>
  </si>
  <si>
    <t>Montáž baterie umyvadlové a dřezové nástěnné</t>
  </si>
  <si>
    <t>270</t>
  </si>
  <si>
    <t>Pol250</t>
  </si>
  <si>
    <t>Montáž baterie umyvadlové a dřezové stojánkové</t>
  </si>
  <si>
    <t>272</t>
  </si>
  <si>
    <t>Pol251</t>
  </si>
  <si>
    <t>Montáž baterií sprchových, nastavitelná výška</t>
  </si>
  <si>
    <t>274</t>
  </si>
  <si>
    <t>Pol252</t>
  </si>
  <si>
    <t>Sifon dřezový HL100G, D 40/50 mm, 6/4"</t>
  </si>
  <si>
    <t>276</t>
  </si>
  <si>
    <t>Pol253</t>
  </si>
  <si>
    <t>Sifon umyvadlový HL134.0 pod omítku výjimatelná vložka, připoj D 40, 50 mm</t>
  </si>
  <si>
    <t>278</t>
  </si>
  <si>
    <t>Pol254</t>
  </si>
  <si>
    <t>Sifon umyvadlový chromovaný Raf SV1410</t>
  </si>
  <si>
    <t>280</t>
  </si>
  <si>
    <t>2+6</t>
  </si>
  <si>
    <t>Pol255</t>
  </si>
  <si>
    <t>Modul pro WC Duofix, UP320, h. 1120 mm</t>
  </si>
  <si>
    <t>282</t>
  </si>
  <si>
    <t>Pol256</t>
  </si>
  <si>
    <t>Žlab sprchový odtokový dl.80cm+nerez.rošt+zápach.uzávěrka</t>
  </si>
  <si>
    <t>284</t>
  </si>
  <si>
    <t>Pol257</t>
  </si>
  <si>
    <t>Signalizační systém nouzového volání - 2x (u podlahy a 1,2m nad podlahou) dod.+mont.</t>
  </si>
  <si>
    <t>286</t>
  </si>
  <si>
    <t>Pol258</t>
  </si>
  <si>
    <t>Dělící příčka keramická mezi pisoáry dod.+mont.</t>
  </si>
  <si>
    <t>288</t>
  </si>
  <si>
    <t>Pol259</t>
  </si>
  <si>
    <t>Tlačítko ovládací plastové Sigma20 bílá/chrom/bílá</t>
  </si>
  <si>
    <t>290</t>
  </si>
  <si>
    <t>Pol260</t>
  </si>
  <si>
    <t>MPO11 Oddálené pneumatické splachování ruční chrom pro zabudování do zdi</t>
  </si>
  <si>
    <t>292</t>
  </si>
  <si>
    <t>Pol261</t>
  </si>
  <si>
    <t>Baterie umyvadlová A 4159 AA + A 3808 NU</t>
  </si>
  <si>
    <t>294</t>
  </si>
  <si>
    <t>Pol262</t>
  </si>
  <si>
    <t>Baterie umyvadlová stojánková s otevíráním odpadu TM21</t>
  </si>
  <si>
    <t>296</t>
  </si>
  <si>
    <t>2+1</t>
  </si>
  <si>
    <t>Pol263</t>
  </si>
  <si>
    <t>Baterie sprchová nástěnná TM80B</t>
  </si>
  <si>
    <t>298</t>
  </si>
  <si>
    <t>Pol264</t>
  </si>
  <si>
    <t>Baterie dřezová směšovací nástěnná s kulatým ústím TM01B</t>
  </si>
  <si>
    <t>300</t>
  </si>
  <si>
    <t>Pol265</t>
  </si>
  <si>
    <t>Baterie dřezová směšovací stojánková TM05</t>
  </si>
  <si>
    <t>302</t>
  </si>
  <si>
    <t>Pol266</t>
  </si>
  <si>
    <t>Set sprchový hadice, růžice, držák 901.00</t>
  </si>
  <si>
    <t>304</t>
  </si>
  <si>
    <t>Pol267</t>
  </si>
  <si>
    <t>Miska na mýdlo - nerez</t>
  </si>
  <si>
    <t>306</t>
  </si>
  <si>
    <t>Pol268</t>
  </si>
  <si>
    <t>Sedátko klozetové z PH DEEP č. 9328.4, bílé</t>
  </si>
  <si>
    <t>308</t>
  </si>
  <si>
    <t>Pol269</t>
  </si>
  <si>
    <t>Dřez nerez s odkládací plochou 548 MONO</t>
  </si>
  <si>
    <t>310</t>
  </si>
  <si>
    <t>Pol270</t>
  </si>
  <si>
    <t>Stěna sprchová boční pevná 65 cm</t>
  </si>
  <si>
    <t>312</t>
  </si>
  <si>
    <t>Pol271</t>
  </si>
  <si>
    <t>Dveře sprchové posuvné 60cm</t>
  </si>
  <si>
    <t>314</t>
  </si>
  <si>
    <t>Pol272</t>
  </si>
  <si>
    <t>Umyvadlo keramické s otvorem pro baterii 550 x 450 mm</t>
  </si>
  <si>
    <t>316</t>
  </si>
  <si>
    <t>Pol273</t>
  </si>
  <si>
    <t>Umyvadlo keramické zdravotní 640 x 550 mm, bílé</t>
  </si>
  <si>
    <t>318</t>
  </si>
  <si>
    <t>Pol274</t>
  </si>
  <si>
    <t>Umyvadlo keramické zápustné bez otvoru pro baterii 450 x 455 mm</t>
  </si>
  <si>
    <t>320</t>
  </si>
  <si>
    <t>Pol275</t>
  </si>
  <si>
    <t>Klozet závěsný bidetový, hluboké splachování, bílý</t>
  </si>
  <si>
    <t>322</t>
  </si>
  <si>
    <t>Pol276</t>
  </si>
  <si>
    <t>Klozet závěsný, hluboké splachování, bílý</t>
  </si>
  <si>
    <t>324</t>
  </si>
  <si>
    <t>Pol277</t>
  </si>
  <si>
    <t>Mísa klozetová závěsná hluboké splachování, bílá</t>
  </si>
  <si>
    <t>326</t>
  </si>
  <si>
    <t>Pol278</t>
  </si>
  <si>
    <t>Mísa klozetová závěsná Handicap, hluboké splachování, bílá</t>
  </si>
  <si>
    <t>328</t>
  </si>
  <si>
    <t>Pol279</t>
  </si>
  <si>
    <t>Pisoár keramický SLP59RZ Lema s radarovým splachovačem a integrovaným zdrojem, 230 V AC</t>
  </si>
  <si>
    <t>330</t>
  </si>
  <si>
    <t>Pol280</t>
  </si>
  <si>
    <t>Výlevka závěsná se sklopnou plastovou mřížkou bílá</t>
  </si>
  <si>
    <t>332</t>
  </si>
  <si>
    <t>Pol281</t>
  </si>
  <si>
    <t>Přesun hmot pro zařizovací předměty, výšky do 6 m</t>
  </si>
  <si>
    <t>334</t>
  </si>
  <si>
    <t>D7</t>
  </si>
  <si>
    <t>Vedlejší náklady</t>
  </si>
  <si>
    <t>Pol282</t>
  </si>
  <si>
    <t>Vypracování projektové dokumentace</t>
  </si>
  <si>
    <t>Soubor</t>
  </si>
  <si>
    <t>336</t>
  </si>
  <si>
    <t>Pol283</t>
  </si>
  <si>
    <t>Zařízení staveniště</t>
  </si>
  <si>
    <t>338</t>
  </si>
  <si>
    <t>Pol284</t>
  </si>
  <si>
    <t>Územní vlivy</t>
  </si>
  <si>
    <t>340</t>
  </si>
  <si>
    <t>Pol285</t>
  </si>
  <si>
    <t>Dokumentace skutečného provedení</t>
  </si>
  <si>
    <t>342</t>
  </si>
  <si>
    <t>04 - SO 01.1.3    ZTI - plynovod</t>
  </si>
  <si>
    <t>D1 - Vnitřní plynovod</t>
  </si>
  <si>
    <t>Vnitřní plynovod</t>
  </si>
  <si>
    <t>Pol113</t>
  </si>
  <si>
    <t>Protipožární trubní ucpávka, ve stěně, požární odolnost EI 90, průměr do D 108 mm</t>
  </si>
  <si>
    <t>Pol114</t>
  </si>
  <si>
    <t>Potrubí ocelové závitové černé svařované DN 25 mm</t>
  </si>
  <si>
    <t>Pol115</t>
  </si>
  <si>
    <t>Potrubí ocelové černé svařované - chráničky D 57/2,9 mm</t>
  </si>
  <si>
    <t>Pol117</t>
  </si>
  <si>
    <t>Přípojka k plynoměru, závitová bez ochozu G 1"</t>
  </si>
  <si>
    <t>Pol118</t>
  </si>
  <si>
    <t>Vyvedení a upevnění plynovodních výpustek DN 20 mm</t>
  </si>
  <si>
    <t>Pol119</t>
  </si>
  <si>
    <t>Uzavření nebo otevření plynového potrubí</t>
  </si>
  <si>
    <t>Pol120</t>
  </si>
  <si>
    <t>Odvzdušnění a napuštění plynového potrubí</t>
  </si>
  <si>
    <t>Pol121</t>
  </si>
  <si>
    <t>Zkouška tlaková plynového potrubí</t>
  </si>
  <si>
    <t>Pol122</t>
  </si>
  <si>
    <t>Navaření odbočky na plynové potrubí DN 25 mm</t>
  </si>
  <si>
    <t>Pol123</t>
  </si>
  <si>
    <t>Kohout kulový, 2x vnitřní závit, R950, DN 20 mm</t>
  </si>
  <si>
    <t>Pol124</t>
  </si>
  <si>
    <t>Kohout kulový, 2x vnitřní závit, R950, DN 25 mm</t>
  </si>
  <si>
    <t>Pol125</t>
  </si>
  <si>
    <t>Oprava - montáž plynoměru PS-10</t>
  </si>
  <si>
    <t>Pol126</t>
  </si>
  <si>
    <t>Nátěr syntetický potrubí do DN 50 mm Z + 2x</t>
  </si>
  <si>
    <t>Pol127</t>
  </si>
  <si>
    <t>Revize plynovodu</t>
  </si>
  <si>
    <t>05 - SO 01.1.4    Vzduchotechnika</t>
  </si>
  <si>
    <t>V.01 - Kuchyně</t>
  </si>
  <si>
    <t>V.02 - Restaurace</t>
  </si>
  <si>
    <t>V.03 - Sociální zázemí, sklady</t>
  </si>
  <si>
    <t>V.05 - Provozní místnost - chlazení</t>
  </si>
  <si>
    <t>V.06 - Akademický klub - chlazení</t>
  </si>
  <si>
    <t>XX - Ostatní</t>
  </si>
  <si>
    <t>V.01</t>
  </si>
  <si>
    <t>Kuchyně</t>
  </si>
  <si>
    <t>1.1</t>
  </si>
  <si>
    <t>VZT jednotka (ref. Remak X 08/06) pro přívod a odvod vzduchu s deskovým výměníkem pro ZZT, (Vp = 5.000 m3/h, dpext = 400 Pa; Vo =5.000 m3/h, dpext = 400 Pa), vnitřní instalace (detailní technická data - viz. příloha TZ). Rozměry sestavy - 4305x1870x1870 mm; přípojka VZT 4x(860x665). Sestava přívod - Filtrační sekce 1 (dilatační vložka, klapka, filtr F7 s U manometrem) / sekce ZZT (deskový rekuperátor ZZT s by-passem, eliminátor kapek/vyny kondenzátu přívod, vana kondenzátu odvod, sifon) / ventilátorová sekce 1 (ventilátor s elmotorem, vestavba, FM) / výměníková sekce 1 (teplovodní ohřívač, rám kap.termostatu, vestavba) / výměníková sekce 2 (přímý chladič R410a, eliminátor kapek, vana odvodu kondenzátu, sifon, dilatační vložka.). Sestava odvod - filtrační sekce 2 (dilatační vložka, filtr G3, vestavba, vanička pro záchyt tuků a nečistot) / filtrační sekce 3 (filtr M5, vestavba) / ventilátorová sekce 2 (ventilátor s elmotorem, vestavba, FM, klapka, dilatační vložka)</t>
  </si>
  <si>
    <t>ks</t>
  </si>
  <si>
    <t>1.1a</t>
  </si>
  <si>
    <t>Venkovní kondenzační jednotka 10HP (ref. CIUR Panasonic U-10ME2E8) - Inverter, Qch = 28,0 kW, Qt = 31,5 kW, 400 V/3-fáze/50 Hz, N = 6,41 kW, I = 10,2 A, Lw = 77 dB(A), Lp(1m) = 56 dB(A), m = 210 kg, max.délka všech potrubí 1000m, max. 25ks vn.jednotek</t>
  </si>
  <si>
    <t>kpl</t>
  </si>
  <si>
    <t>1.1a1</t>
  </si>
  <si>
    <t>Plynulá regulace pro výměníky v AHU jednotkách: AHUbox-Basic-28DC včetně možnosti řízení VZT jednotky (ventilátoru + TK); beznapěťového kontaktu relé CHOD, PORUCHA, DEFROST; povolení chodu ON/OFF; blokování RC; 2ks exp. ventilu s cívkou</t>
  </si>
  <si>
    <t>1.1a2</t>
  </si>
  <si>
    <t>Nutné příslušenství k AHUbox-Basic: Nástěnný displej (ovladač) CZ-RTC5B</t>
  </si>
  <si>
    <t>1.1a2.1</t>
  </si>
  <si>
    <t>Příslušenství k AHUbox-Basic pro řízení od MaR (0- 10V - nastavení teploty/výkonového faktoru): I/O modul (Seri-Para) CZ-CAPBC2</t>
  </si>
  <si>
    <t>1.1a3</t>
  </si>
  <si>
    <t>Příslušenství k AHUbox-Basic pro montáž displeje dovnitř AHUboxu (nutné pro dodržení krytí IP65): Montážní sada AHUBOX-BASIC-AP-Rc</t>
  </si>
  <si>
    <t>1.1a4</t>
  </si>
  <si>
    <t>Montáž displeje CZ-RTC5B a montážní sady AHUBOX-BASIC-AP-RC do AHUboxu-Basic (IP65) + test</t>
  </si>
  <si>
    <t>1.1a5</t>
  </si>
  <si>
    <t>Montáž I/O modulu (Seri-Para) CZ-CAPBC2 do AHUboxu-Basic (IP65) + test</t>
  </si>
  <si>
    <t>1.1a6</t>
  </si>
  <si>
    <t>Převodní 0-10V/10-0V</t>
  </si>
  <si>
    <t>1.1a7</t>
  </si>
  <si>
    <t>Cu potrubí 9,52/22,22 mm - dvojvedení, vč. tvarovek pro rozvod chladiva R410a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</si>
  <si>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bm</t>
  </si>
  <si>
    <t>1.1a8</t>
  </si>
  <si>
    <t>Chladivo R410a - doplnění do systému</t>
  </si>
  <si>
    <t>1.2</t>
  </si>
  <si>
    <t>PPK90/630x400 - protipožární klapka, odolnost 90min., se servopohonem 1x230V(bez proudu zavřeno); instalace do stěny a potrubí</t>
  </si>
  <si>
    <t>1.3</t>
  </si>
  <si>
    <t>THH 800x500/2000 - tlumič hluku v hygienickém provedení sestavený z tlumících buněk 200x500/2000 (4ks) v hygienickém provedení v TR800x500/2000</t>
  </si>
  <si>
    <t>1.4</t>
  </si>
  <si>
    <t>THH 1800x500/1000 - tlumič hluku v hygienickém provedení sestavený z tlumících buněk 200x500/1000 (9ks) v hygienickém provedení v TR1800x500/1000</t>
  </si>
  <si>
    <t>1.5</t>
  </si>
  <si>
    <t>THH 1800x500/2000 - tlumič hluku v hygienickém provedení sestavený z tlumících buněk 200x500/2000 (9ks) v hygienickém provedení v TR1800x500/2000</t>
  </si>
  <si>
    <t>1.6</t>
  </si>
  <si>
    <t>THH 1500x500/2000 - tlumič hluku v hygienickém provedení sestavený z tlumících buněk 250x500/2000 (6ks) v hygienickém provedení v TR1800x500/2000</t>
  </si>
  <si>
    <t>1.7</t>
  </si>
  <si>
    <t>THH 1500x500/1000 - tlumič hluku v hygienickém provedení sestavený z tlumících buněk 250x500/1000 (6ks) v hygienickém provedení v TR1800x500/1000</t>
  </si>
  <si>
    <t>1.8</t>
  </si>
  <si>
    <t>RKK d 250.01 S - regulační a uzavírací klapka kruhová s ručním ovládáním / aretace polohy, napojení SPIRO</t>
  </si>
  <si>
    <t>1.9</t>
  </si>
  <si>
    <t>RK 160x160 .01 - regulační a uzavírací klapka 4hranná s ručním ovládáním / aretace polohy, napojení příruba</t>
  </si>
  <si>
    <t>1.10</t>
  </si>
  <si>
    <t>RK 180x180 .01 - regulační a uzavírací klapka 4hranná s ručním ovládáním / aretace polohy, napojení příruba</t>
  </si>
  <si>
    <t>1.11</t>
  </si>
  <si>
    <t>RK 315x160 .01 - regulační a uzavírací klapka 4hranná s ručním ovládáním / aretace polohy, napojení příruba</t>
  </si>
  <si>
    <t>1.12</t>
  </si>
  <si>
    <t>RK 800x315 .01 - regulační a uzavírací klapka 4hranná s ručním ovládáním / aretace polohy, napojení příruba</t>
  </si>
  <si>
    <t>1.14</t>
  </si>
  <si>
    <t>VK 1A 825x225 R1/S - obdélníková vyúst komfortní, jednořadá, svislé lamely, klapková regulace</t>
  </si>
  <si>
    <t>1.15</t>
  </si>
  <si>
    <t>VK 1A 1025x225 R1/S - obdélníková vyúst komfortní, jednořadá, svislé lamely, klapková regulace</t>
  </si>
  <si>
    <t>1.16</t>
  </si>
  <si>
    <t>VK 1A 1225x225 R1/S - obdélníková vyúst komfortní, jednořadá, svislé lamely, klapková regulace</t>
  </si>
  <si>
    <t>1.17</t>
  </si>
  <si>
    <t>KM 1400x500 - .2 - krycí nmřížka komfortní</t>
  </si>
  <si>
    <t>1.18</t>
  </si>
  <si>
    <t>KM 1500x500 - .2 - krycí nmřížka komfortní</t>
  </si>
  <si>
    <t>1.19</t>
  </si>
  <si>
    <t>TERMOFLEX Ø 250 -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</si>
  <si>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1.20</t>
  </si>
  <si>
    <t>POTR - Pravoúhlé 4hrannévzduchotechnické potrubí z ocelového pozinkovaného plechu sk. I v normálním provedení podle ON120405, třída těsnosti B a vyšší podle DIN 24194 (PK 120036, ÖNORM M 7615) - z toho 65% tvarovek</t>
  </si>
  <si>
    <t>1.21</t>
  </si>
  <si>
    <t>IZOL - Tepelná izolace vzduchovodu ve venkovním prostředí minerální vatou, 45 kg/m3, tl. 100 mm, na trny, oplechováno ocelovým pozinkovaným plechem sk. I ve vodotěsném provedení proti působení povětrnostních vlivů .</t>
  </si>
  <si>
    <t>1.22</t>
  </si>
  <si>
    <t>IZOL - Tepelná izolace vzduchovodu ve vnitřním prostředí materiálem skelné vlákno kašírováno 25 kg/m3, tl. 40 mm, na trny, .</t>
  </si>
  <si>
    <t>1.23</t>
  </si>
  <si>
    <t>IZOL - Tepelná izolace vzduchovodu ve vnitřním prostředí materiálem skelné vlákno kašírováno 25 kg/m3, tl. 60 mm, na trny, .</t>
  </si>
  <si>
    <t>1.24</t>
  </si>
  <si>
    <t>IZOL - Protipožární izolace vzduchovodu ve vnitřním prostředí materiálem minerální vata z kamenné vlny 65 kg/m3, tl. 40 mm, na trny, .</t>
  </si>
  <si>
    <t>1.25</t>
  </si>
  <si>
    <t>MAT - Montážní a závěsový materiál</t>
  </si>
  <si>
    <t>1.26</t>
  </si>
  <si>
    <t>MAT -Spojovací a těsnící materiál</t>
  </si>
  <si>
    <t>V.02</t>
  </si>
  <si>
    <t>Restaurace</t>
  </si>
  <si>
    <t>2.1</t>
  </si>
  <si>
    <t>VZT jednotka REMAK X 08/06 pro přívod a odvod vzduchu s rotačním regenerační výměníkem pro ZZT (Vp = 5.000 m3/h, dpext = 400 Pa; Vo =5.000 m3/h, dpext = 400 Pa), vnitřní instalace (detailní technická data - viz. příloha TZ). Rozměry sestavy - 2515x1870x1360 mm; přípojka VZT 4x(655x860). Sestava přívod - filtrační sekce 1 (dilatační vložka, klapka. filtrační vložkaF7, vestavba) / ventilátorová sekce 1 (ventilátor s elmotorem, vestavba, FM) / sekce rotačního ZZT (rotační regenerátor, vestavba, čelní boční panel FM) / výměníková sekce (teplovodní výměník, rám kapil.termostatu, vestavba , dilatač ní vložka). Sestava odvod - filtrační sekce 2 (dilatační vložka, filtr M5, vestavba) / ventilátorová sekce 2 (ventilátor s elmotorem, vestavba, FM, klapka, dilatační vložka) /</t>
  </si>
  <si>
    <t>2.2</t>
  </si>
  <si>
    <t>PPK90/630x200 - protipožární klapka, odolnost 90min., se servopohonem 1x230V(bez proudu zavřeno); instalace do stěny a potrubí</t>
  </si>
  <si>
    <t>2.3</t>
  </si>
  <si>
    <t>2.4</t>
  </si>
  <si>
    <t>RKP/400x250/IZ - 4hranný regulátor konstantního průtoku vzduchu 400x250, izolovaný</t>
  </si>
  <si>
    <t>2.5</t>
  </si>
  <si>
    <t>RKP/500x250/IZ - 4hranný regulátor konstantního průtoku vzduchu 500x250, izolovaný</t>
  </si>
  <si>
    <t>2.6</t>
  </si>
  <si>
    <t>RKP/500x300/IZ - 4hranný regulátor konstantního průtoku vzduchu 500x300, izolovaný</t>
  </si>
  <si>
    <t>2.7</t>
  </si>
  <si>
    <t>RKP/250/IZ - kruhový regulátor konstantního průtoku vzduchu DN250, izolovaný</t>
  </si>
  <si>
    <t>2.8</t>
  </si>
  <si>
    <t>THH 400x250/1500 - tlumič hluku v hygienickém provedení sestavený z tlumících buněk 250x400/1500 (1ks) v hygienickém provedení v TR400x250/1500</t>
  </si>
  <si>
    <t>2.9</t>
  </si>
  <si>
    <t>THH 500x250/1000 - tlumič hluku v hygienickém provedení sestavený z tlumících buněk 250x500/1000 (1ks) v hygienickém provedení v TR500x250/1000</t>
  </si>
  <si>
    <t>2.10</t>
  </si>
  <si>
    <t>THH 500x300/1500 - tlumič hluku v hygienickém provedení sestavený z tlumících buněk 300x500/1500 (1ks) v hygienickém provedení v TR500x300/1500</t>
  </si>
  <si>
    <t>2.11</t>
  </si>
  <si>
    <t>THK250/1200 - tlumič hluku pro kruhové potrubí DN250, délka 1000mm, tlumící vrstva 50 mm</t>
  </si>
  <si>
    <t>2.12</t>
  </si>
  <si>
    <t>2.13</t>
  </si>
  <si>
    <t>RKKT d 250.01 S - regulační a uzavírací klapka kruhová těsná s ovládáním servopohonem (dodávka MaR), napojení SPIRO</t>
  </si>
  <si>
    <t>2.14</t>
  </si>
  <si>
    <t>RKT 450x250 .09 - regulační a uzavírací klapka 4hranná těsná ovládání servopohonem (dodávka MaR), napojení příruba</t>
  </si>
  <si>
    <t>2.15</t>
  </si>
  <si>
    <t>RKT 450x315 .09 - regulační a uzavírací klapka 4hranná těsná ovládání servopohonem (dodávka MaR), napojení příruba</t>
  </si>
  <si>
    <t>2.16</t>
  </si>
  <si>
    <t>RKT 500x250 .09 - regulační a uzavírací klapka 4hranná těsná ovládání servopohonem (dodávka MaR), napojení příruba</t>
  </si>
  <si>
    <t>2.17</t>
  </si>
  <si>
    <t>SKM 250 - samočinná motýlová klapka s pružinou</t>
  </si>
  <si>
    <t>2.18</t>
  </si>
  <si>
    <t>C350/7000 - kruhová textilní vyústka DN350, délka 7000, průtok 1050 mn3/h, přetlak 100 Pa; materiál PMS WH - RAL 7021; jednoduché zavěšení, zesílený pásek; nosný prvek - profil hliník, napínač v profilu, svislé závěsy: závitové tyče pozink</t>
  </si>
  <si>
    <t>2.19</t>
  </si>
  <si>
    <t>C350/7400 - kruhová textilní vyústka DN350, délka 7400, průtok 1110 mn3/h, přetlak 100 Pa; materiál PMS WH - RAL 7021; jednoduché zavěšení, zesílený pásek; nosný prvek - profil hliník, napínač v profilu, svislé závěsy: závitové tyče pozink</t>
  </si>
  <si>
    <t>2.20</t>
  </si>
  <si>
    <t>C350/12500 - kruhová textilní vyústka DN350, délka 12500, průtok 1875 mn3/h, přetlak 100 Pa; materiál PMS WH - RAL 7021; jednoduché zavěšení, zesílený pásek; nosný prvek - profil hliník, napínač v profilu, svislé závěsy: závitové tyče pozink</t>
  </si>
  <si>
    <t>2.21</t>
  </si>
  <si>
    <t>SV50-2-S-HA/1500x1500x158/2-D-LS-EP - štěrbinová vyúst 50; počet štěrbin 2; přívod vzduchu; čelo difuzoru připevněné k připojovacímu boxu, odnímatelné; připojovací komora symetrická s vodorovným hrdlem; délka čela difuzoru 1500 m, délka připojovací komory 1500mm, průměr hrdla 2x158mm; regulační klapky; břitové těsnění</t>
  </si>
  <si>
    <t>2.22</t>
  </si>
  <si>
    <t>TVO 100 - ocelový talířový ventil odvodní DN100, RAL 7021</t>
  </si>
  <si>
    <t>2.23</t>
  </si>
  <si>
    <t>TVO 125 - ocelový talířový ventil odvodní DN125, RAL 7021</t>
  </si>
  <si>
    <t>2.24</t>
  </si>
  <si>
    <t>SMK 12,5 225x75 UR1/S - stěnová mřížka komfortní, provedení hliník, rozteč listů 12,5mm, upevňovací rámeček, skryté upevnění - prášková barva - RAL dle interiéru</t>
  </si>
  <si>
    <t>2.25</t>
  </si>
  <si>
    <t>SMK 12,5 525x125 UR1/S - stěnová mřížka komfortní, provedení hliník, rozteč listů 12,5mm, upevňovací rámeček, skryté upevnění - prášková barva - RAL dle interiéru</t>
  </si>
  <si>
    <t>2.26</t>
  </si>
  <si>
    <t>SMK 12,5 725x125 UR1/S - stěnová mřížka komfortní, provedení hliník, rozteč listů 12,5mm, upevňovací rámeček, skryté upevnění - prášková barva - RAL dle interiéru</t>
  </si>
  <si>
    <t>2.27</t>
  </si>
  <si>
    <t>VK 1A 525x225 R1/S - obdélníková vyúst komfortní, jednořadá, svislé lamely, klapková regulace - RAL7021</t>
  </si>
  <si>
    <t>2.28</t>
  </si>
  <si>
    <t>FLEXO Ø 100 -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</si>
  <si>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2.29</t>
  </si>
  <si>
    <t>FLEXO Ø 125 -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</si>
  <si>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2.30</t>
  </si>
  <si>
    <t>FLEXO Ø 160 -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</si>
  <si>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2.31</t>
  </si>
  <si>
    <t>TERMOFLEX Ø 160 -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</si>
  <si>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2.32</t>
  </si>
  <si>
    <t>POTR - pravoúhlé 4hranné vzduchotechnické potrubí z ocelového pozinkovaného plechu sk. I v normálním provedení podle ON120405, třída těsnosti B a vyšší podle DIN 24194 (PK 120036, ÖNORM M 7615) - z toho 65% tvarovek</t>
  </si>
  <si>
    <t>2.33</t>
  </si>
  <si>
    <t>POTR - kruhové vzduchotechnické potrubí z ocelového pozinkovaného plechu sk. I v provedení podle standardu SAFE , třída těsnosti B a vyšší podle DIN 24194 (PK 120036, ÖNORM M 7615) - DN100 - z toho 15% tvarovek</t>
  </si>
  <si>
    <t>2.34</t>
  </si>
  <si>
    <t>POTR - kruhové vzduchotechnické potrubí z ocelového pozinkovaného plechu sk. I v provedení podle standardu SAFE , třída těsnosti B a vyšší podle DIN 24194 (PK 120036, ÖNORM M 7615) - DN125 - z toho 40% tvarovek</t>
  </si>
  <si>
    <t>2.35</t>
  </si>
  <si>
    <t>POTR - kruhové vzduchotechnické potrubí z ocelového pozinkovaného plechu sk. I v provedení podle standardu SAFE , třída těsnosti B a vyšší podle DIN 24194 (PK 120036, ÖNORM M 7615) - DN140 - z toho 25% tvarovek</t>
  </si>
  <si>
    <t>2.36</t>
  </si>
  <si>
    <t>POTR - kruhové vzduchotechnické potrubí z ocelového pozinkovaného plechu sk. I v provedení podle standardu SAFE , třída těsnosti B a vyšší podle DIN 24194 (PK 120036, ÖNORM M 7615) - DN160 - z toho 65% tvarovek</t>
  </si>
  <si>
    <t>2.37</t>
  </si>
  <si>
    <t>POTR - kruhové vzduchotechnické potrubí z ocelového pozinkovaného plechu sk. I v provedení podle standardu SAFE , třída těsnosti B a vyšší podle DIN 24194 (PK 120036, ÖNORM M 7615) - DN180 - z toho 55% tvarovek</t>
  </si>
  <si>
    <t>2.38</t>
  </si>
  <si>
    <t>POTR - kruhové vzduchotechnické potrubí z ocelového pozinkovaného plechu sk. I v provedení podle standardu SAFE , třída těsnosti B a vyšší podle DIN 24194 (PK 120036, ÖNORM M 7615) - DN200 - z toho 50% tvarovek</t>
  </si>
  <si>
    <t>2.39</t>
  </si>
  <si>
    <t>POTR - kruhové vzduchotechnické potrubí z ocelového pozinkovaného plechu sk. I v provedení podle standardu SAFE , třída těsnosti B a vyšší podle DIN 24194 (PK 120036, ÖNORM M 7615) - DN250 - z toho 20% tvarovek</t>
  </si>
  <si>
    <t>2.40</t>
  </si>
  <si>
    <t>POTR - kruhové vzduchotechnické potrubí z ocelového pozinkovaného plechu sk. I v provedení podle standardu SAFE , třída těsnosti B a vyšší podle DIN 24194 (PK 120036, ÖNORM M 7615) - DN350 - z toho 15% tvarovek</t>
  </si>
  <si>
    <t>2.41</t>
  </si>
  <si>
    <t>IZOL - Tepelná izolace vzduchovodu ve venkovním prostředí materiálem minerální vata z kamenné vlny 25 kg/m3, tl. 100 mm, na trny, oplechováno ocelovým pozinkovaným plechem sk. I ve vodotěsném provedení proti působení povětrnostních vlivů .</t>
  </si>
  <si>
    <t>2.42</t>
  </si>
  <si>
    <t>IZOL - Tepelná izolace vzduchovodu ve vnitřním prostředí materiálem minerální vata z kamenné vlny 25 kg/m3, tl. 40 mm, na trny, .</t>
  </si>
  <si>
    <t>2.43</t>
  </si>
  <si>
    <t>IZOL - Tepelná izolace vzduchovodu ve vnitřním prostředí materiálem na bázi kaučuku s parozábranou, tl.30mm, lepeno</t>
  </si>
  <si>
    <t>2.44</t>
  </si>
  <si>
    <t>2.45</t>
  </si>
  <si>
    <t>2.46</t>
  </si>
  <si>
    <t>V.03</t>
  </si>
  <si>
    <t>Sociální zázemí, sklady</t>
  </si>
  <si>
    <t>3.1</t>
  </si>
  <si>
    <t>RM100 - ventilátor kruhový DN100 - pro odvod - (Vo = 180 m3/h, dpext = 150 Pa), s montážní konzolí - kruhový potrubní ventilátor; skříň z pozinkované oceli, IP44, dozadu zahnuté oběžné kolem, dynamicky vyvážené; EC motor, napájení 1-230V-50Hz±10% 50/60Hz, IP54, třída B, kuličková ložiska a tepelná ochrana; otáčky 100% ovladatelné potenciometrem umístěným ve svorkovnici; analogový vstup pro ovládání ventilátoru pomocí externího signálu 0-10V. Pracovní teplota od -20°C do 40°C.</t>
  </si>
  <si>
    <t>3.2</t>
  </si>
  <si>
    <t>RSK 100 - samočinná motýlová klapka kruhová s pružinou, napojení SPIRO</t>
  </si>
  <si>
    <t>3.3</t>
  </si>
  <si>
    <t>MAA 100/600 - tlumič hluku pro kruhové potrubí DN100, délka 600mm, tlumící vrstva 50 mm</t>
  </si>
  <si>
    <t>3.4</t>
  </si>
  <si>
    <t>TVOM 100 - ocelový talířový ventil odvodní DN100</t>
  </si>
  <si>
    <t>3.5</t>
  </si>
  <si>
    <t>TVOM 125 - ocelový talířový ventil odvodní DN125</t>
  </si>
  <si>
    <t>3.6</t>
  </si>
  <si>
    <t>KM 160 - .2 - kruhová krycí mřížka komfortní</t>
  </si>
  <si>
    <t>3.7</t>
  </si>
  <si>
    <t>3.8</t>
  </si>
  <si>
    <t>POTR - kruhové vzduchotechnické potrubí z ocelového pozinkovaného plechu sk. I v provedení podle standardu SAFE , třída těsnosti B a vyšší podle DIN 24194 (PK 120036, ÖNORM M 7615) - DN100 - z toho 5% tvarovek</t>
  </si>
  <si>
    <t>3.9</t>
  </si>
  <si>
    <t>POTR - kruhové vzduchotechnické potrubí z ocelového pozinkovaného plechu sk. I v provedení podle standardu SAFE , třída těsnosti B a vyšší podle DIN 24194 (PK 120036, ÖNORM M 7615) - DN125 - z toho 35% tvarovek</t>
  </si>
  <si>
    <t>3.10</t>
  </si>
  <si>
    <t>POTR - kruhové vzduchotechnické potrubí z ocelového pozinkovaného plechu sk. I v provedení podle standardu SAFE , třída těsnosti B a vyšší podle DIN 24194 (PK 120036, ÖNORM M 7615) - DN160 - z toho 35% tvarovek</t>
  </si>
  <si>
    <t>3.10.1</t>
  </si>
  <si>
    <t>Montážní a závěsový materiál</t>
  </si>
  <si>
    <t>3.11</t>
  </si>
  <si>
    <t>Spojovací a těsnící materiál</t>
  </si>
  <si>
    <t>V.05</t>
  </si>
  <si>
    <t>Provozní místnost - chlazení</t>
  </si>
  <si>
    <t>5.1a</t>
  </si>
  <si>
    <t>CS-BZ25ZKE - vnitřní nástěnná jednotka (ref. CIUR Panasonic) ve standardním bílém provedení Qch = 2,5 kW (0,85 kW - 3,00 kW), EER 3,68 (4,05 - 3,33), SEER 6,30 A++, Pdesign (chlazení)= 2,5 kW, Qt = 3,15 kW (0,80kW - 3,60kW), Qt (-7°C)= 2,14 kW, COP 4,09 (4,21-3,5), SCOP 4,30 A+, P design při -10°C =1,9 kW Lp(1m) = 37/26/20 dB(A) Rozměry (V x Š x H): 290 x 779 x 209 mm, hmotnost 8 kg včetně dálkového infra ovladače</t>
  </si>
  <si>
    <t>5.2</t>
  </si>
  <si>
    <t>CU-BZ25ZKE - venkovní kondenzační jednotka (ref. CIUR Panasonic) , Inverter Qch = 2,5 kW (0,85 kW - 3,00 kW), EER 3,68 (4,05 - 3,33), SEER 6,30 A++, Pdesign (chlazení)= 2,5 kW, Qt = 3,15 kW (0,80kW - 3,60kW), Qt (-7°C)= 2,14 kW, COP 4,09 (4,21-3,5), SCOP 4,30 A+, P design při -10°C =1,9 kW 230 V/1-fáze/50 Hz, N = 0,68 kW, Lp(1m) = 48/49 dB(A) Rozměry (V x Š x H): 542 x780 x 289 mm, hmotnost 24 kg Max.délka potrubí 15m, rozdíl výšek (uvnitř/vně) 15m Rozsah teplot chlazení: -10°C až +43°C Rozsah teplot vytápění: -15°C až +24°C</t>
  </si>
  <si>
    <t>5.3</t>
  </si>
  <si>
    <t>Cu potrubí 6,35/9,52mm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</si>
  <si>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5.4</t>
  </si>
  <si>
    <t>Kabeláž</t>
  </si>
  <si>
    <t>5.6</t>
  </si>
  <si>
    <t>5.7</t>
  </si>
  <si>
    <t>V.06</t>
  </si>
  <si>
    <t>Akademický klub - chlazení</t>
  </si>
  <si>
    <t>6.1a</t>
  </si>
  <si>
    <t>S-60PY3E - vnitřní kazetová jednotka (ref. CIUR Panasonic) 600x600 vybavená systémem čištění vzduch nanoe™ X (Generator Mark 2: 9,6 trilion hydroxyl radicalů/sek) Qch = 6,0 kW (1,2 kW - 6,5 kW), EER 3,43 (2,77 - 5,45), SEER 6,70 A++, Pdesign (chlazení)= 6,0 kW, Qt = 7,0 kW (1,2 kW - 7,5 kW), COP 3,35 (3,38 - 5,45), SCOP 4,30 A+, P design při -10°C =4,6 kW Lp = 43/37/31 dB(A) Rozměry (V x Š x H): 243 x 575 x 575 mm, hmotnost 15 kg včetně čerpadla kondenzátu</t>
  </si>
  <si>
    <t>6.1a1</t>
  </si>
  <si>
    <t>CZ-KPY4, dekorační panel 625x625mm</t>
  </si>
  <si>
    <t>6.1a2</t>
  </si>
  <si>
    <t>CZ-RTC5B, dálkový kabelový nástěnný ovladač</t>
  </si>
  <si>
    <t>6.1b</t>
  </si>
  <si>
    <t>U-60PZH3E5 - venkovní kondenzační jednotka (ref.CIUR Panasonic), Inverter Qch = 6,0 kW (1,2 kW - 6,5 kW), EER 3,43 (2,77 - 5,45), SEER 6,70 A++, Pdesign (chlazení)= 6,0 kW, Qt = 7,0 kW (1,2 kW - 7,5 kW), COP 3,35 (3,38 - 5,45), SCOP 4,30 A+, P design při -10°C =4,6 kW 230 V/1-fáze/50 Hz, N = 1,75 kW, I = 7,85 A Lw = 65/69 dB, Lp(1m) = 47/50 dB(A) Rozměry (V x Š x H): 695 x 875 x 320 mm, hmotnost 43 kg max.délka potrubí 40m, celoroční provoz, R32 Rozsah teplot chlazení: -15°C až +46°C Rozsah teplot vytápění: -20°C až +24°</t>
  </si>
  <si>
    <t>6.2</t>
  </si>
  <si>
    <t>Cu potrubí 6,35/12,7 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</si>
  <si>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6.3</t>
  </si>
  <si>
    <t>6.4</t>
  </si>
  <si>
    <t>XX</t>
  </si>
  <si>
    <t>Ostatní</t>
  </si>
  <si>
    <t>X.1</t>
  </si>
  <si>
    <t>DEM - demontáž a ekologická likvidace stávajícího VZT zařízení - vzduchovody a zařízení na 1.PP a 1.NP</t>
  </si>
  <si>
    <t>hod</t>
  </si>
  <si>
    <t>X.2</t>
  </si>
  <si>
    <t>DEM - demontáž a ekologická likvidace stávajícího rozvodu chladu na 1.PP - chladicí/mrazicí box</t>
  </si>
  <si>
    <t>X.3</t>
  </si>
  <si>
    <t>DEM - demontáž a ekologická likvidace split systému na 1.NP, vč likvidace chladiva</t>
  </si>
  <si>
    <t>X.4</t>
  </si>
  <si>
    <t>DEM - demontáž a ekologická likvidace nespecifikovaného VZT zařízení</t>
  </si>
  <si>
    <t>X.5</t>
  </si>
  <si>
    <t>VRN - stavební přípomoce - bourání průchodů, základ pro KJ, apod.</t>
  </si>
  <si>
    <t>X.6</t>
  </si>
  <si>
    <t>VRN - stavební přípomoce - protiprašná opoatření při bourání průchodů a prostupů ve VZT kanále na úrovni 1.PP</t>
  </si>
  <si>
    <t>X.7</t>
  </si>
  <si>
    <t>M - Elektromontážní práce - napojení VZTJ a KJ na rozvod el.energie</t>
  </si>
  <si>
    <t>X.8</t>
  </si>
  <si>
    <t>M - Lešení a montážní plošiny</t>
  </si>
  <si>
    <t>X.9</t>
  </si>
  <si>
    <t>M - Montáž zařízení VZT</t>
  </si>
  <si>
    <t>X.10</t>
  </si>
  <si>
    <t>M - Doprava</t>
  </si>
  <si>
    <t>X.11</t>
  </si>
  <si>
    <t>M - Práce autojeřábem</t>
  </si>
  <si>
    <t>X.14</t>
  </si>
  <si>
    <t>M - Provozní zkouška VZT</t>
  </si>
  <si>
    <t>X.16</t>
  </si>
  <si>
    <t>M - Seřízení a zaregulování rozvodů a koncových prvků VZT</t>
  </si>
  <si>
    <t>X.17</t>
  </si>
  <si>
    <t>M - Protokoly, revize, zkoušky</t>
  </si>
  <si>
    <t>X.18</t>
  </si>
  <si>
    <t>M - Značení rozvodů</t>
  </si>
  <si>
    <t>06 - SO 01.1.5    Vytápění</t>
  </si>
  <si>
    <t>100 - T.01_x000D_
Stroje a zařízení</t>
  </si>
  <si>
    <t>101 - T.02_x000D_
Armatury</t>
  </si>
  <si>
    <t>102 - T.03_x000D_
otopná tělesa</t>
  </si>
  <si>
    <t>104 - T.04_x000D_
potrubí a izolace</t>
  </si>
  <si>
    <t>105 - XX_x000D_
Ostatní</t>
  </si>
  <si>
    <t>T.01_x000D_
Stroje a zařízení</t>
  </si>
  <si>
    <t>P1</t>
  </si>
  <si>
    <t>P1 - oběhové čerpadlo DAB.EVOSTA 3 80/130 1" s proměnnýmoi otáčkami (mw = 1 869 kg/h, H = 46,37 kPa; 1x230V-55W); PN10; připojení DN32/32; L = 135 mm</t>
  </si>
  <si>
    <t>P2</t>
  </si>
  <si>
    <t>P2 - oběhové čerpadlo DAB.EVOSTA 2 40-70/130 1" s proměnnýmoi otáčkami (mw = 1 568 kg/h, H = 35,25 kPa; 1x230V-35W); PN10; připojení DN32/32; L = 135 mm</t>
  </si>
  <si>
    <t>T.02_x000D_
Armatury</t>
  </si>
  <si>
    <t>KK25 - Kulový uzávěr voda 1"; páka</t>
  </si>
  <si>
    <t>KK32 - Kulový uzávěr voda 5/4"; páka</t>
  </si>
  <si>
    <t>KKF25 - Kulový uzávěr voda s filtrem - FILTR BALL (páka) 1''</t>
  </si>
  <si>
    <t>KKF32 - Kulový uzávěr voda s filtrem - FILTR BALL (páka) 5/4''</t>
  </si>
  <si>
    <t>RS15 - Regulační šroubení přímé DD 305 EK x 1/2"</t>
  </si>
  <si>
    <t>RS15 - Regulační šroubení rohové DS 202 15x1 x 1/2"</t>
  </si>
  <si>
    <t>3V20 - Směšovací ventil třícestný Kv 4 3/4"</t>
  </si>
  <si>
    <t>3V25 - Směšovací ventil třícestný Kv 8 1"</t>
  </si>
  <si>
    <t>TV15 - Termostatický ventil dvouregulační přímý EK x 1/2"</t>
  </si>
  <si>
    <t>VV32 - Vyvažovací ventil CIM 747 5/4"; Kv 15,83</t>
  </si>
  <si>
    <t>VV25 - Vyvažovací ventil CIM 747 1"; Kv 6,96</t>
  </si>
  <si>
    <t>VV20 - Vyvažovací ventil CIM 747 3/4";</t>
  </si>
  <si>
    <t>VV15 - Vyvažovací ventil CIM 7471/2";</t>
  </si>
  <si>
    <t>ZK20 - zpětná klapka 3/4";</t>
  </si>
  <si>
    <t>ZK15 - zpětná klapka 1/2";</t>
  </si>
  <si>
    <t>Vekoluxivar pro dvoutrubkový systém EK s adaptéry AVK 01</t>
  </si>
  <si>
    <t>AOV15 - automaticlký odvzdušňovací ventil se zpětnou klapkou</t>
  </si>
  <si>
    <t>KK32 - Kulový uzávěr voda1/2"; motýl</t>
  </si>
  <si>
    <t>T - teploměr axiální s jímkou DN15</t>
  </si>
  <si>
    <t>T.03_x000D_
otopná tělesa</t>
  </si>
  <si>
    <t>Deskový radiátor z ocelového pozinkovaného plechu, provedení 10 VK 600/500 (White RAL 9016), vč. závěsů a odvzdušnění í</t>
  </si>
  <si>
    <t>ks  ks</t>
  </si>
  <si>
    <t xml:space="preserve"> Deskový radiátor z ocelového pozinkovaného plechu, provedení 10 VK 900/400 (White RAL 9016), vč. závěsů a odvzdušnění</t>
  </si>
  <si>
    <t>85646890</t>
  </si>
  <si>
    <t>Deskový radiátor z ocelového pozinkovaného plechu, provedení 20 VK 600/500 (White RAL 9016), vč. závěsů a odvzdušnění</t>
  </si>
  <si>
    <t>Deskový radiátor z ocelového pozinkovaného plechu, provedení 21 VK 600/500 (White RAL 9016), vč. závěsů a odvzdušnění</t>
  </si>
  <si>
    <t>Deskový radiátor z ocelového pozinkovaného plechu, provedení 22 VK 600/500 (White RAL 9016), vč. závěsů a odvzdušnění</t>
  </si>
  <si>
    <t>Deskový radiátor z ocelového pozinkovaného plechu, provedení 22 VK 600/600 (White RAL 9016), vč. závěsů a odvzdušnění</t>
  </si>
  <si>
    <t>Deskový radiátor z ocelového pozinkovaného plechu, provedení 22 VK 600/700 (White RAL 9016), vč. závěsů a odvzdušnění</t>
  </si>
  <si>
    <t>Deskový radiátor z ocelového pozinkovaného plechu, provedení 22 VK 900/400 (White RAL 9016), vč. závěsů a odvzdušnění</t>
  </si>
  <si>
    <t>Deskový radiátor z ocelového pozinkovaného plechu, provedení 22 VK 900/600 (White RAL 9016), vč. závěsů a odvzdušnění</t>
  </si>
  <si>
    <t>Deskový radiátor z ocelového pozinkovaného plechu, provedení 33 VK 900/500 (White RAL 9016), vč. závěsů a odvzdušnění</t>
  </si>
  <si>
    <t>Deskový radiátor z ocelového pozinkovaného plechu, provedení 33 VK 900/600 (White RAL 9016), vč. závěsů a odvzdušnění</t>
  </si>
  <si>
    <t>3.12</t>
  </si>
  <si>
    <t>Deskový radiátor z ocelového pozinkovaného plechu, provedení 33 KLASIK 300/2600 (White RAL 9016), vč. závěsů a odvzdušnění</t>
  </si>
  <si>
    <t>3.13</t>
  </si>
  <si>
    <t>Otopný konvektor - topná lavice. ekonomické provedení LKE300/230/2200 (White RAL 9016), vč. stojánkové konzole a odvzdušnění</t>
  </si>
  <si>
    <t>3.14</t>
  </si>
  <si>
    <t>Otopný konvektor - topná lavice. ekonomické provedení LKE300/230/2800 (White RAL 9016), vč. zstojánkové konzoleěsů a odvzdušnění</t>
  </si>
  <si>
    <t>3.15</t>
  </si>
  <si>
    <t>Svěrné šroubení - na CU potrubí 15 x 1 - EK</t>
  </si>
  <si>
    <t>3.16</t>
  </si>
  <si>
    <t>Napojovací H-armatura pro dvoutrubkový systém EK s adaptéry AVK 01</t>
  </si>
  <si>
    <t>3.17</t>
  </si>
  <si>
    <t>Termostatická hlavice kapalinová, bílá s pojistkou proti odciození</t>
  </si>
  <si>
    <t>3.18</t>
  </si>
  <si>
    <t>3.19</t>
  </si>
  <si>
    <t>T.04_x000D_
potrubí a izolace</t>
  </si>
  <si>
    <t>4.1</t>
  </si>
  <si>
    <t>TR 15x1 - CU trubka; certifikace dle ISO 9001, vyrobeno dle DIN EN 1057; použití - rozvody vody, topení, plynů, olejů, solární vytápění,atd; provedení - tvrdé F29 / 5m</t>
  </si>
  <si>
    <t>4.2</t>
  </si>
  <si>
    <t>TR 18x1 - CU trubka; certifikace dle ISO 9001, vyrobeno dle DIN EN 1057; použití - rozvody vody, topení, plynů, olejů, solární vytápění,atd; provedení - tvrdé F29 / 5m</t>
  </si>
  <si>
    <t>4.3</t>
  </si>
  <si>
    <t>TR 22x1 - CU trubka; certifikace dle ISO 9001, vyrobeno dle DIN EN 1057; použití - rozvody vody, topení, plynů, olejů, solární vytápění,atd; provedení - tvrdé F29 / 5m</t>
  </si>
  <si>
    <t>4.4</t>
  </si>
  <si>
    <t>TR 28x1 - CU trubka; certifikace dle ISO 9001, vyrobeno dle DIN EN 1057; použití - rozvody vody, topení, plynů, olejů, solární vytápění,atd; provedení - tvrdé F29 / 5m</t>
  </si>
  <si>
    <t>4.5</t>
  </si>
  <si>
    <t>TR 35x1,5 - CU trubka; certifikace dle ISO 9001, vyrobeno dle DIN EN 1057; použití - rozvody vody, topení, plynů, olejů, solární vytápění,atd; provedení - tvrdé F29 / 5m</t>
  </si>
  <si>
    <t>4.6</t>
  </si>
  <si>
    <t>TR DN 32(38,0x2,6) - ocelová trubka bezešvá; dle ČSN 57 4515, mat. 11.373; použití - rozvody vody, topení, plynů, olejů, solární vytápění,atd;</t>
  </si>
  <si>
    <t>4.7</t>
  </si>
  <si>
    <t>Přechod CU18x1,0 / CU28x1,0</t>
  </si>
  <si>
    <t>4.8</t>
  </si>
  <si>
    <t>ObloukCU8x1,0 / CU28x1,0 ( 90 ° )</t>
  </si>
  <si>
    <t>4.9</t>
  </si>
  <si>
    <t>Přechod OC 32 / CU35x1,5</t>
  </si>
  <si>
    <t>4.10</t>
  </si>
  <si>
    <t>Přechod Cu18x1,0 / CU15x1,0</t>
  </si>
  <si>
    <t>4.11</t>
  </si>
  <si>
    <t>IZP20/15 - kašírované potrubní izolační pouzdro CU15x1, tl. 20</t>
  </si>
  <si>
    <t>4.12</t>
  </si>
  <si>
    <t>IZP20/18 - kašírované potrubní izolační pouzdro CU18x1, tl. 20</t>
  </si>
  <si>
    <t>4.13</t>
  </si>
  <si>
    <t>IZP20/22 - kašírované potrubní izolační pouzdro CU22x1, tl. 20</t>
  </si>
  <si>
    <t>4.14</t>
  </si>
  <si>
    <t>IZP20/28 - kašírované potrubní izolační pouzdro CU28x1, tl. 20</t>
  </si>
  <si>
    <t>4.15</t>
  </si>
  <si>
    <t>IZP20/35 - kašírované potrubní izolační pouzdro CU35x1,5, tl. 20</t>
  </si>
  <si>
    <t>4.16</t>
  </si>
  <si>
    <t>IZP20/42- kašírované potrubní izolační pouzdro CU42x1,5, tl. 20</t>
  </si>
  <si>
    <t>4.17</t>
  </si>
  <si>
    <t>4.18</t>
  </si>
  <si>
    <t>XX_x000D_
Ostatní</t>
  </si>
  <si>
    <t>DEM - demontáž a ekologická likvidace stávajícího TOP zařízení - rozvody a tělesa na 1.PP a 1.NP VRN - stavební přípomoce - bourání průchodů, základ pro KJ, apod.</t>
  </si>
  <si>
    <t xml:space="preserve"> hod</t>
  </si>
  <si>
    <t xml:space="preserve"> VRN - stavební přípomoce - bourání průchodů, základ pro KJ, apod.</t>
  </si>
  <si>
    <t>1313997291</t>
  </si>
  <si>
    <t>Elektromontážní práce - přípomoce</t>
  </si>
  <si>
    <t>Lešení a montážní plošiny</t>
  </si>
  <si>
    <t xml:space="preserve"> Montáž zařízení TOP</t>
  </si>
  <si>
    <t>-1594914772</t>
  </si>
  <si>
    <t>Doprava</t>
  </si>
  <si>
    <t>kpl.</t>
  </si>
  <si>
    <t>-1820717927</t>
  </si>
  <si>
    <t>X.12</t>
  </si>
  <si>
    <t>Nátěry RTCH - základová barva, 2 vrstvy</t>
  </si>
  <si>
    <t>X.13</t>
  </si>
  <si>
    <t>Tlaková zkouška RTCH</t>
  </si>
  <si>
    <t>Seřízení a zaregulování rozvodů a koncových prvků TOP</t>
  </si>
  <si>
    <t>Protokoly, revize, zkoušky</t>
  </si>
  <si>
    <t>Značení rozvodů</t>
  </si>
  <si>
    <t>07 - SO 01.1.6    Silnoproudé rozvody</t>
  </si>
  <si>
    <t>A - OSVĚTLENÍ_dodávka,montážní materiál a montáž</t>
  </si>
  <si>
    <t>B - ZÁSUVKY (dodávka a montáž)</t>
  </si>
  <si>
    <t>C -  VYPÍNAČE</t>
  </si>
  <si>
    <t>D - KABELOVÉ TRASY</t>
  </si>
  <si>
    <t>E - KABELY</t>
  </si>
  <si>
    <t>F - SEZNAM ROZVADĚČŮ</t>
  </si>
  <si>
    <t>H - OSTATNÍ</t>
  </si>
  <si>
    <t>I - OSTATNÍ NÁKLADY</t>
  </si>
  <si>
    <t>A</t>
  </si>
  <si>
    <t>OSVĚTLENÍ_dodávka,montážní materiál a montáž</t>
  </si>
  <si>
    <t>700 001</t>
  </si>
  <si>
    <t>SvítidloA - LED-SPOTLIGHT, V2S2300930LDOTECWTLBKB včetně potřebného příslušenství pro montáž</t>
  </si>
  <si>
    <t>700 003</t>
  </si>
  <si>
    <t>Svítidlo B -LED PENDANT LUMINAIRE-PINFPBKR70,LED900-930LDOFL-SMBK, včetně potřebného příslušenství pro montáž</t>
  </si>
  <si>
    <t>700 005</t>
  </si>
  <si>
    <t>Svítidlo C1- PENDANT LUMINAIRE SCON-S500 1/23W TCG-SE BZ, včetně potřebného příslušenství pro montáž</t>
  </si>
  <si>
    <t>700 007</t>
  </si>
  <si>
    <t>SvítidloC 2 -PENDANT LUMINAIRE SCON-S AC500,LED750-930FLBZ včetně potřebného příslušenství pro montáž</t>
  </si>
  <si>
    <t>700 009</t>
  </si>
  <si>
    <t>SvítidloD, -PENDANT MODULE SUPILPD1L1250 2500-93,LDO MPO19BK LED-včetně potřebného přísl. Pro montáž</t>
  </si>
  <si>
    <t>700 011</t>
  </si>
  <si>
    <t>Svítidlo E1 - LED CEILING RECESSED LUMINAIRE P INF-R200HLED1800-S27-65 LDO SMWHLED, včetně potřebného přísl. Pro montáž</t>
  </si>
  <si>
    <t>700 013</t>
  </si>
  <si>
    <t>SvítidloE2-96642305 CHAL200 LED2000-840 HFRSB</t>
  </si>
  <si>
    <t>700 013.1</t>
  </si>
  <si>
    <t>SvítidloH1-AQUAFORCE PRO 35,2W AQFPRO S LED 4300-840 PCMBHF</t>
  </si>
  <si>
    <t>700 013.2</t>
  </si>
  <si>
    <t>SvítidloH2-AQUAFORCE PRO52,7W AQFPRO S LED6400-840 PCMBHF</t>
  </si>
  <si>
    <t>700 013.3</t>
  </si>
  <si>
    <t>SvítidloI-BETA3,AQPRO S LED4100-840Q600 HFLRO</t>
  </si>
  <si>
    <t>700 015</t>
  </si>
  <si>
    <t>SvítidloN1 -RECOGNITION DISTANCE ACORDING TO EN1838:16m_60minut, včetně potřebného příslušenství pro montáž</t>
  </si>
  <si>
    <t>700 017</t>
  </si>
  <si>
    <t>SvítidloN2 - LED EMERGENCY LUMINAIRE ANTIPANIK TO EN 1838 60minut-0,5lx, 4,7W, včetně elektronického předřadníku a světelných zdrojů</t>
  </si>
  <si>
    <t>700 017.1</t>
  </si>
  <si>
    <t>SvítidloN3 - LED EMERGENCY LUMINAIRE ANTIPANIC TO EN 1838 60 minut,0,5 lx,4,7W, včetně elektronického předřadníku a světelných zdrojů</t>
  </si>
  <si>
    <t>700 021</t>
  </si>
  <si>
    <t>Svítidlo N - Svítidlo 8W,nástěnné, včetně elektronického předřadníku a světelných zdrojů,IP65</t>
  </si>
  <si>
    <t>700 024.1</t>
  </si>
  <si>
    <t>Svítidlo EM- Svítidlo s piktogramem LED-včetně potřebného přísl. Pro montáž</t>
  </si>
  <si>
    <t>700 024.2</t>
  </si>
  <si>
    <t>Svítidlo EM-čočka 600mm skleněný kryt- Svítidlo s nouzovým modulem 60minut, LED13W-včetně potřebného přísl. Pro montáž</t>
  </si>
  <si>
    <t>700 R</t>
  </si>
  <si>
    <t>Měření nouzového osvětlení a zápis o provozuschopnosti NO</t>
  </si>
  <si>
    <t>-1153019351</t>
  </si>
  <si>
    <t>B</t>
  </si>
  <si>
    <t>ZÁSUVKY (dodávka a montáž)</t>
  </si>
  <si>
    <t>700 025</t>
  </si>
  <si>
    <t>Zásuvka 230V, 16A, 1násobná, vč. instal. krabice a rámečku, barva bílá , zapuštěná montáž</t>
  </si>
  <si>
    <t>700 026</t>
  </si>
  <si>
    <t>Zásuvka 230V, 16A, 1násobná,IP44,polozapuštěná montáž</t>
  </si>
  <si>
    <t>700 029</t>
  </si>
  <si>
    <t>Podlahová krabice 230V, 16A,10modulů,, vč. instal. krabice , barva šedá, montáž do podlahy</t>
  </si>
  <si>
    <t>700 030</t>
  </si>
  <si>
    <t>Zásuvka 400V, 16A, 5ti pólová, nástěnná montáž</t>
  </si>
  <si>
    <t>C</t>
  </si>
  <si>
    <t xml:space="preserve"> VYPÍNAČE</t>
  </si>
  <si>
    <t>700 031</t>
  </si>
  <si>
    <t>Pohybové čidlo 230V/10A IP55, úhel pokrytí 360st., nástěnná montáž</t>
  </si>
  <si>
    <t>700 031.1</t>
  </si>
  <si>
    <t>Přítomnostní detektor 230V/10A IP55, úhel pokrytí 360st., nástěnná montáž</t>
  </si>
  <si>
    <t>700 032</t>
  </si>
  <si>
    <t>Vypínač 230V/10A řaz.1/0, montáž na povrch, provedení polozapuštěný IP44</t>
  </si>
  <si>
    <t>700 033</t>
  </si>
  <si>
    <t>Vypínač 230V/10A řaz.1, vč. instal. krabice a rámečku, zapuštěná montáž</t>
  </si>
  <si>
    <t>700 034</t>
  </si>
  <si>
    <t>Vypínač 230V/10A řaz.5, vč. instal. krabice a rámečku, zapuštěná montáž</t>
  </si>
  <si>
    <t>700 035</t>
  </si>
  <si>
    <t>Vypínač 230V/10A řaz.6, , vč. instal. krabice a rámečku, zapuštěná montáž</t>
  </si>
  <si>
    <t>700 036</t>
  </si>
  <si>
    <t>Vypínač 230V/10A řaz.6/2, vč. instal. krabice a rámečku, zapuštěná montáž</t>
  </si>
  <si>
    <t>700 037</t>
  </si>
  <si>
    <t>Servisní vypínač 2pólový - Vačkový otočný vypínač, 2x zapínací kontakt, polohy 0-1, nástěnná montáž, vč. ovládacího prvku a montážního krytu</t>
  </si>
  <si>
    <t>700 038</t>
  </si>
  <si>
    <t>Servisní vypínač 4pólový - Vačkový otočný vypínač, 4x zapínací kontakt, polohy 0-1, nástěnná montáž, vč. ovládacího prvku a montážního krytu</t>
  </si>
  <si>
    <t>700 038.1</t>
  </si>
  <si>
    <t>Krabicová rozvodka IP44 na povrch,do 6mm2</t>
  </si>
  <si>
    <t>700 039</t>
  </si>
  <si>
    <t>Vypínací tlačítko se skleněným krytem - Bezpečnostní vypínací tlačítko s aretací, 230V, 1x zap a 1x vyp kontakt, s ochranným skleněným krytem, nástěnná montáž, vč. ovládacího prvku a montážního krytu, (pro TOTAL STOP)</t>
  </si>
  <si>
    <t>700 039.1</t>
  </si>
  <si>
    <t>Tlačítko bez aretace, 230V, 1x zap a 1x vyp kontakt polozap., vč. ovládacího prvku</t>
  </si>
  <si>
    <t>KABELOVÉ TRASY</t>
  </si>
  <si>
    <t>700 040</t>
  </si>
  <si>
    <t>Kabelový žlab drátěnný 200x60 - pozinkovaný, vč. spojek, nosníků, závěsů (podpěr) a kotvení a včetně příchytek</t>
  </si>
  <si>
    <t>700 041</t>
  </si>
  <si>
    <t>Trasa na kabelových příchytkách - Kabelová trasa z kabelových svazků upevněných na příchytkách pro max. 10 kabelů, na stěnu nebo do stropu, vč. upevňovacího a instalačního materiálu</t>
  </si>
  <si>
    <t>700 042</t>
  </si>
  <si>
    <t>Dvouplášťová chránička ohebná, prům. 50 - pro mechanickou ochranu kabelů vedených od vyp. Do krabice, vč. zatahovacího drátu</t>
  </si>
  <si>
    <t>700 044</t>
  </si>
  <si>
    <t>Trasa funkční při požáru na kabelových příchytkách 60min - Kabelová trasa z kabelových kovových příchytek pro max. 8 kabelů, funkční při požáru 60min, na stěnu nebo do stropu, vč. upevňovacího a instalačního materiálu</t>
  </si>
  <si>
    <t>E</t>
  </si>
  <si>
    <t>KABELY</t>
  </si>
  <si>
    <t>700 045</t>
  </si>
  <si>
    <t>Kabel CYKY 4x185 - Kabel vč. ukončení, zapojení, označovacího štítku, vč. dopravy, manipulace a montáže. Délka dle seznamu zařízení výkresů půdorysu, včetně prořezu a rezerv.</t>
  </si>
  <si>
    <t>Poznámka k položce:_x000D_
ODMĚŘIT PODLE SKUTEČNÉHO STAVU NA STAVBĚ</t>
  </si>
  <si>
    <t>700 046</t>
  </si>
  <si>
    <t>Kabel CXKH-R-J 3x1,5 - Kabel vč. ukončení, zapojení, označovacího štítku, vč. dopravy, manipulace a montáže. Délka dle seznamu zařízení výkresů půdorysu, včetně prořezu a rezerv.</t>
  </si>
  <si>
    <t>700 047</t>
  </si>
  <si>
    <t>Kabel CYKY 3x2,5 - Kabel vč. ukončení, zapojení, označovacího štítku, vč. dopravy, manipulace a montáže. Délka dle seznamu zařízení výkresů půdorysu, včetně prořezu a rezerv.</t>
  </si>
  <si>
    <t>700 048</t>
  </si>
  <si>
    <t>Kabel CXKH-R-J 3x1,5- Kabel vč. ukončení, zapojení, označovacího štítku, vč. dopravy, manipulace a montáže. Délka dle seznamu zařízení výkresů půdorysu, včetně prořezu a rezerv.</t>
  </si>
  <si>
    <t>700 048.1</t>
  </si>
  <si>
    <t>Kabel CXKH-R-J 3x2,5- Kabel vč. ukončení, zapojení, označovacího štítku, vč. dopravy, manipulace a montáže. Délka dle seznamu zařízení výkresů půdorysu, včetně prořezu a rezerv.</t>
  </si>
  <si>
    <t>700 049</t>
  </si>
  <si>
    <t>Kabel CXKH-R-J 5x1,5 - Kabel vč. ukončení, zapojení, označovacího štítku, vč. dopravy, manipulace a montáže. Délka dle seznamu zařízení výkresů půdorysu, včetně prořezu a rezerv.</t>
  </si>
  <si>
    <t>700 049.1</t>
  </si>
  <si>
    <t>Kabel CXKH-R-J 5x2,5 - Kabel vč. ukončení, zapojení, označovacího štítku, vč. dopravy, manipulace a montáže. Délka dle seznamu zařízení výkresů půdorysu, včetně prořezu a rezerv.</t>
  </si>
  <si>
    <t>700 049.2</t>
  </si>
  <si>
    <t>Kabel CXKH-R-J 5x6 - Kabel vč. ukončení, zapojení, označovacího štítku, vč. dopravy, manipulace a montáže. Délka dle seznamu zařízení výkresů půdorysu, včetně prořezu a rezerv.</t>
  </si>
  <si>
    <t>700 050</t>
  </si>
  <si>
    <t>Kabel CXKH-R-J 5x16 - Kabel vč. ukončení, zapojení, označovacího štítku, vč. dopravy, manipulace a montáže. Délka dle seznamu zařízení výkresů půdorysu, včetně prořezu a rezerv.</t>
  </si>
  <si>
    <t>700 050.1</t>
  </si>
  <si>
    <t>Kabel CXKH-R-J 5x25 - Kabel vč. ukončení, zapojení, označovacího štítku, vč. dopravy, manipulace a montáže. Délka dle seznamu zařízení výkresů půdorysu, včetně prořezu a rezerv.</t>
  </si>
  <si>
    <t>700 051</t>
  </si>
  <si>
    <t>Kabel CYKY 5x2,5 - Kabel vč. ukončení, zapojení, označovacího štítku, vč. dopravy, manipulace a montáže. Délka dle seznamu zařízení výkresů půdorysu, včetně prořezu a rezerv.</t>
  </si>
  <si>
    <t>700 052</t>
  </si>
  <si>
    <t>Kabel CYKY 5x4 - Kabel vč. ukončení, zapojení, označovacího štítku, vč. dopravy, manipulace a montáže. Délka dle seznamu zařízení výkresů půdorysu, včetně prořezu a rezerv.</t>
  </si>
  <si>
    <t>700 055</t>
  </si>
  <si>
    <t>Kabel CXKH-O 3x1,5 - Kabel vč. ukončení, zapojení, označovacího štítku, vč. dopravy, manipulace a montáže. Délka dle seznamu zařízení výkresů půdorysu, včetně prořezu a rezerv.</t>
  </si>
  <si>
    <t>700 056</t>
  </si>
  <si>
    <t>Kabel CHKE-V-J 3x1,5 - Kabel s funkční schopností při požáru, 60min., B2ca s1 d0, vč. ukončení, zapojení, označovacího štítku, vč. dopravy, manipulace a montáže. Délka dle seznamu zařízení výkresů půdorysu, včetně prořezu a rezerv.</t>
  </si>
  <si>
    <t>700 057</t>
  </si>
  <si>
    <t>Kabel CHKE-V-O 2x1,5 - Kabel s funkční schopností při požáru, 60min., B2ca s1 d0, vč. ukončení, zapojení, označovacího štítku, vč. dopravy, manipulace a montáže. Délka dle seznamu zařízení výkresů půdorysu, včetně prořezu a rezerv.</t>
  </si>
  <si>
    <t>700 059</t>
  </si>
  <si>
    <t>Kabel CYA2,5 - Kabel vč. Ukončení očkem, zapojení, označovacího štítku, vč. dopravy, manipulace a montáže. Délka dle seznamu zařízení výkresů půdorysu, včetně prořezu a rezerv.</t>
  </si>
  <si>
    <t>700 059.1</t>
  </si>
  <si>
    <t>Kabel CYA6 - Kabel vč. Ukončení očkem, zapojení, označovacího štítku, vč. dopravy, manipulace a montáže. Délka dle seznamu zařízení výkresů půdorysu, včetně prořezu a rezerv.</t>
  </si>
  <si>
    <t>700 059.2</t>
  </si>
  <si>
    <t>Kabel CYA10 - Kabel vč. Ukončení očkem, zapojení, označovacího štítku, vč. dopravy, manipulace a montáže. Délka dle seznamu zařízení výkresů půdorysu, včetně prořezu a rezerv.</t>
  </si>
  <si>
    <t>Pol286</t>
  </si>
  <si>
    <t>Ukončení kabelů</t>
  </si>
  <si>
    <t>F</t>
  </si>
  <si>
    <t>SEZNAM ROZVADĚČŮ</t>
  </si>
  <si>
    <t>700 060</t>
  </si>
  <si>
    <t>Vyzbrojení 1.pole rozvaděče RM1, vč. dopravy, montáže, osazení, průchodek, ukončení a zapojení</t>
  </si>
  <si>
    <t>700 061</t>
  </si>
  <si>
    <t>Rozvaděč RM1.7- Rozvaděčová skříň, vč. dopravy, montáže, osazení, průchodek, ukončení a zapojení</t>
  </si>
  <si>
    <t>Poznámka k položce:_x000D_
včetně náplně skříně podle PD</t>
  </si>
  <si>
    <t>700 062</t>
  </si>
  <si>
    <t>Demontáž a montáž rozvaděče 1.5, vč. dopravy, montáže, osazení, průchodek, ukončení a zapojení</t>
  </si>
  <si>
    <t>700 063</t>
  </si>
  <si>
    <t>Osazení jističů do RM1.5 - první řada jističů</t>
  </si>
  <si>
    <t>700 064</t>
  </si>
  <si>
    <t>Rozvaděč RS1.2.1 - Rozvaděčová skříň, vč. dopravy, montáže, osazení, průchodek, ukončení a zapojeníKompletní demnotáž</t>
  </si>
  <si>
    <t>H</t>
  </si>
  <si>
    <t>OSTATNÍ</t>
  </si>
  <si>
    <t>700 080</t>
  </si>
  <si>
    <t>DODÁVKA -Ucpávky průchodů požárními úseky 60min - ref. Intumex, Hilti Těsnící materiál musí mít minimálně stejnou požární odolnost, jako je požadovaná požární odolnost prostupující konstrukce .</t>
  </si>
  <si>
    <t>700 081</t>
  </si>
  <si>
    <t>MONTÁŽ - Stavební zednické přípomoce, zhotovení prostupů ve stěně prům. 30mm - Začistění a vypláštění kompletní , zhotovení prostupu, opravy povrchů, drobná stavební mechanizace apod. vč. potřebného materiálu</t>
  </si>
  <si>
    <t>700 082</t>
  </si>
  <si>
    <t>Ucpávka prostupu do rozvodny rest.- protipožární, protiplynová a proti vnikání vlhkosti, referenční typ Hawke modul HF6052</t>
  </si>
  <si>
    <t>700 083</t>
  </si>
  <si>
    <t>Dielektrický koberec - Gumové izolační koberce pro elektrotechniku, ochrana před nebezpečným napětím do 1000 V, pryž pro pokrytí podlah ve vnitřních prostorách budov.</t>
  </si>
  <si>
    <t>700 084</t>
  </si>
  <si>
    <t>MONTÁŽ - Pomocné montážní práce - cena zahrnuje kompletní pomocné montážní práce potřebné k provedení a dokončení díla</t>
  </si>
  <si>
    <t>700 084.1</t>
  </si>
  <si>
    <t>Houkačka 230V</t>
  </si>
  <si>
    <t>700 084.2</t>
  </si>
  <si>
    <t>Germicidní zářivka se samostatným vypínačem</t>
  </si>
  <si>
    <t>I</t>
  </si>
  <si>
    <t>OSTATNÍ NÁKLADY</t>
  </si>
  <si>
    <t>700 085</t>
  </si>
  <si>
    <t>Dodavatelská výrobní dokumentace - Vypracování výrobní dokumentace stavby. Cena zahrnuje zhotovení a dodání dokumentace v počtu 6 pare +2x CD</t>
  </si>
  <si>
    <t>700 086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</si>
  <si>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</si>
  <si>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700 087</t>
  </si>
  <si>
    <t>Provedení a vypracování výchozí revize</t>
  </si>
  <si>
    <t>700 088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</si>
  <si>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</si>
  <si>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</si>
  <si>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>Pol353</t>
  </si>
  <si>
    <t>Měření intenzity umělého osvětlení vč. vypracování protokolu</t>
  </si>
  <si>
    <t>Pol287</t>
  </si>
  <si>
    <t>Drobný instalační materiál</t>
  </si>
  <si>
    <t>Pol355</t>
  </si>
  <si>
    <t>Zaškolení obsluhy, manuály</t>
  </si>
  <si>
    <t>Pol356</t>
  </si>
  <si>
    <t>Zkušební provoz</t>
  </si>
  <si>
    <t>Pol357</t>
  </si>
  <si>
    <t>Energie a jiná media</t>
  </si>
  <si>
    <t>Pol358</t>
  </si>
  <si>
    <t>Lešení a pomocné konstrukce</t>
  </si>
  <si>
    <t>Pol359</t>
  </si>
  <si>
    <t>Vertikální doprava</t>
  </si>
  <si>
    <t>Pol360</t>
  </si>
  <si>
    <t>Přemístění po staveništi</t>
  </si>
  <si>
    <t>Pol361</t>
  </si>
  <si>
    <t>Ochrana provedených prací</t>
  </si>
  <si>
    <t>Pol288</t>
  </si>
  <si>
    <t>Náklady na projednání předmětu díla</t>
  </si>
  <si>
    <t>Pol363</t>
  </si>
  <si>
    <t>BOZP</t>
  </si>
  <si>
    <t>Pol364</t>
  </si>
  <si>
    <t>Kompletace</t>
  </si>
  <si>
    <t>Pol365</t>
  </si>
  <si>
    <t>Úklid</t>
  </si>
  <si>
    <t>Pol366</t>
  </si>
  <si>
    <t>Odpadové hospodářství</t>
  </si>
  <si>
    <t>Pol289</t>
  </si>
  <si>
    <t>Příslušenství svítidel</t>
  </si>
  <si>
    <t>08 - SO 01.1.7    Slaboproudé rozvody</t>
  </si>
  <si>
    <t>Úroveň 3:</t>
  </si>
  <si>
    <t>01 - Část SNV</t>
  </si>
  <si>
    <t>D1 - Ústředna, systémové prvky</t>
  </si>
  <si>
    <t xml:space="preserve">D2 - Kabely </t>
  </si>
  <si>
    <t>D3 - Krabice</t>
  </si>
  <si>
    <t>D4 - Kabelové trasy</t>
  </si>
  <si>
    <t>D5 - Instalace</t>
  </si>
  <si>
    <t>D6 - Ostatní</t>
  </si>
  <si>
    <t>Ústředna, systémové prvky</t>
  </si>
  <si>
    <t>Pol39</t>
  </si>
  <si>
    <t>Sada pro nouzovou signalizaci pro přivolání pomoci tělesně postiženým osobám (podle vyhlášky č. 398/2009 Sb. o bezbariérovém užívání staveb)/transformátor, nouové tlačítko se šnůrou, resetovací tlačítko, kontrolní modul s optickou a akustickou signalizací/</t>
  </si>
  <si>
    <t>Pol40</t>
  </si>
  <si>
    <t>přídavný kontrolní modul s optickou a akustickou signalizací vč. Rámečku</t>
  </si>
  <si>
    <t xml:space="preserve">Kabely </t>
  </si>
  <si>
    <t>Pol41</t>
  </si>
  <si>
    <t>Sděl. stíněný kabel vhodný pro zabezpečovací instalace (F/UTP)</t>
  </si>
  <si>
    <t>Pol42</t>
  </si>
  <si>
    <t>Napájecí kabel CYKY-J 2x2,5</t>
  </si>
  <si>
    <t>Krabice</t>
  </si>
  <si>
    <t>Pol387</t>
  </si>
  <si>
    <t>Krabice rozbočovací vč. svorkovnice, tamper</t>
  </si>
  <si>
    <t>Pol43</t>
  </si>
  <si>
    <t>Krabice přístrojová</t>
  </si>
  <si>
    <t>Kabelové trasy</t>
  </si>
  <si>
    <t>Pol388</t>
  </si>
  <si>
    <t>Elektroinstalační trubka ohebná PVC pr. 16 mm, se střední mechanickou odolností, vč. instalačního materiálu a příslušenství</t>
  </si>
  <si>
    <t>Pol44</t>
  </si>
  <si>
    <t>Drobný instalační materiál, štítky</t>
  </si>
  <si>
    <t>Instalace</t>
  </si>
  <si>
    <t>Pol45</t>
  </si>
  <si>
    <t>Instalace kabeláže (uložení do nosných systémů, pod omítku)</t>
  </si>
  <si>
    <t>Pol392</t>
  </si>
  <si>
    <t>Drážkování</t>
  </si>
  <si>
    <t>Pol46</t>
  </si>
  <si>
    <t>Instalace kabelových tras</t>
  </si>
  <si>
    <t>Pol47</t>
  </si>
  <si>
    <t>Instalace systémových prvků</t>
  </si>
  <si>
    <t>Pol48</t>
  </si>
  <si>
    <t>Dokumentace zhotovitele</t>
  </si>
  <si>
    <t>Pol53</t>
  </si>
  <si>
    <t>Pol62</t>
  </si>
  <si>
    <t>Uvedení do provozu výše uvedených slaboproudých systémů</t>
  </si>
  <si>
    <t>Pol63</t>
  </si>
  <si>
    <t>Zaškolení</t>
  </si>
  <si>
    <t>Pol66</t>
  </si>
  <si>
    <t>Stavební přípomoci</t>
  </si>
  <si>
    <t>02 - Část SCS</t>
  </si>
  <si>
    <t>D1 - Rozvaděče</t>
  </si>
  <si>
    <t>D2 - Zásuvky</t>
  </si>
  <si>
    <t xml:space="preserve">D3 - Ukončení v rozvaděčích </t>
  </si>
  <si>
    <t>D4 - Kabely ostatní</t>
  </si>
  <si>
    <t>D5 - Zemnění, stínění</t>
  </si>
  <si>
    <t>D6 - Kabelové trasy</t>
  </si>
  <si>
    <t>D7 - Kabely metalické</t>
  </si>
  <si>
    <t>D8 - Kabely optické</t>
  </si>
  <si>
    <t>D9 - Instalace</t>
  </si>
  <si>
    <t>D10 - Ostatní</t>
  </si>
  <si>
    <t>Rozvaděče</t>
  </si>
  <si>
    <t>Pol454</t>
  </si>
  <si>
    <t>Rack SCS stojanový, 800×1000×42U, včetně 19" rámu (přední i zadní), přední dveře z perforovaného plechu, zadní dveře perforované dělené</t>
  </si>
  <si>
    <t>Pol455</t>
  </si>
  <si>
    <t>19" napájecí lišta (min 5x230V) s přepěťovou ochranou</t>
  </si>
  <si>
    <t>Pol456</t>
  </si>
  <si>
    <t>Rozvaděč do barového pultu 10" 4U</t>
  </si>
  <si>
    <t>Pol457</t>
  </si>
  <si>
    <t>telefonní rozvaděč MIS1a s výbavou pro 50p</t>
  </si>
  <si>
    <t>Pol458</t>
  </si>
  <si>
    <t>Nosník zářezových modulů LSA, 10+1 pozice</t>
  </si>
  <si>
    <t>Pol459</t>
  </si>
  <si>
    <t>Svorkovnice LSA Plus. Rozpojovací</t>
  </si>
  <si>
    <t>Pol460</t>
  </si>
  <si>
    <t>Svorkovnice LSA Plus. Zemnící</t>
  </si>
  <si>
    <t>Zásuvky</t>
  </si>
  <si>
    <t>Pol461</t>
  </si>
  <si>
    <t>Zásuvka 2×RJ45/s, cat 6A, pod omítku - kompletní vč. Krabice, design shodný s profesí ESI</t>
  </si>
  <si>
    <t>Pol462</t>
  </si>
  <si>
    <t>Zásuvka 2×RJ45/s, cat 6A, na omítku - kompletní vč. Krabice, design shodný s profesí ESI</t>
  </si>
  <si>
    <t>Pol463</t>
  </si>
  <si>
    <t>Zásuvka 2×RJ45/s, cat 6A, provedení na DIN lištu, keystone + rámeček</t>
  </si>
  <si>
    <t>Pol464</t>
  </si>
  <si>
    <t>Zásuvka 2×RJ45/s, cat 6A, venkovní provedení - kompletní vč. Krabice</t>
  </si>
  <si>
    <t xml:space="preserve">Ukončení v rozvaděčích </t>
  </si>
  <si>
    <t>Pol465</t>
  </si>
  <si>
    <t>Patch panel 1U OPTICKÝ, 24×SM E2000</t>
  </si>
  <si>
    <t>Pol466</t>
  </si>
  <si>
    <t>Patch panel 1U, 24×STP/1U, cat 6A, kompletní</t>
  </si>
  <si>
    <t>Pol467</t>
  </si>
  <si>
    <t>Patchpanel 1U telefonní, 50×RJ45, nestíněný</t>
  </si>
  <si>
    <t>Pol468</t>
  </si>
  <si>
    <t>Patchpanel 10'' kat. 6a STP, 12 portů</t>
  </si>
  <si>
    <t>Kabely ostatní</t>
  </si>
  <si>
    <t>Pol469</t>
  </si>
  <si>
    <t>Kabel S/FTP 4×2×AWG23/1, cat 6A, LSOH</t>
  </si>
  <si>
    <t>Pol470</t>
  </si>
  <si>
    <t>Kabel TCEPKPFLE 25×4×0.6</t>
  </si>
  <si>
    <t>Pol471</t>
  </si>
  <si>
    <t>Kabel SHKFH–R + B2ca s1d1a1 10×2×0.5</t>
  </si>
  <si>
    <t>Pol67</t>
  </si>
  <si>
    <t>Kabel optický, SM, 48 vláken OS2, zafukovací, venkovní</t>
  </si>
  <si>
    <t>Pol69</t>
  </si>
  <si>
    <t>Svazek mikrotrubiček HDPE 7x14/10 mm transparentní s barevným pruhem včetně spojek a koncovek</t>
  </si>
  <si>
    <t>Zemnění, stínění</t>
  </si>
  <si>
    <t>Pol474</t>
  </si>
  <si>
    <t>Kabel CYA 16 zž</t>
  </si>
  <si>
    <t>Pol475</t>
  </si>
  <si>
    <t>Kabel CYA 6 zž</t>
  </si>
  <si>
    <t>Pol476</t>
  </si>
  <si>
    <t>Kabelový žlab, plný s perforací, pozinkovaný 100x60mm, včetně spojek, konzol a závitových tyčí</t>
  </si>
  <si>
    <t>Pol477</t>
  </si>
  <si>
    <t>Elektroinstalační trubka ohebná PVC pr. 32 mm, se střední mechanickou odolností, vč. instalačního materiálu a příslušenství, (instalace pod omítku)</t>
  </si>
  <si>
    <t>Pol478</t>
  </si>
  <si>
    <t>Elektroinstalační trubka pevná PVC pr. 32 mm, s vysokou mechanickou odolností, vč. instalačního materiálu, příslušenství a protahovacího drátu</t>
  </si>
  <si>
    <t>Pol479</t>
  </si>
  <si>
    <t>Nová páteřní trasa v šachtě teplovodu - nové konzole, příchytky</t>
  </si>
  <si>
    <t>Kabely metalické</t>
  </si>
  <si>
    <t>Pol480</t>
  </si>
  <si>
    <t>Propojovací kabel LED, Cat.6a, STP,2xRJ45, délka 0.33m, šedá</t>
  </si>
  <si>
    <t>Pol481</t>
  </si>
  <si>
    <t>Propojovací kabel LED, Cat.6a, STP,2xRJ45, délka 0.5m, šedá</t>
  </si>
  <si>
    <t>Pol482</t>
  </si>
  <si>
    <t>Propojovací kabel LED, Cat.6a, STP,2xRJ45, délka 1m, šedá</t>
  </si>
  <si>
    <t>Pol483</t>
  </si>
  <si>
    <t>Propojovací kabel LED, Cat.6a, STP,2xRJ45, délka 2m, šedá</t>
  </si>
  <si>
    <t>Pol484</t>
  </si>
  <si>
    <t>Propojovací kabel LED, Cat.6a, STP,2xRJ45, délka 3m, šedá</t>
  </si>
  <si>
    <t>Pol485</t>
  </si>
  <si>
    <t>Propojovací kabel LED, Cat.6a, STP,2xRJ45, délka 5m, šedá</t>
  </si>
  <si>
    <t>D8</t>
  </si>
  <si>
    <t>Kabely optické</t>
  </si>
  <si>
    <t>Pol486</t>
  </si>
  <si>
    <t>Patchcord optický SM OS1 9/125, E2/APC-LC/PC, 1m, LSOH, G.657.A</t>
  </si>
  <si>
    <t>Pol487</t>
  </si>
  <si>
    <t>Patchcord optický SM OS1 9/125, E2/APC-LC/PC, 2m, LSOH, G.657.A</t>
  </si>
  <si>
    <t>D9</t>
  </si>
  <si>
    <t>Pol488</t>
  </si>
  <si>
    <t>Pol489</t>
  </si>
  <si>
    <t>Pol490</t>
  </si>
  <si>
    <t>Pol491</t>
  </si>
  <si>
    <t>Instalace patchpanelů a optických prvků</t>
  </si>
  <si>
    <t>Pol492</t>
  </si>
  <si>
    <t>Instalace koncových prvků - zásuvek</t>
  </si>
  <si>
    <t>Pol493</t>
  </si>
  <si>
    <t>Kompletace rozvaděčů</t>
  </si>
  <si>
    <t>Pol494</t>
  </si>
  <si>
    <t>Přepojení prvků stávajícího nástěnného rozvaděče SCS do nového racku, kompletace</t>
  </si>
  <si>
    <t>Pol495</t>
  </si>
  <si>
    <t>Měření optické kabeláže vč. vyhotovení měřícího protokolu</t>
  </si>
  <si>
    <t>Pol496</t>
  </si>
  <si>
    <t>Měření metalické kabeláže vč. vyhotovení měřícího protokolu</t>
  </si>
  <si>
    <t>D10</t>
  </si>
  <si>
    <t>Pol497</t>
  </si>
  <si>
    <t>Pol498</t>
  </si>
  <si>
    <t>Pol499</t>
  </si>
  <si>
    <t>Manuály</t>
  </si>
  <si>
    <t>Pol500</t>
  </si>
  <si>
    <t>Pol402</t>
  </si>
  <si>
    <t>Testy, revize</t>
  </si>
  <si>
    <t>Pol403</t>
  </si>
  <si>
    <t>Pol501</t>
  </si>
  <si>
    <t>Náklady na zkoušky</t>
  </si>
  <si>
    <t>Pol405</t>
  </si>
  <si>
    <t>Pol502</t>
  </si>
  <si>
    <t>Energie a jiná média</t>
  </si>
  <si>
    <t>Pol407</t>
  </si>
  <si>
    <t>Průvrty</t>
  </si>
  <si>
    <t>Pol503</t>
  </si>
  <si>
    <t>Pol504</t>
  </si>
  <si>
    <t>Pol505</t>
  </si>
  <si>
    <t>Pol506</t>
  </si>
  <si>
    <t>nástřik prvků SCS v Restauraci na barvu RAL7021</t>
  </si>
  <si>
    <t>Pol507</t>
  </si>
  <si>
    <t>Pol508</t>
  </si>
  <si>
    <t>Pol509</t>
  </si>
  <si>
    <t>Požární ucpávky</t>
  </si>
  <si>
    <t>Pol510</t>
  </si>
  <si>
    <t>Požární izolace</t>
  </si>
  <si>
    <t>Pol511</t>
  </si>
  <si>
    <t>Pol512</t>
  </si>
  <si>
    <t>Náklady na projednání předmětu Díla</t>
  </si>
  <si>
    <t>Pol513</t>
  </si>
  <si>
    <t>Pol514</t>
  </si>
  <si>
    <t>Pol515</t>
  </si>
  <si>
    <t>03 - Část AVT</t>
  </si>
  <si>
    <t>D1 - Systémové prvky AVT</t>
  </si>
  <si>
    <t>D3 - Kabelové trasy</t>
  </si>
  <si>
    <t>D4 - Instalace</t>
  </si>
  <si>
    <t>D5 - Ostatní</t>
  </si>
  <si>
    <t>Systémové prvky AVT</t>
  </si>
  <si>
    <t>Pol548</t>
  </si>
  <si>
    <t>65" Televize SMART QLED, 4K Ultra HD, PQI 3500 (100Hz), HDR10, HDR10+, HLG, lokální stmívání, DVB-T2/S2/C, H.265/HEVC, 2× HDMI, 2× USB, 2, LAN, WiFi, Bluetooth, párování s mobilním zařízením</t>
  </si>
  <si>
    <t>Pol18</t>
  </si>
  <si>
    <t>85" Televize SMART QLED, 4K Ultra HD, PQI 3500 (100Hz), HDR10, HDR10+, HLG, lokální stmívání, DVB-T2/S2/C, H.265/HEVC, 2× HDMI, 2× USB, 2, LAN, WiFi, Bluetooth, párování s mobilním zařízením</t>
  </si>
  <si>
    <t>Pol19</t>
  </si>
  <si>
    <t>přípojné místo 1×USB-C, 2×HDMI , kompletní vč krabice, (3×230V, 4×LAN- zvlášť)</t>
  </si>
  <si>
    <t>Pol550</t>
  </si>
  <si>
    <t>19" Rozvaděč AVT 12U, nástěnný, včetně vybavení a polic</t>
  </si>
  <si>
    <t>Pol20</t>
  </si>
  <si>
    <t>Reproduktory stropní závěsné 100V, kvalitní reprodukce hudby</t>
  </si>
  <si>
    <t>Pol21</t>
  </si>
  <si>
    <t>Zesilovač 4x240W, 100V rozvod, vestavěný MP3 přehrávač s displejem, USB konektorem, slotem pro SD kartu, Bluetooth připojením, FM tunerem a dálkovým ovladačem.</t>
  </si>
  <si>
    <t>Pol22</t>
  </si>
  <si>
    <t>Audio matice s DSP, volně konfigurovatelná, 12x8, včetně audio kabeláže</t>
  </si>
  <si>
    <t>Pol23</t>
  </si>
  <si>
    <t>Jednotka řídícího systému CUE</t>
  </si>
  <si>
    <t>Pol24</t>
  </si>
  <si>
    <t>Dotykový panel 7"</t>
  </si>
  <si>
    <t>Pol25</t>
  </si>
  <si>
    <t>HDBaseT převodníky</t>
  </si>
  <si>
    <t>Pol26</t>
  </si>
  <si>
    <t>Mikrofonní bezdrátová sada</t>
  </si>
  <si>
    <t>Pol27</t>
  </si>
  <si>
    <t>Pol28</t>
  </si>
  <si>
    <t>19" Switch 10/100/1000, 12p</t>
  </si>
  <si>
    <t>Pol29</t>
  </si>
  <si>
    <t>kabel HDMI-HDMI, HDMI 2.1 přenos 48G, 1m</t>
  </si>
  <si>
    <t>Pol30</t>
  </si>
  <si>
    <t>kabel USB-C, 1m</t>
  </si>
  <si>
    <t>Pol31</t>
  </si>
  <si>
    <t>reproduktorový kabel 2x1,5</t>
  </si>
  <si>
    <t>Pol32</t>
  </si>
  <si>
    <t>Pol33</t>
  </si>
  <si>
    <t>vodič Cya 16mm</t>
  </si>
  <si>
    <t>Pol557</t>
  </si>
  <si>
    <t>Elektroinstalační trubka ohebná PVC pr. 50 mm, se střední mechanickou odolností, vč. instalačního materiálu a příslušenství, (instalace pod omítku)</t>
  </si>
  <si>
    <t>Pol34</t>
  </si>
  <si>
    <t>Elektroinstalační trubka do 32mm - pevná nebo ohebná, bezhalogenová, včetně příchytek</t>
  </si>
  <si>
    <t>Pol35</t>
  </si>
  <si>
    <t>Pol36</t>
  </si>
  <si>
    <t>Pol560</t>
  </si>
  <si>
    <t>Pol561</t>
  </si>
  <si>
    <t>Pol562</t>
  </si>
  <si>
    <t>Instalace kabelových tras pod omítku (zasekat), stavební přípomoce</t>
  </si>
  <si>
    <t>Pol563</t>
  </si>
  <si>
    <t>Pol633</t>
  </si>
  <si>
    <t>Pol37</t>
  </si>
  <si>
    <t>Pol635</t>
  </si>
  <si>
    <t>Pol636</t>
  </si>
  <si>
    <t>Pol637</t>
  </si>
  <si>
    <t>Zaimplementování systému AVT FARMA do presentačního systému ČZU</t>
  </si>
  <si>
    <t>Pol638</t>
  </si>
  <si>
    <t>Pol639</t>
  </si>
  <si>
    <t>Pol640</t>
  </si>
  <si>
    <t>Pol641</t>
  </si>
  <si>
    <t>Pol643</t>
  </si>
  <si>
    <t>Pol645</t>
  </si>
  <si>
    <t>Pol653</t>
  </si>
  <si>
    <t>Pol38</t>
  </si>
  <si>
    <t>Pol656</t>
  </si>
  <si>
    <t>09 - SO 01.1.8    Elektrická požární signalizace</t>
  </si>
  <si>
    <t>D2 - Prvky (čidla)</t>
  </si>
  <si>
    <t>D3 - Kabely se zvýšenou odolností proti šíření plamene</t>
  </si>
  <si>
    <t>D4 - Kabely s funkční odolností při pořáru, dle vyhl. Č.23/2008</t>
  </si>
  <si>
    <t>D5 - Kabelové trasy</t>
  </si>
  <si>
    <t>D6 - Krabice</t>
  </si>
  <si>
    <t>D7 - Instalace</t>
  </si>
  <si>
    <t>D8 - Ostatní</t>
  </si>
  <si>
    <t>Pol290</t>
  </si>
  <si>
    <t>Ústředna EPSI+ Rozšiřující skříň</t>
  </si>
  <si>
    <t>Poznámka k položce:_x000D_
Ve všech poznámkách uvedeny referenční výrobky pro upřesnění specifikace_x000D_
808004 Ústředna EPS IQ8control M, 789303 Rozšiřující skříň pro 8000C/M</t>
  </si>
  <si>
    <t>Pol291</t>
  </si>
  <si>
    <t>Čelní ovl. panel pro ústřednu EPS. CZ</t>
  </si>
  <si>
    <t>Poznámka k položce:_x000D_
786009 Čelní ovl. panel  pro ústřednu 8000C/M, IQ8Control C/M  CZ</t>
  </si>
  <si>
    <t>Pol292</t>
  </si>
  <si>
    <t>linková karta s rozšíření sberníce pro 3 mikromodulové karty</t>
  </si>
  <si>
    <t>Poznámka k položce:_x000D_
772476 Mikromodul. karta IQ8ControlM se třemi pozicemi pro MM</t>
  </si>
  <si>
    <t>Pol293</t>
  </si>
  <si>
    <t>Periferní karta - rozhraní pro OPPO</t>
  </si>
  <si>
    <t>Poznámka k položce:_x000D_
772477 Periferní modul IQ8ControlC/M rozhr. pro OPPO a 1 MM pozice</t>
  </si>
  <si>
    <t>Pol295</t>
  </si>
  <si>
    <t>linková karta (analog ring)</t>
  </si>
  <si>
    <t>Poznámka k položce:_x000D_
784382.D0 Mikromodul Esserbus IQ8Control/8000</t>
  </si>
  <si>
    <t>Pol294</t>
  </si>
  <si>
    <t>síťová karta (kompatibilní se sítí ústředen EPS essernet®)</t>
  </si>
  <si>
    <t>Poznámka k položce:_x000D_
784841.10 Essernet-Mikromodul 500kBd série 2 / Datenkabel</t>
  </si>
  <si>
    <t>Pol296</t>
  </si>
  <si>
    <t>Akumulátor 12V / 24Ah (certifikovaný pro EPS)</t>
  </si>
  <si>
    <t>Poznámka k položce:_x000D_
018006 Akku 12 V / 24 Ah VdS:schváleno</t>
  </si>
  <si>
    <t>Pol95</t>
  </si>
  <si>
    <t>REPS, rozvaděč OCEP, vč výzbroje</t>
  </si>
  <si>
    <t>Pol96</t>
  </si>
  <si>
    <t>Paralelní ovládací tablo</t>
  </si>
  <si>
    <t>Pol297</t>
  </si>
  <si>
    <t>Optopřevodník pro připojení do sítě (sběrnice) ústředen essernet (single mode), ST konektor</t>
  </si>
  <si>
    <t>Poznámka k položce:_x000D_
784763, Optopřevodník pro připojení do sítě (sběrnice) ústředen essernet (single mode), ST konektor</t>
  </si>
  <si>
    <t>Pol298</t>
  </si>
  <si>
    <t>Datový kabel - (typ IBM/typ 1A pro propojení v rámci rozvaděče, ústředny)</t>
  </si>
  <si>
    <t>Pol299</t>
  </si>
  <si>
    <t>Optický SM patchcord ST/ST, duplex, 5m</t>
  </si>
  <si>
    <t>Pol300</t>
  </si>
  <si>
    <t>Optický SM patchcord ST/ST, duplex, 30m</t>
  </si>
  <si>
    <t>Pol301</t>
  </si>
  <si>
    <t>malý optický rozvaděč (ST SM 9/125) - nad (vedle) ústředny pro ukončení opt. kabelu 12 vl.SM</t>
  </si>
  <si>
    <t>Pol370</t>
  </si>
  <si>
    <t>19" Optická vana 24xST simplex včetně kazety černá (ST SM 9/125) - do rozvaděče v 1.PP Rektorát</t>
  </si>
  <si>
    <t>Prvky (čidla)</t>
  </si>
  <si>
    <t>Pol302</t>
  </si>
  <si>
    <t>Automatický multisenzorový hlásič OT</t>
  </si>
  <si>
    <t>Poznámka k položce:_x000D_
802373 OT - multisenzorový hlásič  série IQ8Quad</t>
  </si>
  <si>
    <t>Pol303</t>
  </si>
  <si>
    <t>Automatický multisenzorový hlásič O2T</t>
  </si>
  <si>
    <t>Poznámka k položce:_x000D_
802374 O2T - multisenzorový hlásič  série IQ8Quad - VdS G 204061</t>
  </si>
  <si>
    <t>Pol304</t>
  </si>
  <si>
    <t>Automatický hlásič opticko-kouřový</t>
  </si>
  <si>
    <t>Poznámka k položce:_x000D_
802371 Automatický hlásič opticko- kouřový (série IQ8)</t>
  </si>
  <si>
    <t>Pol305</t>
  </si>
  <si>
    <t>Patice hlásiče EPS</t>
  </si>
  <si>
    <t>Poznámka k položce:_x000D_
805590 Sokl hlásiče v základní verzi pro hlásiče IQ8Quad</t>
  </si>
  <si>
    <t>Pol306</t>
  </si>
  <si>
    <t>Elektronika tlačítka do linky EPS s oddělovačem</t>
  </si>
  <si>
    <t>Poznámka k položce:_x000D_
804905 Elektronika tlačítka IQ8  s oddělovačem</t>
  </si>
  <si>
    <t>Pol307</t>
  </si>
  <si>
    <t>Skříň tlačítkového hlásiče EPS, červená se sklíčkem, RAL 3020</t>
  </si>
  <si>
    <t>Poznámka k položce:_x000D_
704900 Skříň tlačítkového hlásiče IQ8 červená se sklíčkem, RAL 3020</t>
  </si>
  <si>
    <t>Pol308</t>
  </si>
  <si>
    <t>vstupně-výstupní modul 4vst./2sledované výstupy</t>
  </si>
  <si>
    <t>Poznámka k položce:_x000D_
808623 Esserbus-poplachový koppler</t>
  </si>
  <si>
    <t>Pol309</t>
  </si>
  <si>
    <t>vstupně-výstupní modul 12 relé</t>
  </si>
  <si>
    <t>Poznámka k položce:_x000D_
808610.10 Esserbus-koppler 12 relé VdS G298038</t>
  </si>
  <si>
    <t>Pol379</t>
  </si>
  <si>
    <t>Siréna požární multitónová, nízkoodběrová</t>
  </si>
  <si>
    <t>Pol310</t>
  </si>
  <si>
    <t>přepěťová ochrana analogové linky EPS</t>
  </si>
  <si>
    <t>Poznámka k položce:_x000D_
DTNV 4/12/5 - přepěťová ochrana</t>
  </si>
  <si>
    <t>Kabely se zvýšenou odolností proti šíření plamene</t>
  </si>
  <si>
    <t>Pol311</t>
  </si>
  <si>
    <t>Kabely se zvýšenou odolností proti šíření plamene 1x2x0,8 P-90 B2ca s1d0, stíněný</t>
  </si>
  <si>
    <t>Poznámka k položce:_x000D_
PRAFlaGuard® F 1x2x0,8 P-90 B2ca s1d0, stíněný</t>
  </si>
  <si>
    <t>Pol382</t>
  </si>
  <si>
    <t>Optický kabel 12vl.MM 50/125u OM3 bezhalogenový, ohniodolný, s funkční odolností při požáru P-30, dle vyhl. Č. 23/2008</t>
  </si>
  <si>
    <t>Pol383</t>
  </si>
  <si>
    <t>Kabelová příchytka požárně odolná vč. požárně odolné kotvy</t>
  </si>
  <si>
    <t>Pol384</t>
  </si>
  <si>
    <t>Chránicka HFFR 32/27</t>
  </si>
  <si>
    <t>Kabely s funkční odolností při pořáru, dle vyhl. Č.23/2008</t>
  </si>
  <si>
    <t>Pol312</t>
  </si>
  <si>
    <t>Kabely s funkční odolností při pořáru, dle vyhl. Č.23/2008 2x2x0,8 P-90 B2ca s1d0, stíněný</t>
  </si>
  <si>
    <t>Poznámka k položce:_x000D_
PRAFlaGuard® F 2x2x0,8 P-90 B2ca s1d0, stíněný</t>
  </si>
  <si>
    <t>Pol313</t>
  </si>
  <si>
    <t>Kabely s funkční odolností při pořáru, dle vyhl. Č.23/2008 8x2x0,8 P-90 B2ca s1d0, stíněný</t>
  </si>
  <si>
    <t>Poznámka k položce:_x000D_
PRAFlaGuard® F 8x2x0,8 P-90 B2ca s1d0, stíněný</t>
  </si>
  <si>
    <t>Pol389</t>
  </si>
  <si>
    <t>Trubka ohebná průměr 16mm (instalace pod omítku)</t>
  </si>
  <si>
    <t>Pol390</t>
  </si>
  <si>
    <t>Pol391</t>
  </si>
  <si>
    <t>Pol393</t>
  </si>
  <si>
    <t>El.instalační krabice požárně odolná se svorkovnicí pro vnitřní povrchovou instalaci (pro kabely se zachováním funkce při požáru / ČSN IEC 60331)</t>
  </si>
  <si>
    <t>kplt</t>
  </si>
  <si>
    <t>Pol394</t>
  </si>
  <si>
    <t>Pol395</t>
  </si>
  <si>
    <t>Pol396</t>
  </si>
  <si>
    <t>Instalace čidel</t>
  </si>
  <si>
    <t>Pol397</t>
  </si>
  <si>
    <t>Pol398</t>
  </si>
  <si>
    <t>Programování</t>
  </si>
  <si>
    <t>Pol399</t>
  </si>
  <si>
    <t>Pol400</t>
  </si>
  <si>
    <t>Protipožární utěsnění kabelových prostupů</t>
  </si>
  <si>
    <t>Pol401</t>
  </si>
  <si>
    <t>Odvoz a ekologická likvidace elektroodpadu</t>
  </si>
  <si>
    <t>Pol404</t>
  </si>
  <si>
    <t>Zhotovení kabelových prostupů</t>
  </si>
  <si>
    <t>Pol406</t>
  </si>
  <si>
    <t>Oživení systému</t>
  </si>
  <si>
    <t>Pol408</t>
  </si>
  <si>
    <t>nástřik čidel EPS pod podhledem v Restauraci na barvu RAL7021</t>
  </si>
  <si>
    <t>Pol409</t>
  </si>
  <si>
    <t>Zhotovení podkladů / scénáře pro návaznosti systému EPS dle projektu PBŘS</t>
  </si>
  <si>
    <t>Pol314</t>
  </si>
  <si>
    <t>Úprava a připojení sítě ústředen ČZU ESSERNET</t>
  </si>
  <si>
    <t>Pol411</t>
  </si>
  <si>
    <t>Zanesení prvků EPS a vazeb do grafické nadstavby ČZU vč. stavebních půdorysů, programování, ….</t>
  </si>
  <si>
    <t>Pol412</t>
  </si>
  <si>
    <t>Komplexní a individuální zkoušky včetně funkční zkoušky</t>
  </si>
  <si>
    <t>Pol413</t>
  </si>
  <si>
    <t>Pol414</t>
  </si>
  <si>
    <t>Zaškolení obsluhy, údržby</t>
  </si>
  <si>
    <t>Pol415</t>
  </si>
  <si>
    <t>Revize systému EPS</t>
  </si>
  <si>
    <t>Pol416</t>
  </si>
  <si>
    <t>Dokumentace skutečného stavu</t>
  </si>
  <si>
    <t>Pol417</t>
  </si>
  <si>
    <t>Provozní řády</t>
  </si>
  <si>
    <t>Pol418</t>
  </si>
  <si>
    <t>Dílenská dokumentace</t>
  </si>
  <si>
    <t>Pol419</t>
  </si>
  <si>
    <t>Pol420</t>
  </si>
  <si>
    <t>Pol421</t>
  </si>
  <si>
    <t>Pol422</t>
  </si>
  <si>
    <t>Pol423</t>
  </si>
  <si>
    <t>Pol424</t>
  </si>
  <si>
    <t>BOZ</t>
  </si>
  <si>
    <t>Pol425</t>
  </si>
  <si>
    <t>10 - SO 01.1.9    Měření a regulace</t>
  </si>
  <si>
    <t>D1 - Rozvaděč, elektrovýzbroj</t>
  </si>
  <si>
    <t>D2 - Řídící systém</t>
  </si>
  <si>
    <t>D3 - Periferie - dodávka, montáž a zapojení</t>
  </si>
  <si>
    <t>D4 - Periferie - pouze zapojení dod.navazujících profesí</t>
  </si>
  <si>
    <t>D5 - Kabeláž vč.kabelových tras, montáže a uložení, pom.materiálu</t>
  </si>
  <si>
    <t>Rozvaděč, elektrovýzbroj</t>
  </si>
  <si>
    <t>Pol49</t>
  </si>
  <si>
    <t>Rozvaděč skříňový 2pole 800x2000x300 vč. kompletní elektrovýzbroje, svorek, zdrojů a říd.systému a montáže, přep.ochrany, stoptlačítko, kontrolky…</t>
  </si>
  <si>
    <t>Pol50</t>
  </si>
  <si>
    <t>Jištěný silový vývod 400V/3kW, jistič</t>
  </si>
  <si>
    <t>Pol51</t>
  </si>
  <si>
    <t>Jištěný silový vývod 230V/10A, jistič</t>
  </si>
  <si>
    <t>Pol52</t>
  </si>
  <si>
    <t>Jištěný spínaný silový vývod 230V/10A, jistič, stykač, ovl.obvod</t>
  </si>
  <si>
    <t>Pol1</t>
  </si>
  <si>
    <t>Jištěný spínaný silový vývod 230V/10A, 3 otáčky jistič, stykač, ovl.obvod</t>
  </si>
  <si>
    <t>Řídící systém</t>
  </si>
  <si>
    <t>Pol54</t>
  </si>
  <si>
    <t>Potřebné napájení říd. systému, oddělovací zdroj</t>
  </si>
  <si>
    <t>Pol55</t>
  </si>
  <si>
    <t>Regulátor volně programovatelný pro 200 dat.bodů, připojení na komunikaci, vstupně výstupní karty dle specifikace níže</t>
  </si>
  <si>
    <t>Pol56</t>
  </si>
  <si>
    <t>Vstup analogový pro odporové čidlo 8xAI</t>
  </si>
  <si>
    <t>Pol57</t>
  </si>
  <si>
    <t>Vstup analogový 0-10V 8xAI</t>
  </si>
  <si>
    <t>Pol58</t>
  </si>
  <si>
    <t>Výstup analogový 0-10V 8xAO</t>
  </si>
  <si>
    <t>Pol59</t>
  </si>
  <si>
    <t>Vstup pro bezpotenciálový kontakt, 16xDI</t>
  </si>
  <si>
    <t>Pol60</t>
  </si>
  <si>
    <t>Výstup spínací 16xDO</t>
  </si>
  <si>
    <t>Pol61</t>
  </si>
  <si>
    <t>Ukončovací modul</t>
  </si>
  <si>
    <t>Pol2</t>
  </si>
  <si>
    <t>Modul integrace měřičů Mbus vč. koncentrátoru pro 20 Slaves zařízení a zdroje</t>
  </si>
  <si>
    <t>Pol64</t>
  </si>
  <si>
    <t>LCD panel na dveře rozvaděče s uživatelskou grafikou</t>
  </si>
  <si>
    <t>Periferie - dodávka, montáž a zapojení</t>
  </si>
  <si>
    <t>Pol65</t>
  </si>
  <si>
    <t>Odporové čidlo teploty jímkové 100mm vč. jímky a návarku</t>
  </si>
  <si>
    <t>Pol3</t>
  </si>
  <si>
    <t>Odporové čidlo teploty prostorové</t>
  </si>
  <si>
    <t>Pol4</t>
  </si>
  <si>
    <t>Odporové čidlo teploty prostorové, barva černá</t>
  </si>
  <si>
    <t>Pol68</t>
  </si>
  <si>
    <t>Odporové čidlo teploty do VZT kanálu</t>
  </si>
  <si>
    <t>Pol5</t>
  </si>
  <si>
    <t>Odporové čidlo teploty venkovní</t>
  </si>
  <si>
    <t>Pol70</t>
  </si>
  <si>
    <t>Odporové čidlo teploty příložné vč. upevňovacího pásku</t>
  </si>
  <si>
    <t>Pol6</t>
  </si>
  <si>
    <t>Rotační klapkový pohon 24V, 0-10V, 18Nm</t>
  </si>
  <si>
    <t>Pol7</t>
  </si>
  <si>
    <t>Čidlo tlaku pro kapaliny 0-10Bar, 0-10V, vč. montážní sady a manost.ventilu</t>
  </si>
  <si>
    <t>Pol8</t>
  </si>
  <si>
    <t>Čidlo zaplavení vč.sond a relé</t>
  </si>
  <si>
    <t>Pol74</t>
  </si>
  <si>
    <t>Rotační klapkový pohon 24V, 2bodový, 18Nm, hav.funkce-zpětná pružina</t>
  </si>
  <si>
    <t>Pol75</t>
  </si>
  <si>
    <t>Diferenční tlakový spínač 50-500Pa na vzduch vč. odběrů</t>
  </si>
  <si>
    <t>Pol76</t>
  </si>
  <si>
    <t>Diferenční tlakový spínač 20-300Pa na vzduch vč. odběrů</t>
  </si>
  <si>
    <t>Pol77</t>
  </si>
  <si>
    <t>Servisní vypínač 3pól, 10A</t>
  </si>
  <si>
    <t>Pol78</t>
  </si>
  <si>
    <t>Čidlo diferenčního tlaku pro vzduch, 0…1000 Pa, 0-10V vč.odběrů</t>
  </si>
  <si>
    <t>Pol79</t>
  </si>
  <si>
    <t>Prostorový spínač s kontrolkou na zeď, barva černá</t>
  </si>
  <si>
    <t>Pol80</t>
  </si>
  <si>
    <t>Protimrazový termostat 2 bod., kapilára 6m, -5..15°C</t>
  </si>
  <si>
    <t>Pol9</t>
  </si>
  <si>
    <t>Rotační klapkový pohon 24V, 3bodový, 18Nm</t>
  </si>
  <si>
    <t>Pol10</t>
  </si>
  <si>
    <t>3 cestný regulační ventil kvs=4 včetně servopohonu 24V, 0-10V</t>
  </si>
  <si>
    <t>Pol11</t>
  </si>
  <si>
    <t>3 cestný regulační ventil kvs=8 včetně servopohonu 24V, 0-10V</t>
  </si>
  <si>
    <t>Pol12</t>
  </si>
  <si>
    <t>Prostorový ovladač s nastavením korekce požadované teploty a přepínáním otáček, volba režimu auto/ručně, barva černá</t>
  </si>
  <si>
    <t>Periferie - pouze zapojení dod.navazujících profesí</t>
  </si>
  <si>
    <t>Pol83</t>
  </si>
  <si>
    <t>zapojení</t>
  </si>
  <si>
    <t>Kabeláž vč.kabelových tras, montáže a uložení, pom.materiálu</t>
  </si>
  <si>
    <t>Pol84</t>
  </si>
  <si>
    <t>Kabel J-H(St)H 2x2x0,8 rt B2ca,s1d0</t>
  </si>
  <si>
    <t>Pol85</t>
  </si>
  <si>
    <t>1-CXKH-R-J 5X1,5 B2ca,s1,d0</t>
  </si>
  <si>
    <t>Pol13</t>
  </si>
  <si>
    <t>J-Y(St)Y 2x2x0,8mm</t>
  </si>
  <si>
    <t>Pol87</t>
  </si>
  <si>
    <t>JYTY 2x1mm</t>
  </si>
  <si>
    <t>Pol88</t>
  </si>
  <si>
    <t>JYTY 4x1mm</t>
  </si>
  <si>
    <t>Pol89</t>
  </si>
  <si>
    <t>CYKY 3x1,5mm</t>
  </si>
  <si>
    <t>Pol90</t>
  </si>
  <si>
    <t>CYKY 5x1,5mm</t>
  </si>
  <si>
    <t>Pol92</t>
  </si>
  <si>
    <t>kabelový žlab 50x50mm vč. spojovací a nosné konstrukce</t>
  </si>
  <si>
    <t>Pol93</t>
  </si>
  <si>
    <t>kabelový žlab 1000x50mm vč. spojovací a nosné konstrukce</t>
  </si>
  <si>
    <t>Pol94</t>
  </si>
  <si>
    <t>materiál pro kabelové trasy (lišty, trubky apod.)</t>
  </si>
  <si>
    <t>Pol14</t>
  </si>
  <si>
    <t>Uživatelský SW pro PLC podstanice - I/O</t>
  </si>
  <si>
    <t>Pol97</t>
  </si>
  <si>
    <t>Uživatelský SW pro Integrace Mbus</t>
  </si>
  <si>
    <t>Pol98</t>
  </si>
  <si>
    <t>Vizualizační software pro LCD panel</t>
  </si>
  <si>
    <t>Pol15</t>
  </si>
  <si>
    <t>Rozšíření vizualizačního software vč.licenčních bodů</t>
  </si>
  <si>
    <t>Pol100</t>
  </si>
  <si>
    <t>Revize a zkoušky</t>
  </si>
  <si>
    <t>Pol101</t>
  </si>
  <si>
    <t>Pol102</t>
  </si>
  <si>
    <t>Nastavení a oživení</t>
  </si>
  <si>
    <t>Pol16</t>
  </si>
  <si>
    <t>Komplexní zkoušky (test 1:1)</t>
  </si>
  <si>
    <t>Pol104</t>
  </si>
  <si>
    <t>Předávací dokumentace stavby (protokoly, certifikáty, revize)</t>
  </si>
  <si>
    <t>Pol105</t>
  </si>
  <si>
    <t>Dokumentace pro provedení stavby</t>
  </si>
  <si>
    <t>Pol17</t>
  </si>
  <si>
    <t>Dodavatelská (dílenská) dokumentace</t>
  </si>
  <si>
    <t>Pol107</t>
  </si>
  <si>
    <t>Dokumentace skutečného provedení stavby</t>
  </si>
  <si>
    <t>Pol108</t>
  </si>
  <si>
    <t>Doprava a přesuny</t>
  </si>
  <si>
    <t>Pol109</t>
  </si>
  <si>
    <t>Projektové řízení a vedení stavby</t>
  </si>
  <si>
    <t>Pol110</t>
  </si>
  <si>
    <t>Zabezpečení pracoviště, plošina…</t>
  </si>
  <si>
    <t>Pol111</t>
  </si>
  <si>
    <t>Profesní koordinace</t>
  </si>
  <si>
    <t>Pol112</t>
  </si>
  <si>
    <t>L</t>
  </si>
  <si>
    <t>délka napojení  na stávající vozovku</t>
  </si>
  <si>
    <t>33,2</t>
  </si>
  <si>
    <t>trav</t>
  </si>
  <si>
    <t>travnatá plocha</t>
  </si>
  <si>
    <t>02 - SO 02    Zpevněné plochy</t>
  </si>
  <si>
    <t xml:space="preserve">    5 - Komunikace</t>
  </si>
  <si>
    <t>111301111</t>
  </si>
  <si>
    <t>Sejmutí drnu tl. do 100 mm, v jakékoliv ploše</t>
  </si>
  <si>
    <t>1110984784</t>
  </si>
  <si>
    <t>https://podminky.urs.cz/item/CS_URS_2023_01/111301111</t>
  </si>
  <si>
    <t>34  "travnatá plocha dotčená stavbou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</si>
  <si>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</si>
  <si>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</si>
  <si>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-1516143077</t>
  </si>
  <si>
    <t>https://podminky.urs.cz/item/CS_URS_2023_01/113106132</t>
  </si>
  <si>
    <t>Poznámka k položce:_x000D_
VÝKOP PRO KANALIZACI JE ŘEŠEN V SO 03</t>
  </si>
  <si>
    <t xml:space="preserve">19,9  "chodník z betoonové dlažby, celk. tl. 150mm 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</si>
  <si>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</si>
  <si>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</si>
  <si>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-771228584</t>
  </si>
  <si>
    <t>https://podminky.urs.cz/item/CS_URS_2023_01/113107322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</si>
  <si>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</si>
  <si>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</si>
  <si>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-1823900218</t>
  </si>
  <si>
    <t>https://podminky.urs.cz/item/CS_URS_2023_01/113107324</t>
  </si>
  <si>
    <t>41,5  "podklad asfaltové komunikace</t>
  </si>
  <si>
    <t>113154124</t>
  </si>
  <si>
    <t>Frézování živičného podkladu nebo krytu s naložením na dopravní prostředek plochy do 500 m2 bez překážek v trase pruhu šířky přes 0,5 m do 1 m, tloušťky vrstvy 100 mm</t>
  </si>
  <si>
    <t>1123236289</t>
  </si>
  <si>
    <t>https://podminky.urs.cz/item/CS_URS_2023_01/113154124</t>
  </si>
  <si>
    <t xml:space="preserve">41,5   "podkladní  a obrusná vrstva asfaltové vozovky, </t>
  </si>
  <si>
    <t>113202111</t>
  </si>
  <si>
    <t>Vytrhání obrub s vybouráním lože, s přemístěním hmot na skládku na vzdálenost do 3 m nebo s naložením na dopravní prostředek z krajníků nebo obrubníků stojatých</t>
  </si>
  <si>
    <t>874350536</t>
  </si>
  <si>
    <t>https://podminky.urs.cz/item/CS_URS_2023_01/113202111</t>
  </si>
  <si>
    <t>15  "chodníkové</t>
  </si>
  <si>
    <t>6  "silniční</t>
  </si>
  <si>
    <t>121151113</t>
  </si>
  <si>
    <t>Sejmutí ornice strojně při souvislé ploše přes 100 do 500 m2, tl. vrstvy do 200 mm</t>
  </si>
  <si>
    <t>-66860596</t>
  </si>
  <si>
    <t>https://podminky.urs.cz/item/CS_URS_2023_01/121151113</t>
  </si>
  <si>
    <t>trav  "travnatá plocha dotčená stavbou</t>
  </si>
  <si>
    <t>122251101</t>
  </si>
  <si>
    <t>Odkopávky a prokopávky nezapažené strojně v hornině třídy těžitelnosti I skupiny 3 do 20 m3</t>
  </si>
  <si>
    <t>207550046</t>
  </si>
  <si>
    <t>https://podminky.urs.cz/item/CS_URS_2023_01/122251101</t>
  </si>
  <si>
    <t>Poznámka k položce:_x000D_
odvoz na skládku je řešen v rámci SO 01.1.0 Bourání</t>
  </si>
  <si>
    <t>(289,8-266,3)*0,25   "rozšíření plochy chodníků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</si>
  <si>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</si>
  <si>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</si>
  <si>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-1942403811</t>
  </si>
  <si>
    <t>https://podminky.urs.cz/item/CS_URS_2023_01/162351103</t>
  </si>
  <si>
    <t>trav*0,2*2  "ornice na meziskládku a zpět k použití</t>
  </si>
  <si>
    <t>182351123</t>
  </si>
  <si>
    <t>Rozprostření a urovnání ornice ve svahu sklonu přes 1:5 strojně při souvislé ploše přes 100 do 500 m2, tl. vrstvy do 200 mm</t>
  </si>
  <si>
    <t>-646661941</t>
  </si>
  <si>
    <t>https://podminky.urs.cz/item/CS_URS_2023_01/182351123</t>
  </si>
  <si>
    <t>trav  "obnova poškozených zatravněných ploch</t>
  </si>
  <si>
    <t>183405211</t>
  </si>
  <si>
    <t>Výsev trávníku hydroosevem na ornici</t>
  </si>
  <si>
    <t>-410844648</t>
  </si>
  <si>
    <t>https://podminky.urs.cz/item/CS_URS_2023_01/183405211</t>
  </si>
  <si>
    <t>00572420</t>
  </si>
  <si>
    <t>osivo směs travní parková okrasná</t>
  </si>
  <si>
    <t>-716583447</t>
  </si>
  <si>
    <t>34*0,03 'Přepočtené koeficientem množství</t>
  </si>
  <si>
    <t>Komunikace</t>
  </si>
  <si>
    <t>564761103</t>
  </si>
  <si>
    <t>Podklad nebo kryt z kameniva hrubého drceného vel. 32-63 mm s rozprostřením a zhutněním plochy jednotlivě do 100 m2, po zhutnění tl. 220 mm</t>
  </si>
  <si>
    <t>-1452740324</t>
  </si>
  <si>
    <t>https://podminky.urs.cz/item/CS_URS_2023_01/564761103</t>
  </si>
  <si>
    <t>567120112</t>
  </si>
  <si>
    <t>Podklad ze směsi stmelené cementem SC bez dilatačních spár, s rozprostřením a zhutněním SC C 1,5/2,0 (SC II), po zhutnění tl. 130 mm</t>
  </si>
  <si>
    <t>294613913</t>
  </si>
  <si>
    <t>https://podminky.urs.cz/item/CS_URS_2023_01/567120112</t>
  </si>
  <si>
    <t>573191111</t>
  </si>
  <si>
    <t>Postřik infiltrační kationaktivní emulzí v množství 1,00 kg/m2</t>
  </si>
  <si>
    <t>-757150940</t>
  </si>
  <si>
    <t>https://podminky.urs.cz/item/CS_URS_2023_01/573191111</t>
  </si>
  <si>
    <t>Poznámka k položce:_x000D_
úprava povrchu po zasypání  výkopu podle SO 03</t>
  </si>
  <si>
    <t>577145112</t>
  </si>
  <si>
    <t>Asfaltový beton vrstva ložní ACL 16 (ABH) s rozprostřením a zhutněním z nemodifikovaného asfaltu v pruhu šířky do 3 m, po zhutnění tl. 50 mm</t>
  </si>
  <si>
    <t>-202685737</t>
  </si>
  <si>
    <t>https://podminky.urs.cz/item/CS_URS_2023_01/577145112</t>
  </si>
  <si>
    <t>41,5  "nový podklad</t>
  </si>
  <si>
    <t>573211112</t>
  </si>
  <si>
    <t>Postřik spojovací PS bez posypu kamenivem z asfaltu silničního, v množství 0,70 kg/m2</t>
  </si>
  <si>
    <t>1603921008</t>
  </si>
  <si>
    <t>https://podminky.urs.cz/item/CS_URS_2023_01/573211112</t>
  </si>
  <si>
    <t>577144111</t>
  </si>
  <si>
    <t>Asfaltový beton vrstva obrusná ACO 11 (ABS) s rozprostřením a se zhutněním z nemodifikovaného asfaltu v pruhu šířky do 3 m tř. I, po zhutnění tl. 50 mm</t>
  </si>
  <si>
    <t>927373421</t>
  </si>
  <si>
    <t>https://podminky.urs.cz/item/CS_URS_2023_01/577144111</t>
  </si>
  <si>
    <t>41,5+L*0,25*2  "plocha nového krytu</t>
  </si>
  <si>
    <t>564851111</t>
  </si>
  <si>
    <t>Podklad ze štěrkodrti ŠD s rozprostřením a zhutněním plochy přes 100 m2, po zhutnění tl. 150 mm</t>
  </si>
  <si>
    <t>386633645</t>
  </si>
  <si>
    <t>https://podminky.urs.cz/item/CS_URS_2023_01/564851111</t>
  </si>
  <si>
    <t>22,5  "nové chodníky před rampou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</si>
  <si>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</si>
  <si>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</si>
  <si>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-977931391</t>
  </si>
  <si>
    <t>https://podminky.urs.cz/item/CS_URS_2023_01/596811122</t>
  </si>
  <si>
    <t>59245620</t>
  </si>
  <si>
    <t>dlažba desková betonová tl 60mm přírodní</t>
  </si>
  <si>
    <t>1410224091</t>
  </si>
  <si>
    <t>22,5*1,05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</si>
  <si>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</si>
  <si>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</si>
  <si>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-745308193</t>
  </si>
  <si>
    <t>https://podminky.urs.cz/item/CS_URS_2023_01/916131213</t>
  </si>
  <si>
    <t>7  "asfaltová pojížděná plocha</t>
  </si>
  <si>
    <t>59217034</t>
  </si>
  <si>
    <t>obrubník betonový silniční 1000x150x300mm</t>
  </si>
  <si>
    <t>-583303681</t>
  </si>
  <si>
    <t>Poznámka k položce:_x000D_
předpoklad použití 60% původních obrubníků</t>
  </si>
  <si>
    <t>7  "nové výrobky</t>
  </si>
  <si>
    <t>7*1,1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</si>
  <si>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</si>
  <si>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</si>
  <si>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1690193042</t>
  </si>
  <si>
    <t>https://podminky.urs.cz/item/CS_URS_2023_01/916231213</t>
  </si>
  <si>
    <t>13  "nové ohraničení</t>
  </si>
  <si>
    <t>59217017</t>
  </si>
  <si>
    <t>obrubník betonový chodníkový 1000x100x250mm</t>
  </si>
  <si>
    <t>974432727</t>
  </si>
  <si>
    <t>13*1,05 'Přepočtené koeficientem množství</t>
  </si>
  <si>
    <t>916991121</t>
  </si>
  <si>
    <t>Lože pod obrubníky, krajníky nebo obruby z dlažebních kostek z betonu prostého</t>
  </si>
  <si>
    <t>835635507</t>
  </si>
  <si>
    <t xml:space="preserve">13*0,25*0,2  "chodníkové </t>
  </si>
  <si>
    <t>7*0,3*0,25  "silniční</t>
  </si>
  <si>
    <t>919731121</t>
  </si>
  <si>
    <t>Zarovnání styčné plochy podkladu nebo krytu podél vybourané části komunikace nebo zpevněné plochy živičné tl. do 50 mm</t>
  </si>
  <si>
    <t>-2022843878</t>
  </si>
  <si>
    <t>https://podminky.urs.cz/item/CS_URS_2023_01/919731121</t>
  </si>
  <si>
    <t>Poznámka k položce:_x000D_
 alternativně obnova v celé šíři vozovky, podle požadavku KSÚS -pak bez řezání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</si>
  <si>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</si>
  <si>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</si>
  <si>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1111065315</t>
  </si>
  <si>
    <t>17,5+14,3+1,4  "délka napojení  na stávající vozovku</t>
  </si>
  <si>
    <t>919735111</t>
  </si>
  <si>
    <t>Řezání stávajícího živičného krytu nebo podkladu hloubky do 50 mm</t>
  </si>
  <si>
    <t>1891647687</t>
  </si>
  <si>
    <t>Poznámka k položce:_x000D_
alternativně obnova v celé šíři vozovky, podle požadavku KSÚS -pak bez řezání</t>
  </si>
  <si>
    <t>997221551</t>
  </si>
  <si>
    <t>Vodorovná doprava suti bez naložení, ale se složením a s hrubým urovnáním ze sypkých materiálů, na vzdálenost do 1 km</t>
  </si>
  <si>
    <t>-2003846783</t>
  </si>
  <si>
    <t>https://podminky.urs.cz/item/CS_URS_2023_01/997221551</t>
  </si>
  <si>
    <t>Poznámka k položce:_x000D_
meziskládka vzdálená do 3 km</t>
  </si>
  <si>
    <t>997221559</t>
  </si>
  <si>
    <t>Vodorovná doprava suti bez naložení, ale se složením a s hrubým urovnáním Příplatek k ceně za každý další i započatý 1 km přes 1 km</t>
  </si>
  <si>
    <t>-156300196</t>
  </si>
  <si>
    <t>https://podminky.urs.cz/item/CS_URS_2023_01/997221559</t>
  </si>
  <si>
    <t>Poznámka k položce:_x000D_
doprava na meziskládku do 10km</t>
  </si>
  <si>
    <t>48,766*9 'Přepočtené koeficientem množství</t>
  </si>
  <si>
    <t>997221615</t>
  </si>
  <si>
    <t>-1171258432</t>
  </si>
  <si>
    <t>https://podminky.urs.cz/item/CS_URS_2023_01/997221615</t>
  </si>
  <si>
    <t>5,1+4,3  "dlažby, obruby</t>
  </si>
  <si>
    <t>997221655</t>
  </si>
  <si>
    <t>1802432011</t>
  </si>
  <si>
    <t>https://podminky.urs.cz/item/CS_URS_2023_01/997221655</t>
  </si>
  <si>
    <t>5,7+24 "kamenivo</t>
  </si>
  <si>
    <t>997221875</t>
  </si>
  <si>
    <t>Poplatek za uložení stavebního odpadu na recyklační skládce (skládkovné) asfaltového bez obsahu dehtu zatříděného do Katalogu odpadů pod kódem 17 03 02</t>
  </si>
  <si>
    <t>-521017943</t>
  </si>
  <si>
    <t>https://podminky.urs.cz/item/CS_URS_2023_01/997221875</t>
  </si>
  <si>
    <t>9,5  "frézovaný asfalt</t>
  </si>
  <si>
    <t>998223011</t>
  </si>
  <si>
    <t>Přesun hmot pro pozemní komunikace s krytem dlážděným dopravní vzdálenost do 200 m jakékoliv délky objektu</t>
  </si>
  <si>
    <t>357285298</t>
  </si>
  <si>
    <t>https://podminky.urs.cz/item/CS_URS_2023_01/998223011</t>
  </si>
  <si>
    <t>03 - SO 03    Vnější kanalizace, lapač tuků</t>
  </si>
  <si>
    <t>100 - VENKOVNÍ KANALIZACE</t>
  </si>
  <si>
    <t xml:space="preserve">    99 - Staveništní přesun hmot</t>
  </si>
  <si>
    <t xml:space="preserve">    VN - Vedlejší náklady</t>
  </si>
  <si>
    <t>VENKOVNÍ KANALIZACE</t>
  </si>
  <si>
    <t>119001401R00</t>
  </si>
  <si>
    <t>Dočasné zajištění ocelového potrubí do DN 200 mm</t>
  </si>
  <si>
    <t>132301110R00</t>
  </si>
  <si>
    <t>Hloubení rýh š.do 60 cm v hor.4 do 50 m3,STROJNĚ</t>
  </si>
  <si>
    <t>132301119R00</t>
  </si>
  <si>
    <t>Přípl.za lepivost,hloubení rýh 60 cm,hor.4,STROJNĚ</t>
  </si>
  <si>
    <t>132301211R00</t>
  </si>
  <si>
    <t>Hloubení rýh š.do 200 cm hor.4 do 100 m3, STROJNĚ</t>
  </si>
  <si>
    <t>151101101R00</t>
  </si>
  <si>
    <t>Pažení a rozepření stěn rýh - příložné - hl.do 2 m</t>
  </si>
  <si>
    <t>151101111R00</t>
  </si>
  <si>
    <t>Odstranění pažení stěn rýh - příložné - hl. do 2 m</t>
  </si>
  <si>
    <t>73,2</t>
  </si>
  <si>
    <t>36,2</t>
  </si>
  <si>
    <t>36,2*5</t>
  </si>
  <si>
    <t>23,1</t>
  </si>
  <si>
    <t>279311911R00</t>
  </si>
  <si>
    <t>Beton základových zdí prostý C 16/20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</si>
  <si>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</si>
  <si>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</si>
  <si>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</si>
  <si>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</si>
  <si>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>631312621R00</t>
  </si>
  <si>
    <t>Mazanina betonová tl. 5 - 8 cm C 20/25</t>
  </si>
  <si>
    <t>871311111R00</t>
  </si>
  <si>
    <t>Montáž trubek z tvrdého PVC ve výkopu d 160 mm</t>
  </si>
  <si>
    <t>13,7+18,6</t>
  </si>
  <si>
    <t>892855111R00</t>
  </si>
  <si>
    <t>Kontrola kanalizace TV kamerou do 15 m</t>
  </si>
  <si>
    <t>úsek</t>
  </si>
  <si>
    <t>894118001R00</t>
  </si>
  <si>
    <t>Přípl.za dalších 0,60m výšky vstupu,šachty na potr</t>
  </si>
  <si>
    <t>894411111R00</t>
  </si>
  <si>
    <t>Zřízení šachet z dílců,dno C 25/30, potrubí DN 200</t>
  </si>
  <si>
    <t>899623151R00</t>
  </si>
  <si>
    <t>Obetonování potrubí nebo zdiva stok betonem C16/20</t>
  </si>
  <si>
    <t>953171002R00</t>
  </si>
  <si>
    <t>Osazování poklopů litinových, ocelových do 100 kg</t>
  </si>
  <si>
    <t>970041200R00</t>
  </si>
  <si>
    <t>Vrtání jádrové do prostého betonu do D 200 mm</t>
  </si>
  <si>
    <t>0,5*3</t>
  </si>
  <si>
    <t>721170959R00</t>
  </si>
  <si>
    <t>Provedení opravy vnitřní kanalizace, potrubí plastové, vsazení odbočky, potrubí hrdlové, D 315 mm</t>
  </si>
  <si>
    <t>13,7</t>
  </si>
  <si>
    <t>721290112R00</t>
  </si>
  <si>
    <t>Zkouška těsnosti kanalizace vodou DN 200 mm</t>
  </si>
  <si>
    <t>386942113a</t>
  </si>
  <si>
    <t>Montáž odlučovačů tuků velikosti NS7</t>
  </si>
  <si>
    <t>28611146.AR</t>
  </si>
  <si>
    <t>Trubka kanalizační KGEM SN 4 PVC 125x3,2x1000 mm</t>
  </si>
  <si>
    <t>1+2</t>
  </si>
  <si>
    <t>28611148.AR</t>
  </si>
  <si>
    <t>Trubka kanalizační KGEM SN 4 PVC 125x3,2x3000 mm</t>
  </si>
  <si>
    <t>28611260.AR</t>
  </si>
  <si>
    <t>Trubka kanalizační KGEM SN 8 PVC 160x4,7x1000</t>
  </si>
  <si>
    <t>28611261.AR</t>
  </si>
  <si>
    <t>Trubka kanalizační KGEM SN 8 PVC 160x4,7x3000</t>
  </si>
  <si>
    <t>55243344.AR</t>
  </si>
  <si>
    <t>Poklop litinový KB 03 D 605 mm "B3" B125</t>
  </si>
  <si>
    <t>56241550a</t>
  </si>
  <si>
    <t>Odlučovač tuků plastový vel.NS7, 2 poklopy</t>
  </si>
  <si>
    <t>5922405391R</t>
  </si>
  <si>
    <t>Skruž šachty SR-M 1000 x 250 PS/DEHA</t>
  </si>
  <si>
    <t>5922405392R</t>
  </si>
  <si>
    <t>Skruž šachty SR-M 1000 x 500 PS/DEHA</t>
  </si>
  <si>
    <t>5922405393R</t>
  </si>
  <si>
    <t>Skruž šachty SR-M 1000 x 1000 PS/DEHA</t>
  </si>
  <si>
    <t>59224175R</t>
  </si>
  <si>
    <t>Prstenec vyrovnávací TBW-Q 625/60/120</t>
  </si>
  <si>
    <t>59224177R</t>
  </si>
  <si>
    <t>Prstenec vyrovnávací TBW-Q 625/100/120</t>
  </si>
  <si>
    <t>59224353.AR</t>
  </si>
  <si>
    <t>Konus šachetní TBR-Q.1 100-63/58/12 KPS</t>
  </si>
  <si>
    <t>59224366.AR</t>
  </si>
  <si>
    <t>Dno šachetní přímé TBZ-Q.1 100/60 V max. 40</t>
  </si>
  <si>
    <t>VN</t>
  </si>
  <si>
    <t>004111020R</t>
  </si>
  <si>
    <t>00511 R</t>
  </si>
  <si>
    <t>Geodetické práce</t>
  </si>
  <si>
    <t>005121 R</t>
  </si>
  <si>
    <t>005123 R</t>
  </si>
  <si>
    <t>005241010R</t>
  </si>
  <si>
    <t>04 - SO 01.1.10   Interiér</t>
  </si>
  <si>
    <t xml:space="preserve">    725 - Zdravotechnika - zařizovací předměty</t>
  </si>
  <si>
    <t>725</t>
  </si>
  <si>
    <t>Zdravotechnika - zařizovací předměty</t>
  </si>
  <si>
    <t>725291631</t>
  </si>
  <si>
    <t>Doplňky zařízení koupelen a záchodů nerezové zásobník papírových ručníků</t>
  </si>
  <si>
    <t>1082248460</t>
  </si>
  <si>
    <t>https://podminky.urs.cz/item/CS_URS_2023_01/725291631</t>
  </si>
  <si>
    <t>Poznámka k položce:_x000D_
+ Koš na papírové ručníky - plast</t>
  </si>
  <si>
    <t>2  "X18,  vybavení umývárny</t>
  </si>
  <si>
    <t>725291641R</t>
  </si>
  <si>
    <t>Doplňky zařízení koupelen a záchodů nerezový dávkovač na mýdlo</t>
  </si>
  <si>
    <t>1168815053</t>
  </si>
  <si>
    <t>2  "X18, část vybavení umývárny</t>
  </si>
  <si>
    <t>72529172R</t>
  </si>
  <si>
    <t>VYBAVENÍ ZÁCHODOVÉ KABINY PRO INVALIDY DLE Vyhl Č.398/2009Sb</t>
  </si>
  <si>
    <t>1934678779</t>
  </si>
  <si>
    <t>Poznámka k položce:_x000D_
• nástěnné madlo_x000D_
• sklopná madlo_x000D_
• sklopné zrcadlo 600x800mm</t>
  </si>
  <si>
    <t>1  "X03</t>
  </si>
  <si>
    <t>725213311R</t>
  </si>
  <si>
    <t>Umyvadllová stěna, vč. umyvadel z litého polymermramoru bez výtokových armatur zabudovaná včetně skříňky</t>
  </si>
  <si>
    <t>37672730</t>
  </si>
  <si>
    <t>Poznámka k položce:_x000D_
celkový rozměr 2265 x 550 x 200mm_x000D_
bílá RAL 9010</t>
  </si>
  <si>
    <t>1  "atypické trojité 2265x550x200mm , WC muži</t>
  </si>
  <si>
    <t>1  "atypické trojité 2700x550x200mm,  WC ženy</t>
  </si>
  <si>
    <t>592276R</t>
  </si>
  <si>
    <t>Otočná kancelářská židle - X16</t>
  </si>
  <si>
    <t>731974867</t>
  </si>
  <si>
    <t>592277R</t>
  </si>
  <si>
    <t>Kancelářský stůl - X15</t>
  </si>
  <si>
    <t>-932823404</t>
  </si>
  <si>
    <t xml:space="preserve">Poznámka k položce:_x000D_
 střední standard_x000D_
• 1300 x 600mm_x000D_
• výška 750mm </t>
  </si>
  <si>
    <t>7666691R</t>
  </si>
  <si>
    <t>Montáž a dodávka - Standardní židle -M7</t>
  </si>
  <si>
    <t>628273935</t>
  </si>
  <si>
    <t>Poznámka k položce:_x000D_
- Dubová masivní</t>
  </si>
  <si>
    <t>69  "M7</t>
  </si>
  <si>
    <t>766692R</t>
  </si>
  <si>
    <t>Montáž a dodávka - Barová židle - M8</t>
  </si>
  <si>
    <t>-1410683504</t>
  </si>
  <si>
    <t xml:space="preserve">Poznámka k položce:_x000D_
-  černá, kovová </t>
  </si>
  <si>
    <t>29  "M8</t>
  </si>
  <si>
    <t>76669921R</t>
  </si>
  <si>
    <t>Montáž ostatních truhlářských konstrukcí lavic podle D.1.5b-20, 21 - nízká, včetně dodávky</t>
  </si>
  <si>
    <t>-1055858661</t>
  </si>
  <si>
    <t>76669922R</t>
  </si>
  <si>
    <t>Montáž ostatních truhlářských konstrukcí lavic podle D.1.5b-20, 21 - vysoká, včetně dodávky</t>
  </si>
  <si>
    <t>1922102727</t>
  </si>
  <si>
    <t>766811213R</t>
  </si>
  <si>
    <t>Montáž a dodávka Výčepní pult, obklad boku baru - T6</t>
  </si>
  <si>
    <t>-1367854719</t>
  </si>
  <si>
    <t>Poznámka k položce:_x000D_
výkres D.1.5b-22</t>
  </si>
  <si>
    <t>76681121R</t>
  </si>
  <si>
    <t>Montáž a dodávka - Barový stůl E - M5</t>
  </si>
  <si>
    <t>-1369910670</t>
  </si>
  <si>
    <t>Poznámka k položce:_x000D_
- cca 2200x750x1100mm_x000D_
- Dubový masivní_x000D_
- Noha 75x75mm_x000D_
- Deska tl. 25mm</t>
  </si>
  <si>
    <t>3  "M5</t>
  </si>
  <si>
    <t>76681122R</t>
  </si>
  <si>
    <t>Montáž a dodávka - Barový stůl F - M6</t>
  </si>
  <si>
    <t>KUS</t>
  </si>
  <si>
    <t>1264315432</t>
  </si>
  <si>
    <t>Poznámka k položce:_x000D_
- cca 750x750x1100mm_x000D_
- Dubový masivní_x000D_
- Noha 75x75mm_x000D_
- Deska tl. 25mm</t>
  </si>
  <si>
    <t>11  "M6</t>
  </si>
  <si>
    <t>766811256R</t>
  </si>
  <si>
    <t>Montáž a dodávka police za barem T7</t>
  </si>
  <si>
    <t>224308206</t>
  </si>
  <si>
    <t>7668112R</t>
  </si>
  <si>
    <t>Montáž a dodávka Standardní stůl A - M1</t>
  </si>
  <si>
    <t>1653345332</t>
  </si>
  <si>
    <t>Poznámka k položce:_x000D_
- cca 1500x800x750mm_x000D_
- Dubový masivní_x000D_
- Noha 75x75mm_x000D_
- Deska tl. 25mm</t>
  </si>
  <si>
    <t>4  "M1</t>
  </si>
  <si>
    <t>7668113R</t>
  </si>
  <si>
    <t>Montáž a dodávka Standardní stůl B - M2</t>
  </si>
  <si>
    <t>-1702228051</t>
  </si>
  <si>
    <t>Poznámka k položce:_x000D_
- cca 1800x800x750mm_x000D_
- Dubový masivní_x000D_
- Noha 75x75mm_x000D_
- Deska tl. 25mm</t>
  </si>
  <si>
    <t>2  "M2</t>
  </si>
  <si>
    <t>7668114R</t>
  </si>
  <si>
    <t>Montáž a dodávka Standardní stůl C - M3</t>
  </si>
  <si>
    <t>1981181535</t>
  </si>
  <si>
    <t>Poznámka k položce:_x000D_
- cca 2250x800x750mm_x000D_
- Dubový masivní_x000D_
- Noha 75x75mm_x000D_
- Deska tl. 25mm</t>
  </si>
  <si>
    <t>5  "M3</t>
  </si>
  <si>
    <t>7668115R</t>
  </si>
  <si>
    <t>Montáž a dodávka Standardní stůl D - M4</t>
  </si>
  <si>
    <t>-1663503369</t>
  </si>
  <si>
    <t>Poznámka k položce:_x000D_
- cca  d=  900mm_x000D_
- Dubový masivní_x000D_
- Noha 75x75mm, kovová podnož černá_x000D_
- Deska tl. 25mm</t>
  </si>
  <si>
    <t>4  "M4</t>
  </si>
  <si>
    <t>766821111R</t>
  </si>
  <si>
    <t>Montáž nábytku vestavěné stěny s otočnými knihovnami - T1</t>
  </si>
  <si>
    <t>1526249160</t>
  </si>
  <si>
    <t>Poznámka k položce:_x000D_
podle D.1.5b-18, včetně dodávky</t>
  </si>
  <si>
    <t>766821131R</t>
  </si>
  <si>
    <t>Montáž nábytku vestavěné dělící stěny 1 - T2</t>
  </si>
  <si>
    <t>50304494</t>
  </si>
  <si>
    <t>Poznámka k položce:_x000D_
podle D.1.5b-19, včetně dodávky</t>
  </si>
  <si>
    <t>766821132R</t>
  </si>
  <si>
    <t>Montáž nábytku vestavěné dělící stěny 2 - T3</t>
  </si>
  <si>
    <t>-494350826</t>
  </si>
  <si>
    <t>766811152.1</t>
  </si>
  <si>
    <t xml:space="preserve">Montáž a dodávka kuchyňských linek korpusu horních skříněk šroubovaných na stěnu, šířky jednoho dílu přes 600 do 1200 mm </t>
  </si>
  <si>
    <t>869203767</t>
  </si>
  <si>
    <t>Poznámka k položce:_x000D_
• Nástěnná skříňka s křídlovými dvířky pro_x000D_
umístění chemických úklidových prostředků -_x000D_
atyp, š.860, hl.300, v.600m</t>
  </si>
  <si>
    <t>2  "X21 - SKŘÍŇKA V ÚKLIDOVÉ MÍSTNOSTI</t>
  </si>
  <si>
    <t>766811151R</t>
  </si>
  <si>
    <t>Montáž a Dodávka vybavení denního koutu - X17</t>
  </si>
  <si>
    <t>389067065</t>
  </si>
  <si>
    <t>Poznámka k položce:_x000D_
• Pracovní jídelní odkládací deska kotvená na_x000D_
stěnu dvěmi konzolami š.1150, hl.200mm_x000D_
• Sklopný jídelní stůl š.740, hl.350mm_x000D_
• Jídelní židle (2ks)_x000D_
• Odpadkový koš d=200mm (2ks)_x000D_
• Kuchyňská linka, jednodřez, atypická baterie_x000D_
+ sifon, vpravo pod dřezem prostor pro_x000D_
podstolovou chladnici 42litrů, vlevo skříňková_x000D_
sestava s křídlovými dvířky š.940, hl.450,_x000D_
v.900mm_x000D_
• Nástěnná skříňka kuchyňské linky š.340,_x000D_
hl.280, v.600mm_x000D_
• Digestoř vsazované kuchyňské provedení -_x000D_
digestoř recirkulační-vsazované provedení do_x000D_
skříňky š.600, hl.300/500, v.600mm_x000D_
• Nástěnná skříňka pro umístění digestoře a_x000D_
umístění mikrovlnné trouby-atyp š.600,_x000D_
hl.400, v.600mm_x000D_
• Kávovar automat stolní_x000D_
• vše ve středním standardu</t>
  </si>
  <si>
    <t>2  "X17</t>
  </si>
  <si>
    <t>592279R</t>
  </si>
  <si>
    <t>Popelnice jednobuňková - X19</t>
  </si>
  <si>
    <t>1250553733</t>
  </si>
  <si>
    <t>Poznámka k položce:_x000D_
 odolná nádoba proti_x000D_
mechanickému poškození; madla po celém_x000D_
obvodu víka umožňují snadné otevírání;_x000D_
hladký a zaoblený vnitřek nádoby zabraňuje_x000D_
ulpívání nečistot; vysoká nosnost nádoby bez_x000D_
nežádoucích deformací díky pozinkované_x000D_
ocelové osce; probarvený plast vykazující_x000D_
trvanlivý povrch, odolnost vůči UV záření a_x000D_
chemickým látkám; odpovídají normám EN_x000D_
840 -2, -5, -6._x000D_
• Velikost š.580, hl.725, v.1080mm</t>
  </si>
  <si>
    <t>1  "X19  plastová popelnice</t>
  </si>
  <si>
    <t>592278R</t>
  </si>
  <si>
    <t>Paleta na brambory - X22</t>
  </si>
  <si>
    <t>51295581</t>
  </si>
  <si>
    <t>575366748</t>
  </si>
  <si>
    <t>781491012</t>
  </si>
  <si>
    <t>Montáž zrcadel lepených silikonovým tmelem na podkladní omítku, plochy přes 1 m2</t>
  </si>
  <si>
    <t>-1253152673</t>
  </si>
  <si>
    <t>https://podminky.urs.cz/item/CS_URS_2023_01/781491012</t>
  </si>
  <si>
    <t>1,2*2,5  "m.č. 235</t>
  </si>
  <si>
    <t>78149102R</t>
  </si>
  <si>
    <t>Montáž zrcadel předsazených do podhledu, podle D.1.5.b- 12, 15, plochy přes 1 m2</t>
  </si>
  <si>
    <t>400755537</t>
  </si>
  <si>
    <t>2,265*1,5  "WC muži</t>
  </si>
  <si>
    <t>2,7*1,5  "WC ženy</t>
  </si>
  <si>
    <t>63465124</t>
  </si>
  <si>
    <t>zrcadlo nemontované čiré tl 4mm max rozměr 3210x2250mm</t>
  </si>
  <si>
    <t>284309787</t>
  </si>
  <si>
    <t>10,448*1,1 'Přepočtené koeficientem množství</t>
  </si>
  <si>
    <t>784511071</t>
  </si>
  <si>
    <t>Lepení tapet (materiál ve specifikaci) výšky do 3,00 m stěn ostatních fototapet</t>
  </si>
  <si>
    <t>-1907213336</t>
  </si>
  <si>
    <t>https://podminky.urs.cz/item/CS_URS_2023_01/784511071</t>
  </si>
  <si>
    <t>6*2,8    "stěna 1 - akadenický klub</t>
  </si>
  <si>
    <t>62461012</t>
  </si>
  <si>
    <t>tapeta papírová vzorovaná</t>
  </si>
  <si>
    <t>-1233878448</t>
  </si>
  <si>
    <t>05 - SO 01.1.11 Specifikace Gastro vybavení</t>
  </si>
  <si>
    <t>100 - GASTRO VYBAVENÍ</t>
  </si>
  <si>
    <t xml:space="preserve">    101 - OSTATNÍ</t>
  </si>
  <si>
    <t>GASTRO VYBAVENÍ</t>
  </si>
  <si>
    <t>Digitální příjmová váha,LESAK 1T2535LN-RWP/DR, 15;30kg/5;10g, 250mmx350mm;</t>
  </si>
  <si>
    <t>Poznámka k položce:_x000D_
PODROBNÝ POPIS  DÍLŮ JE UVEDEN DOKUMENTACI</t>
  </si>
  <si>
    <t>Váha můstková 1T, 600x800 mm, 150kg, lak/nerez, CAS DH</t>
  </si>
  <si>
    <t>Regál nerez, čtyřpolicový</t>
  </si>
  <si>
    <t>Mrazící box + mrazící jednotka + rozvody do 15bm</t>
  </si>
  <si>
    <t>Pojízdný stojan na gastronádoby-14x vsuny GN1/1 (28xGN1/2)</t>
  </si>
  <si>
    <t>Regál nerez, čtyřpolicový-montovaný</t>
  </si>
  <si>
    <t>Regál nerez, třípolicový-montovaný</t>
  </si>
  <si>
    <t>DR 200 S - Skříň chladicí 130 l 2x rošt, nerez</t>
  </si>
  <si>
    <t>Pracovní mycí stůl</t>
  </si>
  <si>
    <t>Tlaková stojánková sprcha</t>
  </si>
  <si>
    <t>Nerezový zásobník na mýdlo a ručníky</t>
  </si>
  <si>
    <t>Nerez koš 50 litrů pojízdný s víkem</t>
  </si>
  <si>
    <t>C/E PP 5 - Škrabka na brambory 100-150 kg/h 5 kg</t>
  </si>
  <si>
    <t>DR400 S - Skříň chladicí 400 l 4x rošt, nerez</t>
  </si>
  <si>
    <t>Kompletní nerezová podlahová vana s roštem a protizápachovou uzávěrou; DN110</t>
  </si>
  <si>
    <t>RT 700 R - Skříň chladicí 700 l GN 2/1, nerez, pravé dveře</t>
  </si>
  <si>
    <t>Regál nerez třípolicový</t>
  </si>
  <si>
    <t>RT 700 L - Skříň chladicí 700 l GN 2/1, nerez, levé dveře</t>
  </si>
  <si>
    <t>Baterie s pružinovou sprchou</t>
  </si>
  <si>
    <t>Nástěnná jednopolice</t>
  </si>
  <si>
    <t>Pracovní stůl se spodní policí, rohové vybrání</t>
  </si>
  <si>
    <t>MT 900 - Saladeta 2D s víkem</t>
  </si>
  <si>
    <t>Pol315</t>
  </si>
  <si>
    <t>PSR 800 - Krouhačka zeleniny velkokapacitní,400V; DISK E2 AK - Disk plátkovací 2 mm; DISK E3 AK - Disk plátkovací 3 mm; DISK E10 AL - Disk plátkovací 10 mm ; DISK H2,5 AK - Disk nudličkovací 2,5x2,5 mm; DISK H10 AK - Disk nudličkovací 10x10 mm; DISK Z2 AK - Disk strouhací 2 mm; DISK DG8x8 - Disk kostičkovací 8x8 mm; DISK E8 AK - Disk plátkovací 8 mm, pro PSP 400 a PSR 800; sada 8 disků,</t>
  </si>
  <si>
    <t>Pol316</t>
  </si>
  <si>
    <t>Pol317</t>
  </si>
  <si>
    <t>Nástěnná skříňka s posuvnými dvířky</t>
  </si>
  <si>
    <t>Pol318</t>
  </si>
  <si>
    <t>Chladící box + chladící jednotka + rozvody do 15bm</t>
  </si>
  <si>
    <t>Pol319</t>
  </si>
  <si>
    <t>Pol320</t>
  </si>
  <si>
    <t>Pol321</t>
  </si>
  <si>
    <t>Pol322</t>
  </si>
  <si>
    <t>Pol323</t>
  </si>
  <si>
    <t>Pracovní stolová deska + L profil</t>
  </si>
  <si>
    <t>Pol324</t>
  </si>
  <si>
    <t>Dřevěná porcovací deska TL40mm</t>
  </si>
  <si>
    <t>Pol325</t>
  </si>
  <si>
    <t>TS 22 D - Mlýnek na maso dvojsložení odnímatelná hlava 300 kg/h 400 V</t>
  </si>
  <si>
    <t>Pol326</t>
  </si>
  <si>
    <t>SCH 2 KOR - Korpus stolů SCH 2D chladicí nerez</t>
  </si>
  <si>
    <t>Pol327</t>
  </si>
  <si>
    <t>ZS 2Z - Zásuvky 1/2 (2ks) pro SCH</t>
  </si>
  <si>
    <t>Pol328</t>
  </si>
  <si>
    <t>SCH/SM 2 DL - Deska pro SCH/SM 2D s lemem</t>
  </si>
  <si>
    <t>Pol329</t>
  </si>
  <si>
    <t>KT 8T - Kutr 8l třífázový</t>
  </si>
  <si>
    <t>Pol330</t>
  </si>
  <si>
    <t>Pracovní stůl se spodní a střední policí</t>
  </si>
  <si>
    <t>Pol331</t>
  </si>
  <si>
    <t>Pol332</t>
  </si>
  <si>
    <t>Digitální obchodní gastrováha s režimem počítání kusů atd. TSCQHW30, 15;30kg/5;10g, 230mmx300mm;</t>
  </si>
  <si>
    <t>Pol333</t>
  </si>
  <si>
    <t>VBD 08 - Vakuová balička 8 m3/h, 310 mm</t>
  </si>
  <si>
    <t>Pol334</t>
  </si>
  <si>
    <t>Nástěnná dvoupolice-úhlová</t>
  </si>
  <si>
    <t>Pol335</t>
  </si>
  <si>
    <t>RM 30H - Robot univerzální 3 rychlosti 30 l, 400 V</t>
  </si>
  <si>
    <t>Pol336</t>
  </si>
  <si>
    <t>RM 800 - Robot univerzální 3 rychlosti 8 l 230 V</t>
  </si>
  <si>
    <t>Pol337</t>
  </si>
  <si>
    <t>Pracovní stůl se spodní a střední policí a zásuvkovým blokem 3xGN1/1</t>
  </si>
  <si>
    <t>Pol338</t>
  </si>
  <si>
    <t>Pol339</t>
  </si>
  <si>
    <t>Stolový nástavec uzavřený s posuvnými dvířky</t>
  </si>
  <si>
    <t>Pol340</t>
  </si>
  <si>
    <t>Pracovní stůl s volným spodním prostorem</t>
  </si>
  <si>
    <t>Pol341</t>
  </si>
  <si>
    <t>Stolový nástavec otevřený jednopolicový</t>
  </si>
  <si>
    <t>Pol342</t>
  </si>
  <si>
    <t>SHF 0511 - Šoker 5x GN 1/1 digi. ovl. Panel, PET 230 V</t>
  </si>
  <si>
    <t>Pol343</t>
  </si>
  <si>
    <t>GMS 275 XL - Nářezový stroj šnekový, nůž 275 mm hladký</t>
  </si>
  <si>
    <t>Pol344</t>
  </si>
  <si>
    <t>Pol345</t>
  </si>
  <si>
    <t>Regál nerez, čtyřpolicový s boční stěnou</t>
  </si>
  <si>
    <t>Pol346</t>
  </si>
  <si>
    <t>Pol347</t>
  </si>
  <si>
    <t>UM 43 + KOB 3 - Dřez opláštěný s kolenovým spínáním</t>
  </si>
  <si>
    <t>Pol348</t>
  </si>
  <si>
    <t>Pracovní stůl se spodní policí a zásuvkou GN1/1 , volným spodním prostorem vpravo a čelní hygienickou zástěnou</t>
  </si>
  <si>
    <t>Pol349</t>
  </si>
  <si>
    <t>Stolový nástavec otevřený dvoupolicový</t>
  </si>
  <si>
    <t>Pol350</t>
  </si>
  <si>
    <t>Mycí stůl vstupní k mycímu průběžnému stroji , vstupní s vedením na koše 500x500, spodní police roštová</t>
  </si>
  <si>
    <t>Pol351</t>
  </si>
  <si>
    <t>R 08 - Změkčovač automatický 5 l</t>
  </si>
  <si>
    <t>Pol352</t>
  </si>
  <si>
    <t>Mycí stroj košový na bílé nádobí</t>
  </si>
  <si>
    <t>Mycí stůl výstupní k mycímu průběžnému stroji , výstupní s vedením na koše 500x500, spodní police roštová</t>
  </si>
  <si>
    <t>Pol354</t>
  </si>
  <si>
    <t>Odsavač par nástěnný</t>
  </si>
  <si>
    <t>Regál nerezový čtyřpolicový</t>
  </si>
  <si>
    <t>F2/8-94ET - Fritéza el. dvojitá 0,75 kW/l, 8+8 l s pod. 400 V</t>
  </si>
  <si>
    <t>PL-94 - Pracovní plocha 40x83 - 1x zásuvka GN 1/1</t>
  </si>
  <si>
    <t>FTLR-98ETS - Grilovací deska 76x68 el. chrom. kombinovaná, s pod. 400 V</t>
  </si>
  <si>
    <t>PC-912G - Sporák pl. 6x hořák s pod.</t>
  </si>
  <si>
    <t>PL-94 - Pracovní plocha 40x83 - 1x zásuvka GN 1/1; úprava pro baterií + zásuvka 230V</t>
  </si>
  <si>
    <t>Pol362</t>
  </si>
  <si>
    <t>Napouštěcí baterie na jednu vodu, rameno v=550mm, stolní provedení, nalé otočné ramínko L=250mm, pro desku max. TL 45mm</t>
  </si>
  <si>
    <t>CP-94ET - Vařič těstovin el. 40 l s pod. 400 V</t>
  </si>
  <si>
    <t>K CP K - Koš 1/2 pro CPD-64, CP-74, 1/3 pro CP-94 RM 29x16x20</t>
  </si>
  <si>
    <t>PL-98 - Pracovní plocha 80x83 - 1x zásuvka 2x GN 1/1; průchodka a aretace stolového nástavce pro salamander</t>
  </si>
  <si>
    <t>SD 32 - Salamandr digi. 3 tělesa posuvný 400 V</t>
  </si>
  <si>
    <t>Pol367</t>
  </si>
  <si>
    <t>Stolový nástavec otevřený jednopolicový podestavba pod salamander se zásuvkou na kotevní noze 3N/16A</t>
  </si>
  <si>
    <t>Pol588</t>
  </si>
  <si>
    <t>BR80-98ET/N - Pánev sklopná manuální el. 80 l nerezové dno</t>
  </si>
  <si>
    <t>Pol589</t>
  </si>
  <si>
    <t>BI150-98ET - Kotel el. nepřímý 150 l</t>
  </si>
  <si>
    <t>Pol590</t>
  </si>
  <si>
    <t>Pol591</t>
  </si>
  <si>
    <t>Odsavač par nástěnný - sestava ostrůvková závesná</t>
  </si>
  <si>
    <t>Pol592</t>
  </si>
  <si>
    <t>CHEFTOP MIND.Maps™ PLUS Elektrický 7 GN 1/1</t>
  </si>
  <si>
    <t>Pol593</t>
  </si>
  <si>
    <t>CHEFTOP MIND.Maps™ PLUS Elektrický 10 GN 1/1</t>
  </si>
  <si>
    <t>Pol594</t>
  </si>
  <si>
    <t>Podstavec pod konvektomat 0711-2x 7 vsunů GN1/1, spodní police</t>
  </si>
  <si>
    <t>Pol595</t>
  </si>
  <si>
    <t>Podstavec pod konvektomat 1011-2x 7 vsunů GN1/1, spodní police</t>
  </si>
  <si>
    <t>Pol596</t>
  </si>
  <si>
    <t>Pol597</t>
  </si>
  <si>
    <t>Pracovní stůl úhlový se spodní a střední policí, umyvadlo na ruce</t>
  </si>
  <si>
    <t>Pol598</t>
  </si>
  <si>
    <t>Pol599</t>
  </si>
  <si>
    <t>BM-74EM - Vodní lázeň el. GN 1/1 - 150 s pod.</t>
  </si>
  <si>
    <t>Pol600</t>
  </si>
  <si>
    <t>BM-78ET - Vodní lázeň el. GN 2/1 - 150 s pod.</t>
  </si>
  <si>
    <t>Pol601</t>
  </si>
  <si>
    <t>BS-74EM - Udržovač hranolek ohřev hor. a spodní infrazářič</t>
  </si>
  <si>
    <t>Pol602</t>
  </si>
  <si>
    <t>Pol603</t>
  </si>
  <si>
    <t>VCH 3120 - Vitrína chladicí GN 1/3 pultová 120 cm</t>
  </si>
  <si>
    <t>Pol604</t>
  </si>
  <si>
    <t>PL-78 - Pracovní plocha 80x64 - 1x zásuvka 2x GN 1/1; průchodka a aretace stolového nástavce pro infra</t>
  </si>
  <si>
    <t>Pol605</t>
  </si>
  <si>
    <t>Stolový nástavec otevřený jednopolicový + 2x KER INFRA + 2xLED+ kotvení do pracovního stolu</t>
  </si>
  <si>
    <t>Pol606</t>
  </si>
  <si>
    <t>Pracovní stůl skříňkový se spodní a střední policí pro umístění kasy (pod pracovní deskou),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4x zásuvka 230V (2x v=400mm n.č.p. + 1x datová zásuvka v= 400mm n.č.p.+ 2x zásuvka v=1060mm n.č.p), střední prostor podnoží upraven pro umístění podstolové chladnicer 130L, pravý spodní prostor pod pracovní deskou skříňkový uzavřen křídlovými dvířky, police výškově přestavitelná; kasa velikosti 405x405x120mm umístěna na polici pod pracovní plochu</t>
  </si>
  <si>
    <t>Pol607</t>
  </si>
  <si>
    <t>Pracovní stůl skříňkový se zásuvkovým blokem 3x GN1/1 a s výsuvným košem na papírové ručníky a bioodpad,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2x zásuvka 230V ( 2x zásuvka v=1060mm n.č.p), v pracovní desce vpravo nad výsuvným košem umístěno umyvadlo 290x400x200mm, otvor pro baterii, , stojánková páková baterie, sifon</t>
  </si>
  <si>
    <t>Pol608</t>
  </si>
  <si>
    <t>Pracovní stůl skříňkový , ve střední části uzavřeno perforovanými křídlovými dvířky, prolis desky, dřez 400x400x200 mm, sifon, otvor pro stojánkovou pružinovou sprchu, pracovní deska se zadním límcem v=50mm, sifon, deska na pravé straně napojení šroubovými spoji na boku pracovní desky pro sestavení do řady, vpravo přesah nad mycím strojem, pracovní deska hl 700mm, zadní límec v= 50mm, konstrukce podnoží na levém boku připravena pro osazení interérovým obkladem,</t>
  </si>
  <si>
    <t>Pol609</t>
  </si>
  <si>
    <t>Podstolový mycí stroj na bílé nádobí a sklo s odpadovým čerpadlem</t>
  </si>
  <si>
    <t>Pol610</t>
  </si>
  <si>
    <t>Pracovní stůl vlevo s volným spodním prostorem pro podstolovou chladnici 130L, s výsuvným košem s výsuvným košem na papírové ručníky a bioodpad, umyvadlem nad košem 290x400x200mm, otvorem pro baterii, , stojánkovou pákovou baterii, sifon, vpravo prostor se spodní policí, na polici umístěn výrobník ledu, nad pracovní plochou dřez 400x400x250mm, otvor pro stojánkovou sprchu , sifon, deska se zadním a pravým límcem</t>
  </si>
  <si>
    <t>Pol611</t>
  </si>
  <si>
    <t>Výrobník ledu , kalíšky, 17g, kapacita 26kg/24 hod, zásobník 6 kg, kalíšek 31x35x31mm, chlazení vzduchem, spotřeba vody3l/kg, chlazení R290,</t>
  </si>
  <si>
    <t>Pol612</t>
  </si>
  <si>
    <t>RIGD - 306E (3 sekce/délka 2150 mm) + pracovní deska s lemem</t>
  </si>
  <si>
    <t>Pol613</t>
  </si>
  <si>
    <t>Pracovní stůl skříňkový se spodní a střední policí</t>
  </si>
  <si>
    <t>Pol614</t>
  </si>
  <si>
    <t>FR 150 - Mixér barový</t>
  </si>
  <si>
    <t>Pol 1011</t>
  </si>
  <si>
    <t>MONTÁŽ a DOPRAVA</t>
  </si>
  <si>
    <t>-789127978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</si>
  <si>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</si>
  <si>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</si>
  <si>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</si>
  <si>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</si>
  <si>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</si>
  <si>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</si>
  <si>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</si>
  <si>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</si>
  <si>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030001000</t>
  </si>
  <si>
    <t>1024</t>
  </si>
  <si>
    <t>1943503410</t>
  </si>
  <si>
    <t>049103002</t>
  </si>
  <si>
    <t>Zajištění bezpečnosti a vymezení stavby (provizorní zábrany a výstražné folie)</t>
  </si>
  <si>
    <t>291847185</t>
  </si>
  <si>
    <t>VRN1</t>
  </si>
  <si>
    <t>Průzkumné, geodetické a projektové práce</t>
  </si>
  <si>
    <t>013203000</t>
  </si>
  <si>
    <t>Dokumentace stavby bez rozlišení - fotodokumentace</t>
  </si>
  <si>
    <t>353962958</t>
  </si>
  <si>
    <t>013244000</t>
  </si>
  <si>
    <t>Dokumentace pro realizaci stavby</t>
  </si>
  <si>
    <t>377795245</t>
  </si>
  <si>
    <t>013254000</t>
  </si>
  <si>
    <t>105143765</t>
  </si>
  <si>
    <t>013274000</t>
  </si>
  <si>
    <t>Pasportizace objektu před započetím prací</t>
  </si>
  <si>
    <t>1816436042</t>
  </si>
  <si>
    <t>VRN3</t>
  </si>
  <si>
    <t>032103000</t>
  </si>
  <si>
    <t>Náklady na stavební buňky</t>
  </si>
  <si>
    <t>1003995922</t>
  </si>
  <si>
    <t>032403000</t>
  </si>
  <si>
    <t>Provizorní komunikace</t>
  </si>
  <si>
    <t>662386660</t>
  </si>
  <si>
    <t>032503000</t>
  </si>
  <si>
    <t>Skládky na staveništi</t>
  </si>
  <si>
    <t>346820235</t>
  </si>
  <si>
    <t>033203000</t>
  </si>
  <si>
    <t>Energie pro zařízení staveniště</t>
  </si>
  <si>
    <t>-2072474636</t>
  </si>
  <si>
    <t>034203000</t>
  </si>
  <si>
    <t>Opatření na ochranu pozemků sousedních se staveništěm</t>
  </si>
  <si>
    <t>1622527586</t>
  </si>
  <si>
    <t>1 "ochrana vegetace a objektů v okolí stavby</t>
  </si>
  <si>
    <t>034503000</t>
  </si>
  <si>
    <t>Informační tabule na staveništi</t>
  </si>
  <si>
    <t>1468170351</t>
  </si>
  <si>
    <t>039103000</t>
  </si>
  <si>
    <t>Bourání a odvoz zařízení staveniště, uvedení prostoru do původního stavu</t>
  </si>
  <si>
    <t>-1694104075</t>
  </si>
  <si>
    <t>VRN4</t>
  </si>
  <si>
    <t>Inženýrská činnost</t>
  </si>
  <si>
    <t>042503000</t>
  </si>
  <si>
    <t>Plán BOZP na staveništi</t>
  </si>
  <si>
    <t>120863827</t>
  </si>
  <si>
    <t>VRN6</t>
  </si>
  <si>
    <t>062002000</t>
  </si>
  <si>
    <t>Ztížené dopravní podmínky</t>
  </si>
  <si>
    <t>508432933</t>
  </si>
  <si>
    <t>VRN9</t>
  </si>
  <si>
    <t>Ostatní náklady</t>
  </si>
  <si>
    <t>938908411</t>
  </si>
  <si>
    <t>Čištění vozovek splachováním vodou povrchu podkladu nebo krytu živičného, betonového nebo dlážděného</t>
  </si>
  <si>
    <t>-1647295918</t>
  </si>
  <si>
    <t>SEZNAM FIGUR</t>
  </si>
  <si>
    <t>Výměra</t>
  </si>
  <si>
    <t xml:space="preserve"> 01/ 01</t>
  </si>
  <si>
    <t>Použití figury:</t>
  </si>
  <si>
    <t>Hloubení nezapažených jam v soudržných horninách třídy těžitelnosti I skupiny 3 ručně</t>
  </si>
  <si>
    <t>Hloubení jam nezapažených v hornině třídy těžitelnosti I skupiny 3 objem do 50 m3 strojně</t>
  </si>
  <si>
    <t>Vodorovné přemístění výkopku z horniny třídy těžitelnosti I skupiny 1 až 3 stavebním kolečkem do 10 m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</si>
  <si>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</si>
  <si>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</si>
  <si>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</si>
  <si>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</si>
  <si>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Zásyp zářezů pro podzemní vedení sypaninou se zhutněním ručně</t>
  </si>
  <si>
    <t xml:space="preserve"> 01/ 02</t>
  </si>
  <si>
    <t>Montáž kontaktního zateplení vnějších podhledů lepením a mechanickým kotvením polystyrénových desek do betonu nebo zdiva tl přes 120 do 160 mm</t>
  </si>
  <si>
    <t>Penetrační nátěr vnějších stěn nanášený ručně</t>
  </si>
  <si>
    <t>Potažení vnějších stěn sklovláknitým pletivem vtlačeným do tenkovrstvé hmoty</t>
  </si>
  <si>
    <t>Penetrační silikátový nátěr vnějších pastovitých tenkovrstvých omítek stěn</t>
  </si>
  <si>
    <t>Tenkovrstvá silikátová zatíraná omítka zrnitost 1,5 mm vnějších stěn</t>
  </si>
  <si>
    <t>Montáž podlah keramických velkoformátových hladkých lepených flexibilním lepidlem přes 0,5 do 2 ks/m2</t>
  </si>
  <si>
    <t>Potěr anhydritový samonivelační litý C25 přes 45 do 50 mm</t>
  </si>
  <si>
    <t>Separační vrstva z PE fólie</t>
  </si>
  <si>
    <t>Separační vrstva z geotextilie</t>
  </si>
  <si>
    <t>Provedení izolace proti radonu a metanu na vodorovné ploše vrchem na sucho spojenými pásy</t>
  </si>
  <si>
    <t>Nátěr penetrační na podlahu</t>
  </si>
  <si>
    <t>Izolace pod dlažbu nátěrem nebo stěrkou ve dvou vrstvách</t>
  </si>
  <si>
    <t>Izolace podlah fólií celoplošně lepená</t>
  </si>
  <si>
    <t>Podlahy z vlysů lepených tl do 22 mm  dl  do 160 mm dub II</t>
  </si>
  <si>
    <t>Broušení anhydritového podkladu skládaných podlah</t>
  </si>
  <si>
    <t>Podlahy dřevěné, nátěr olejem a voskování</t>
  </si>
  <si>
    <t>Krycí epoxidová stěrka tloušťky přes 2 do 3 mm průmyslové lité podlahy</t>
  </si>
  <si>
    <t>Provedení izolace proti zemní vlhkosti hydroizolační stěrkou vodorovné na betonu, 2 vrstvy</t>
  </si>
  <si>
    <t>Strojní broušení podkladu před provedením lité podlahy</t>
  </si>
  <si>
    <t>Penetrační epoxidový nátěr podlahy na suchý a vyzrálý podklad</t>
  </si>
  <si>
    <t>Uzavírací epoxidový protiskluzný nátěr podlahy</t>
  </si>
  <si>
    <t>Lepení elektrostaticky vodivých pásů z PVC standardním lepidlem</t>
  </si>
  <si>
    <t>Neředěná penetrace savého podkladu povlakových podlah</t>
  </si>
  <si>
    <t>Samonivelační stěrka podlah pevnosti 20 MPa tl přes 12 do 20 mm</t>
  </si>
  <si>
    <t>Podlahové kce podkladové dvouvrstvé z desek OSB tl 2x22 mm broušených na pero a drážku šroubovaných</t>
  </si>
  <si>
    <t>Spojovací prostředky pro položení dřevěných podlah a zakrytí kanálů</t>
  </si>
  <si>
    <t>SDK podhled desky 2xA 12,5 bez izolace jednovrstvá spodní kce profil CD+UD, EI 30</t>
  </si>
  <si>
    <t>Sádrová stěrka tl.do 3 mm vnitřních žebrových stropů</t>
  </si>
  <si>
    <t>Betonová stěrka vnitřních povrchů tloušťky do 3 mm</t>
  </si>
  <si>
    <t>SDK podhled základní penetrační nátěr</t>
  </si>
  <si>
    <t xml:space="preserve"> 02</t>
  </si>
  <si>
    <t>Asfaltový beton vrstva obrusná ACO 11 (ABS) tř. I tl 50 mm š do 3 m z nemodifikovaného asfaltu</t>
  </si>
  <si>
    <t>Sejmutí drnu tl do 100 mm s přemístěním do 50 m nebo naložením na dopravní prostředek</t>
  </si>
  <si>
    <t>Sejmutí ornice plochy do 500 m2 tl vrstvy do 200 mm strojně</t>
  </si>
  <si>
    <t>Vodorovné přemístění přes 50 do 500 m výkopku/sypaniny z horniny třídy těžitelnosti I skupiny 1 až 3</t>
  </si>
  <si>
    <t>Rozprostření ornice pl přes 100 do 500 m2 ve svahu přes 1:5 tl vrstvy do 200 mm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</si>
  <si>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</si>
  <si>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</si>
  <si>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</si>
  <si>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</si>
  <si>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</si>
  <si>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</si>
  <si>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</si>
  <si>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</si>
  <si>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</si>
  <si>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</si>
  <si>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</si>
  <si>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</si>
  <si>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</si>
  <si>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</si>
  <si>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</si>
  <si>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</si>
  <si>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</si>
  <si>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</si>
  <si>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</si>
  <si>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</si>
  <si>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</si>
  <si>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</si>
  <si>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</si>
  <si>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</si>
  <si>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</si>
  <si>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</si>
  <si>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</si>
  <si>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</si>
  <si>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</si>
  <si>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</si>
  <si>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</si>
  <si>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</si>
  <si>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</si>
  <si>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</si>
  <si>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</si>
  <si>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</si>
  <si>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</si>
  <si>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</si>
  <si>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</si>
  <si>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</si>
  <si>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</si>
  <si>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</si>
  <si>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</si>
  <si>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</si>
  <si>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</si>
  <si>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</si>
  <si>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</si>
  <si>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</si>
  <si>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</si>
  <si>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</si>
  <si>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</si>
  <si>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</si>
  <si>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</si>
  <si>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</si>
  <si>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</si>
  <si>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</si>
  <si>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</si>
  <si>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</si>
  <si>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</si>
  <si>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</si>
  <si>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</si>
  <si>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</si>
  <si>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</si>
  <si>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</si>
  <si>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</si>
  <si>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</si>
  <si>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</si>
  <si>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</si>
  <si>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</si>
  <si>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</si>
  <si>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</si>
  <si>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</si>
  <si>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</si>
  <si>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</si>
  <si>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</si>
  <si>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</si>
  <si>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</si>
  <si>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</si>
  <si>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</si>
  <si>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</si>
  <si>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</si>
  <si>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</si>
  <si>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</si>
  <si>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</si>
  <si>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</si>
  <si>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</si>
  <si>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</si>
  <si>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</si>
  <si>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</si>
  <si>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</si>
  <si>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</si>
  <si>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</si>
  <si>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</si>
  <si>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</si>
  <si>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</si>
  <si>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</si>
  <si>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</si>
  <si>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</si>
  <si>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</si>
  <si>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</si>
  <si>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</si>
  <si>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</si>
  <si>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</si>
  <si>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</si>
  <si>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</si>
  <si>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</si>
  <si>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</si>
  <si>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</si>
  <si>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</si>
  <si>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</si>
  <si>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</si>
  <si>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</si>
  <si>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</si>
  <si>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</si>
  <si>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</si>
  <si>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</si>
  <si>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</si>
  <si>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</si>
  <si>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</si>
  <si>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</si>
  <si>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</si>
  <si>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</si>
  <si>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</si>
  <si>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</si>
  <si>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</si>
  <si>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</si>
  <si>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</si>
  <si>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</si>
  <si>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</si>
  <si>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</si>
  <si>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</si>
  <si>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</si>
  <si>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</si>
  <si>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</si>
  <si>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</si>
  <si>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</si>
  <si>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</si>
  <si>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</si>
  <si>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</si>
  <si>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</si>
  <si>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</si>
  <si>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</si>
  <si>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</si>
  <si>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</si>
  <si>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</si>
  <si>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</si>
  <si>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</si>
  <si>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</si>
  <si>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</si>
  <si>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</si>
  <si>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</si>
  <si>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</si>
  <si>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</si>
  <si>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</si>
  <si>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</si>
  <si>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</si>
  <si>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</si>
  <si>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</si>
  <si>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</si>
  <si>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</si>
  <si>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</si>
  <si>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</si>
  <si>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</si>
  <si>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</si>
  <si>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</si>
  <si>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</si>
  <si>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</si>
  <si>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</si>
  <si>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</si>
  <si>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</si>
  <si>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</si>
  <si>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</si>
  <si>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</si>
  <si>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</si>
  <si>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</si>
  <si>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</si>
  <si>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</si>
  <si>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</si>
  <si>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</si>
  <si>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</si>
  <si>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</si>
  <si>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Osazování drobných kovových předmětů kotvených do stěny hasicí přístroj - včetně dodávky podle specifikace v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</si>
</sst>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  <xf numFmtId="0" fontId="22" fillId="5" borderId="23" xfId="0" applyFont="1" applyFill="1" applyBorder="1" applyAlignment="1" applyProtection="1">
      <alignment horizontal="left" vertical="center" wrapText="1"/>
    </xf>
    <xf numFmtId="0" fontId="9" fillId="5" borderId="0" xfId="0" applyFont="1" applyFill="1" applyAlignment="1" applyProtection="1">
      <alignment horizontal="left" vertical="center" wrapText="1"/>
    </xf>
    <xf numFmtId="0" fontId="40" fillId="5" borderId="23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899102811" TargetMode="External"/><Relationship Id="rId18" Type="http://schemas.openxmlformats.org/officeDocument/2006/relationships/hyperlink" Target="https://podminky.urs.cz/item/CS_URS_2023_01/965042141" TargetMode="External"/><Relationship Id="rId26" Type="http://schemas.openxmlformats.org/officeDocument/2006/relationships/hyperlink" Target="https://podminky.urs.cz/item/CS_URS_2023_01/985331214" TargetMode="External"/><Relationship Id="rId39" Type="http://schemas.openxmlformats.org/officeDocument/2006/relationships/hyperlink" Target="https://podminky.urs.cz/item/CS_URS_2023_01/764002851" TargetMode="External"/><Relationship Id="rId21" Type="http://schemas.openxmlformats.org/officeDocument/2006/relationships/hyperlink" Target="https://podminky.urs.cz/item/CS_URS_2023_01/965046111" TargetMode="External"/><Relationship Id="rId34" Type="http://schemas.openxmlformats.org/officeDocument/2006/relationships/hyperlink" Target="https://podminky.urs.cz/item/CS_URS_2023_01/997013655" TargetMode="External"/><Relationship Id="rId42" Type="http://schemas.openxmlformats.org/officeDocument/2006/relationships/hyperlink" Target="https://podminky.urs.cz/item/CS_URS_2023_01/767620832" TargetMode="External"/><Relationship Id="rId47" Type="http://schemas.openxmlformats.org/officeDocument/2006/relationships/hyperlink" Target="https://podminky.urs.cz/item/CS_URS_2023_01/781473810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71201221" TargetMode="External"/><Relationship Id="rId2" Type="http://schemas.openxmlformats.org/officeDocument/2006/relationships/hyperlink" Target="https://podminky.urs.cz/item/CS_URS_2023_01/131213701" TargetMode="External"/><Relationship Id="rId16" Type="http://schemas.openxmlformats.org/officeDocument/2006/relationships/hyperlink" Target="https://podminky.urs.cz/item/CS_URS_2023_01/962032231" TargetMode="External"/><Relationship Id="rId29" Type="http://schemas.openxmlformats.org/officeDocument/2006/relationships/hyperlink" Target="https://podminky.urs.cz/item/CS_URS_2023_01/997013509" TargetMode="External"/><Relationship Id="rId11" Type="http://schemas.openxmlformats.org/officeDocument/2006/relationships/hyperlink" Target="https://podminky.urs.cz/item/CS_URS_2023_01/411388532" TargetMode="External"/><Relationship Id="rId24" Type="http://schemas.openxmlformats.org/officeDocument/2006/relationships/hyperlink" Target="https://podminky.urs.cz/item/CS_URS_2023_01/971042551" TargetMode="External"/><Relationship Id="rId32" Type="http://schemas.openxmlformats.org/officeDocument/2006/relationships/hyperlink" Target="https://podminky.urs.cz/item/CS_URS_2023_01/997013603" TargetMode="External"/><Relationship Id="rId37" Type="http://schemas.openxmlformats.org/officeDocument/2006/relationships/hyperlink" Target="https://podminky.urs.cz/item/CS_URS_2023_01/763111821" TargetMode="External"/><Relationship Id="rId40" Type="http://schemas.openxmlformats.org/officeDocument/2006/relationships/hyperlink" Target="https://podminky.urs.cz/item/CS_URS_2023_01/766431821" TargetMode="External"/><Relationship Id="rId45" Type="http://schemas.openxmlformats.org/officeDocument/2006/relationships/hyperlink" Target="https://podminky.urs.cz/item/CS_URS_2023_01/771571810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962031133" TargetMode="External"/><Relationship Id="rId23" Type="http://schemas.openxmlformats.org/officeDocument/2006/relationships/hyperlink" Target="https://podminky.urs.cz/item/CS_URS_2023_01/971033641" TargetMode="External"/><Relationship Id="rId28" Type="http://schemas.openxmlformats.org/officeDocument/2006/relationships/hyperlink" Target="https://podminky.urs.cz/item/CS_URS_2023_01/997013501" TargetMode="External"/><Relationship Id="rId36" Type="http://schemas.openxmlformats.org/officeDocument/2006/relationships/hyperlink" Target="https://podminky.urs.cz/item/CS_URS_2023_01/997221141" TargetMode="External"/><Relationship Id="rId49" Type="http://schemas.openxmlformats.org/officeDocument/2006/relationships/hyperlink" Target="https://podminky.urs.cz/item/CS_URS_2023_01/784121011" TargetMode="External"/><Relationship Id="rId10" Type="http://schemas.openxmlformats.org/officeDocument/2006/relationships/hyperlink" Target="https://podminky.urs.cz/item/CS_URS_2023_01/317944323" TargetMode="External"/><Relationship Id="rId19" Type="http://schemas.openxmlformats.org/officeDocument/2006/relationships/hyperlink" Target="https://podminky.urs.cz/item/CS_URS_2023_01/965049111" TargetMode="External"/><Relationship Id="rId31" Type="http://schemas.openxmlformats.org/officeDocument/2006/relationships/hyperlink" Target="https://podminky.urs.cz/item/CS_URS_2023_01/997013602" TargetMode="External"/><Relationship Id="rId44" Type="http://schemas.openxmlformats.org/officeDocument/2006/relationships/hyperlink" Target="https://podminky.urs.cz/item/CS_URS_2023_01/767641800" TargetMode="External"/><Relationship Id="rId4" Type="http://schemas.openxmlformats.org/officeDocument/2006/relationships/hyperlink" Target="https://podminky.urs.cz/item/CS_URS_2023_01/162351104" TargetMode="External"/><Relationship Id="rId9" Type="http://schemas.openxmlformats.org/officeDocument/2006/relationships/hyperlink" Target="https://podminky.urs.cz/item/CS_URS_2023_01/317944321" TargetMode="External"/><Relationship Id="rId14" Type="http://schemas.openxmlformats.org/officeDocument/2006/relationships/hyperlink" Target="https://podminky.urs.cz/item/CS_URS_2023_01/961055111" TargetMode="External"/><Relationship Id="rId22" Type="http://schemas.openxmlformats.org/officeDocument/2006/relationships/hyperlink" Target="https://podminky.urs.cz/item/CS_URS_2023_01/965082933" TargetMode="External"/><Relationship Id="rId27" Type="http://schemas.openxmlformats.org/officeDocument/2006/relationships/hyperlink" Target="https://podminky.urs.cz/item/CS_URS_2023_01/997013001" TargetMode="External"/><Relationship Id="rId30" Type="http://schemas.openxmlformats.org/officeDocument/2006/relationships/hyperlink" Target="https://podminky.urs.cz/item/CS_URS_2023_01/997013601" TargetMode="External"/><Relationship Id="rId35" Type="http://schemas.openxmlformats.org/officeDocument/2006/relationships/hyperlink" Target="https://podminky.urs.cz/item/CS_URS_2023_01/997013812" TargetMode="External"/><Relationship Id="rId43" Type="http://schemas.openxmlformats.org/officeDocument/2006/relationships/hyperlink" Target="https://podminky.urs.cz/item/CS_URS_2023_01/767620835" TargetMode="External"/><Relationship Id="rId48" Type="http://schemas.openxmlformats.org/officeDocument/2006/relationships/hyperlink" Target="https://podminky.urs.cz/item/CS_URS_2023_01/784121001" TargetMode="External"/><Relationship Id="rId8" Type="http://schemas.openxmlformats.org/officeDocument/2006/relationships/hyperlink" Target="https://podminky.urs.cz/item/CS_URS_2023_01/174111103" TargetMode="External"/><Relationship Id="rId3" Type="http://schemas.openxmlformats.org/officeDocument/2006/relationships/hyperlink" Target="https://podminky.urs.cz/item/CS_URS_2023_01/162211311" TargetMode="External"/><Relationship Id="rId12" Type="http://schemas.openxmlformats.org/officeDocument/2006/relationships/hyperlink" Target="https://podminky.urs.cz/item/CS_URS_2023_01/899102211" TargetMode="External"/><Relationship Id="rId17" Type="http://schemas.openxmlformats.org/officeDocument/2006/relationships/hyperlink" Target="https://podminky.urs.cz/item/CS_URS_2023_01/965024131" TargetMode="External"/><Relationship Id="rId25" Type="http://schemas.openxmlformats.org/officeDocument/2006/relationships/hyperlink" Target="https://podminky.urs.cz/item/CS_URS_2023_01/978015391" TargetMode="External"/><Relationship Id="rId33" Type="http://schemas.openxmlformats.org/officeDocument/2006/relationships/hyperlink" Target="https://podminky.urs.cz/item/CS_URS_2023_01/997013631" TargetMode="External"/><Relationship Id="rId38" Type="http://schemas.openxmlformats.org/officeDocument/2006/relationships/hyperlink" Target="https://podminky.urs.cz/item/CS_URS_2023_01/763135812" TargetMode="External"/><Relationship Id="rId46" Type="http://schemas.openxmlformats.org/officeDocument/2006/relationships/hyperlink" Target="https://podminky.urs.cz/item/CS_URS_2023_01/776201812" TargetMode="External"/><Relationship Id="rId20" Type="http://schemas.openxmlformats.org/officeDocument/2006/relationships/hyperlink" Target="https://podminky.urs.cz/item/CS_URS_2023_01/965045133" TargetMode="External"/><Relationship Id="rId41" Type="http://schemas.openxmlformats.org/officeDocument/2006/relationships/hyperlink" Target="https://podminky.urs.cz/item/CS_URS_2023_01/767114815" TargetMode="External"/><Relationship Id="rId1" Type="http://schemas.openxmlformats.org/officeDocument/2006/relationships/hyperlink" Target="https://podminky.urs.cz/item/CS_URS_2023_01/131251102" TargetMode="External"/><Relationship Id="rId6" Type="http://schemas.openxmlformats.org/officeDocument/2006/relationships/hyperlink" Target="https://podminky.urs.cz/item/CS_URS_2023_01/16715110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75591411" TargetMode="External"/><Relationship Id="rId21" Type="http://schemas.openxmlformats.org/officeDocument/2006/relationships/hyperlink" Target="https://podminky.urs.cz/item/CS_URS_2023_01/317142442" TargetMode="External"/><Relationship Id="rId42" Type="http://schemas.openxmlformats.org/officeDocument/2006/relationships/hyperlink" Target="https://podminky.urs.cz/item/CS_URS_2023_01/612131121" TargetMode="External"/><Relationship Id="rId63" Type="http://schemas.openxmlformats.org/officeDocument/2006/relationships/hyperlink" Target="https://podminky.urs.cz/item/CS_URS_2023_01/952901111" TargetMode="External"/><Relationship Id="rId84" Type="http://schemas.openxmlformats.org/officeDocument/2006/relationships/hyperlink" Target="https://podminky.urs.cz/item/CS_URS_2023_01/763232983" TargetMode="External"/><Relationship Id="rId138" Type="http://schemas.openxmlformats.org/officeDocument/2006/relationships/hyperlink" Target="https://podminky.urs.cz/item/CS_URS_2023_01/784111001" TargetMode="External"/><Relationship Id="rId107" Type="http://schemas.openxmlformats.org/officeDocument/2006/relationships/hyperlink" Target="https://podminky.urs.cz/item/CS_URS_2023_01/771574152" TargetMode="External"/><Relationship Id="rId11" Type="http://schemas.openxmlformats.org/officeDocument/2006/relationships/hyperlink" Target="https://podminky.urs.cz/item/CS_URS_2023_01/275351122" TargetMode="External"/><Relationship Id="rId32" Type="http://schemas.openxmlformats.org/officeDocument/2006/relationships/hyperlink" Target="https://podminky.urs.cz/item/CS_URS_2023_01/346272256" TargetMode="External"/><Relationship Id="rId37" Type="http://schemas.openxmlformats.org/officeDocument/2006/relationships/hyperlink" Target="https://podminky.urs.cz/item/CS_URS_2023_01/417321515" TargetMode="External"/><Relationship Id="rId53" Type="http://schemas.openxmlformats.org/officeDocument/2006/relationships/hyperlink" Target="https://podminky.urs.cz/item/CS_URS_2023_01/631319013" TargetMode="External"/><Relationship Id="rId58" Type="http://schemas.openxmlformats.org/officeDocument/2006/relationships/hyperlink" Target="https://podminky.urs.cz/item/CS_URS_2023_01/634112128" TargetMode="External"/><Relationship Id="rId74" Type="http://schemas.openxmlformats.org/officeDocument/2006/relationships/hyperlink" Target="https://podminky.urs.cz/item/CS_URS_2023_01/762595001" TargetMode="External"/><Relationship Id="rId79" Type="http://schemas.openxmlformats.org/officeDocument/2006/relationships/hyperlink" Target="https://podminky.urs.cz/item/CS_URS_2023_01/763131452" TargetMode="External"/><Relationship Id="rId102" Type="http://schemas.openxmlformats.org/officeDocument/2006/relationships/hyperlink" Target="https://podminky.urs.cz/item/CS_URS_2023_01/767640322" TargetMode="External"/><Relationship Id="rId123" Type="http://schemas.openxmlformats.org/officeDocument/2006/relationships/hyperlink" Target="https://podminky.urs.cz/item/CS_URS_2023_01/998776101" TargetMode="External"/><Relationship Id="rId128" Type="http://schemas.openxmlformats.org/officeDocument/2006/relationships/hyperlink" Target="https://podminky.urs.cz/item/CS_URS_2023_01/777612109" TargetMode="External"/><Relationship Id="rId5" Type="http://schemas.openxmlformats.org/officeDocument/2006/relationships/hyperlink" Target="https://podminky.urs.cz/item/CS_URS_2023_01/273362021" TargetMode="External"/><Relationship Id="rId90" Type="http://schemas.openxmlformats.org/officeDocument/2006/relationships/hyperlink" Target="https://podminky.urs.cz/item/CS_URS_2023_01/766660002" TargetMode="External"/><Relationship Id="rId95" Type="http://schemas.openxmlformats.org/officeDocument/2006/relationships/hyperlink" Target="https://podminky.urs.cz/item/CS_URS_2023_01/767163121" TargetMode="External"/><Relationship Id="rId22" Type="http://schemas.openxmlformats.org/officeDocument/2006/relationships/hyperlink" Target="https://podminky.urs.cz/item/CS_URS_2023_01/317142444" TargetMode="External"/><Relationship Id="rId27" Type="http://schemas.openxmlformats.org/officeDocument/2006/relationships/hyperlink" Target="https://podminky.urs.cz/item/CS_URS_2023_01/342272235" TargetMode="External"/><Relationship Id="rId43" Type="http://schemas.openxmlformats.org/officeDocument/2006/relationships/hyperlink" Target="https://podminky.urs.cz/item/CS_URS_2023_01/612341321" TargetMode="External"/><Relationship Id="rId48" Type="http://schemas.openxmlformats.org/officeDocument/2006/relationships/hyperlink" Target="https://podminky.urs.cz/item/CS_URS_2023_01/622151011" TargetMode="External"/><Relationship Id="rId64" Type="http://schemas.openxmlformats.org/officeDocument/2006/relationships/hyperlink" Target="https://podminky.urs.cz/item/CS_URS_2023_01/985311312" TargetMode="External"/><Relationship Id="rId69" Type="http://schemas.openxmlformats.org/officeDocument/2006/relationships/hyperlink" Target="https://podminky.urs.cz/item/CS_URS_2023_01/713121111" TargetMode="External"/><Relationship Id="rId113" Type="http://schemas.openxmlformats.org/officeDocument/2006/relationships/hyperlink" Target="https://podminky.urs.cz/item/CS_URS_2023_01/775121321" TargetMode="External"/><Relationship Id="rId118" Type="http://schemas.openxmlformats.org/officeDocument/2006/relationships/hyperlink" Target="https://podminky.urs.cz/item/CS_URS_2023_01/998775101" TargetMode="External"/><Relationship Id="rId134" Type="http://schemas.openxmlformats.org/officeDocument/2006/relationships/hyperlink" Target="https://podminky.urs.cz/item/CS_URS_2023_01/781494111" TargetMode="External"/><Relationship Id="rId139" Type="http://schemas.openxmlformats.org/officeDocument/2006/relationships/hyperlink" Target="https://podminky.urs.cz/item/CS_URS_2023_01/784111011" TargetMode="External"/><Relationship Id="rId80" Type="http://schemas.openxmlformats.org/officeDocument/2006/relationships/hyperlink" Target="https://podminky.urs.cz/item/CS_URS_2023_01/763131521" TargetMode="External"/><Relationship Id="rId85" Type="http://schemas.openxmlformats.org/officeDocument/2006/relationships/hyperlink" Target="https://podminky.urs.cz/item/CS_URS_2023_01/763411116" TargetMode="External"/><Relationship Id="rId12" Type="http://schemas.openxmlformats.org/officeDocument/2006/relationships/hyperlink" Target="https://podminky.urs.cz/item/CS_URS_2023_01/279113121" TargetMode="External"/><Relationship Id="rId17" Type="http://schemas.openxmlformats.org/officeDocument/2006/relationships/hyperlink" Target="https://podminky.urs.cz/item/CS_URS_2023_01/311272227" TargetMode="External"/><Relationship Id="rId33" Type="http://schemas.openxmlformats.org/officeDocument/2006/relationships/hyperlink" Target="https://podminky.urs.cz/item/CS_URS_2023_01/411321414" TargetMode="External"/><Relationship Id="rId38" Type="http://schemas.openxmlformats.org/officeDocument/2006/relationships/hyperlink" Target="https://podminky.urs.cz/item/CS_URS_2023_01/417351115" TargetMode="External"/><Relationship Id="rId59" Type="http://schemas.openxmlformats.org/officeDocument/2006/relationships/hyperlink" Target="https://podminky.urs.cz/item/CS_URS_2023_01/632683112" TargetMode="External"/><Relationship Id="rId103" Type="http://schemas.openxmlformats.org/officeDocument/2006/relationships/hyperlink" Target="https://podminky.urs.cz/item/CS_URS_2023_01/767646412" TargetMode="External"/><Relationship Id="rId108" Type="http://schemas.openxmlformats.org/officeDocument/2006/relationships/hyperlink" Target="https://podminky.urs.cz/item/CS_URS_2023_01/771591112" TargetMode="External"/><Relationship Id="rId124" Type="http://schemas.openxmlformats.org/officeDocument/2006/relationships/hyperlink" Target="https://podminky.urs.cz/item/CS_URS_2023_01/777111123" TargetMode="External"/><Relationship Id="rId129" Type="http://schemas.openxmlformats.org/officeDocument/2006/relationships/hyperlink" Target="https://podminky.urs.cz/item/CS_URS_2023_01/998777101" TargetMode="External"/><Relationship Id="rId54" Type="http://schemas.openxmlformats.org/officeDocument/2006/relationships/hyperlink" Target="https://podminky.urs.cz/item/CS_URS_2023_01/631362021" TargetMode="External"/><Relationship Id="rId70" Type="http://schemas.openxmlformats.org/officeDocument/2006/relationships/hyperlink" Target="https://podminky.urs.cz/item/CS_URS_2023_01/998713101" TargetMode="External"/><Relationship Id="rId75" Type="http://schemas.openxmlformats.org/officeDocument/2006/relationships/hyperlink" Target="https://podminky.urs.cz/item/CS_URS_2023_01/998762101" TargetMode="External"/><Relationship Id="rId91" Type="http://schemas.openxmlformats.org/officeDocument/2006/relationships/hyperlink" Target="https://podminky.urs.cz/item/CS_URS_2023_01/766660311" TargetMode="External"/><Relationship Id="rId96" Type="http://schemas.openxmlformats.org/officeDocument/2006/relationships/hyperlink" Target="https://podminky.urs.cz/item/CS_URS_2023_01/767163221" TargetMode="External"/><Relationship Id="rId140" Type="http://schemas.openxmlformats.org/officeDocument/2006/relationships/hyperlink" Target="https://podminky.urs.cz/item/CS_URS_2023_01/784181101" TargetMode="External"/><Relationship Id="rId1" Type="http://schemas.openxmlformats.org/officeDocument/2006/relationships/hyperlink" Target="https://podminky.urs.cz/item/CS_URS_2023_01/273313711" TargetMode="External"/><Relationship Id="rId6" Type="http://schemas.openxmlformats.org/officeDocument/2006/relationships/hyperlink" Target="https://podminky.urs.cz/item/CS_URS_2023_01/274313511" TargetMode="External"/><Relationship Id="rId23" Type="http://schemas.openxmlformats.org/officeDocument/2006/relationships/hyperlink" Target="https://podminky.urs.cz/item/CS_URS_2023_01/317142448" TargetMode="External"/><Relationship Id="rId28" Type="http://schemas.openxmlformats.org/officeDocument/2006/relationships/hyperlink" Target="https://podminky.urs.cz/item/CS_URS_2023_01/342272245" TargetMode="External"/><Relationship Id="rId49" Type="http://schemas.openxmlformats.org/officeDocument/2006/relationships/hyperlink" Target="https://podminky.urs.cz/item/CS_URS_2023_01/622521012" TargetMode="External"/><Relationship Id="rId114" Type="http://schemas.openxmlformats.org/officeDocument/2006/relationships/hyperlink" Target="https://podminky.urs.cz/item/CS_URS_2023_01/775413110" TargetMode="External"/><Relationship Id="rId119" Type="http://schemas.openxmlformats.org/officeDocument/2006/relationships/hyperlink" Target="https://podminky.urs.cz/item/CS_URS_2023_01/776121321" TargetMode="External"/><Relationship Id="rId44" Type="http://schemas.openxmlformats.org/officeDocument/2006/relationships/hyperlink" Target="https://podminky.urs.cz/item/CS_URS_2023_01/612325412" TargetMode="External"/><Relationship Id="rId60" Type="http://schemas.openxmlformats.org/officeDocument/2006/relationships/hyperlink" Target="https://podminky.urs.cz/item/CS_URS_2023_01/642942111" TargetMode="External"/><Relationship Id="rId65" Type="http://schemas.openxmlformats.org/officeDocument/2006/relationships/hyperlink" Target="https://podminky.urs.cz/item/CS_URS_2023_01/998012021" TargetMode="External"/><Relationship Id="rId81" Type="http://schemas.openxmlformats.org/officeDocument/2006/relationships/hyperlink" Target="https://podminky.urs.cz/item/CS_URS_2023_01/763131714" TargetMode="External"/><Relationship Id="rId86" Type="http://schemas.openxmlformats.org/officeDocument/2006/relationships/hyperlink" Target="https://podminky.urs.cz/item/CS_URS_2023_01/998763301" TargetMode="External"/><Relationship Id="rId130" Type="http://schemas.openxmlformats.org/officeDocument/2006/relationships/hyperlink" Target="https://podminky.urs.cz/item/CS_URS_2023_01/781131112" TargetMode="External"/><Relationship Id="rId135" Type="http://schemas.openxmlformats.org/officeDocument/2006/relationships/hyperlink" Target="https://podminky.urs.cz/item/CS_URS_2023_01/781495142" TargetMode="External"/><Relationship Id="rId13" Type="http://schemas.openxmlformats.org/officeDocument/2006/relationships/hyperlink" Target="https://podminky.urs.cz/item/CS_URS_2023_01/279113122" TargetMode="External"/><Relationship Id="rId18" Type="http://schemas.openxmlformats.org/officeDocument/2006/relationships/hyperlink" Target="https://podminky.urs.cz/item/CS_URS_2023_01/317142410" TargetMode="External"/><Relationship Id="rId39" Type="http://schemas.openxmlformats.org/officeDocument/2006/relationships/hyperlink" Target="https://podminky.urs.cz/item/CS_URS_2023_01/417351116" TargetMode="External"/><Relationship Id="rId109" Type="http://schemas.openxmlformats.org/officeDocument/2006/relationships/hyperlink" Target="https://podminky.urs.cz/item/CS_URS_2023_01/771591221" TargetMode="External"/><Relationship Id="rId34" Type="http://schemas.openxmlformats.org/officeDocument/2006/relationships/hyperlink" Target="https://podminky.urs.cz/item/CS_URS_2023_01/411351011" TargetMode="External"/><Relationship Id="rId50" Type="http://schemas.openxmlformats.org/officeDocument/2006/relationships/hyperlink" Target="https://podminky.urs.cz/item/CS_URS_2023_01/631311114" TargetMode="External"/><Relationship Id="rId55" Type="http://schemas.openxmlformats.org/officeDocument/2006/relationships/hyperlink" Target="https://podminky.urs.cz/item/CS_URS_2023_01/632441220" TargetMode="External"/><Relationship Id="rId76" Type="http://schemas.openxmlformats.org/officeDocument/2006/relationships/hyperlink" Target="https://podminky.urs.cz/item/CS_URS_2023_01/763111360" TargetMode="External"/><Relationship Id="rId97" Type="http://schemas.openxmlformats.org/officeDocument/2006/relationships/hyperlink" Target="https://podminky.urs.cz/item/CS_URS_2023_01/767620363" TargetMode="External"/><Relationship Id="rId104" Type="http://schemas.openxmlformats.org/officeDocument/2006/relationships/hyperlink" Target="https://podminky.urs.cz/item/CS_URS_2023_01/767995117" TargetMode="External"/><Relationship Id="rId120" Type="http://schemas.openxmlformats.org/officeDocument/2006/relationships/hyperlink" Target="https://podminky.urs.cz/item/CS_URS_2023_01/776221121" TargetMode="External"/><Relationship Id="rId125" Type="http://schemas.openxmlformats.org/officeDocument/2006/relationships/hyperlink" Target="https://podminky.urs.cz/item/CS_URS_2023_01/777131101" TargetMode="External"/><Relationship Id="rId141" Type="http://schemas.openxmlformats.org/officeDocument/2006/relationships/hyperlink" Target="https://podminky.urs.cz/item/CS_URS_2023_01/784211101" TargetMode="External"/><Relationship Id="rId7" Type="http://schemas.openxmlformats.org/officeDocument/2006/relationships/hyperlink" Target="https://podminky.urs.cz/item/CS_URS_2023_01/274351121" TargetMode="External"/><Relationship Id="rId71" Type="http://schemas.openxmlformats.org/officeDocument/2006/relationships/hyperlink" Target="https://podminky.urs.cz/item/CS_URS_2023_01/714122001" TargetMode="External"/><Relationship Id="rId92" Type="http://schemas.openxmlformats.org/officeDocument/2006/relationships/hyperlink" Target="https://podminky.urs.cz/item/CS_URS_2023_01/766694116" TargetMode="External"/><Relationship Id="rId2" Type="http://schemas.openxmlformats.org/officeDocument/2006/relationships/hyperlink" Target="https://podminky.urs.cz/item/CS_URS_2023_01/273321511" TargetMode="External"/><Relationship Id="rId29" Type="http://schemas.openxmlformats.org/officeDocument/2006/relationships/hyperlink" Target="https://podminky.urs.cz/item/CS_URS_2023_01/342291112" TargetMode="External"/><Relationship Id="rId24" Type="http://schemas.openxmlformats.org/officeDocument/2006/relationships/hyperlink" Target="https://podminky.urs.cz/item/CS_URS_2023_01/317168025" TargetMode="External"/><Relationship Id="rId40" Type="http://schemas.openxmlformats.org/officeDocument/2006/relationships/hyperlink" Target="https://podminky.urs.cz/item/CS_URS_2023_01/417361821" TargetMode="External"/><Relationship Id="rId45" Type="http://schemas.openxmlformats.org/officeDocument/2006/relationships/hyperlink" Target="https://podminky.urs.cz/item/CS_URS_2023_01/621211031" TargetMode="External"/><Relationship Id="rId66" Type="http://schemas.openxmlformats.org/officeDocument/2006/relationships/hyperlink" Target="https://podminky.urs.cz/item/CS_URS_2023_01/711191201" TargetMode="External"/><Relationship Id="rId87" Type="http://schemas.openxmlformats.org/officeDocument/2006/relationships/hyperlink" Target="https://podminky.urs.cz/item/CS_URS_2023_01/764246444" TargetMode="External"/><Relationship Id="rId110" Type="http://schemas.openxmlformats.org/officeDocument/2006/relationships/hyperlink" Target="https://podminky.urs.cz/item/CS_URS_2023_01/998771101" TargetMode="External"/><Relationship Id="rId115" Type="http://schemas.openxmlformats.org/officeDocument/2006/relationships/hyperlink" Target="https://podminky.urs.cz/item/CS_URS_2023_01/775429121" TargetMode="External"/><Relationship Id="rId131" Type="http://schemas.openxmlformats.org/officeDocument/2006/relationships/hyperlink" Target="https://podminky.urs.cz/item/CS_URS_2023_01/781121011" TargetMode="External"/><Relationship Id="rId136" Type="http://schemas.openxmlformats.org/officeDocument/2006/relationships/hyperlink" Target="https://podminky.urs.cz/item/CS_URS_2023_01/998781101" TargetMode="External"/><Relationship Id="rId61" Type="http://schemas.openxmlformats.org/officeDocument/2006/relationships/hyperlink" Target="https://podminky.urs.cz/item/CS_URS_2023_01/642946112" TargetMode="External"/><Relationship Id="rId82" Type="http://schemas.openxmlformats.org/officeDocument/2006/relationships/hyperlink" Target="https://podminky.urs.cz/item/CS_URS_2023_01/611181002" TargetMode="External"/><Relationship Id="rId19" Type="http://schemas.openxmlformats.org/officeDocument/2006/relationships/hyperlink" Target="https://podminky.urs.cz/item/CS_URS_2023_01/317142430" TargetMode="External"/><Relationship Id="rId14" Type="http://schemas.openxmlformats.org/officeDocument/2006/relationships/hyperlink" Target="https://podminky.urs.cz/item/CS_URS_2023_01/279361821" TargetMode="External"/><Relationship Id="rId30" Type="http://schemas.openxmlformats.org/officeDocument/2006/relationships/hyperlink" Target="https://podminky.urs.cz/item/CS_URS_2023_01/342291131" TargetMode="External"/><Relationship Id="rId35" Type="http://schemas.openxmlformats.org/officeDocument/2006/relationships/hyperlink" Target="https://podminky.urs.cz/item/CS_URS_2023_01/411351012" TargetMode="External"/><Relationship Id="rId56" Type="http://schemas.openxmlformats.org/officeDocument/2006/relationships/hyperlink" Target="https://podminky.urs.cz/item/CS_URS_2023_01/632481213" TargetMode="External"/><Relationship Id="rId77" Type="http://schemas.openxmlformats.org/officeDocument/2006/relationships/hyperlink" Target="https://podminky.urs.cz/item/CS_URS_2023_01/763121475" TargetMode="External"/><Relationship Id="rId100" Type="http://schemas.openxmlformats.org/officeDocument/2006/relationships/hyperlink" Target="https://podminky.urs.cz/item/CS_URS_2023_01/767640112" TargetMode="External"/><Relationship Id="rId105" Type="http://schemas.openxmlformats.org/officeDocument/2006/relationships/hyperlink" Target="https://podminky.urs.cz/item/CS_URS_2023_01/998767101" TargetMode="External"/><Relationship Id="rId126" Type="http://schemas.openxmlformats.org/officeDocument/2006/relationships/hyperlink" Target="https://podminky.urs.cz/item/CS_URS_2023_01/777511125" TargetMode="External"/><Relationship Id="rId8" Type="http://schemas.openxmlformats.org/officeDocument/2006/relationships/hyperlink" Target="https://podminky.urs.cz/item/CS_URS_2023_01/274351122" TargetMode="External"/><Relationship Id="rId51" Type="http://schemas.openxmlformats.org/officeDocument/2006/relationships/hyperlink" Target="https://podminky.urs.cz/item/CS_URS_2023_01/631319011" TargetMode="External"/><Relationship Id="rId72" Type="http://schemas.openxmlformats.org/officeDocument/2006/relationships/hyperlink" Target="https://podminky.urs.cz/item/CS_URS_2023_01/762123110" TargetMode="External"/><Relationship Id="rId93" Type="http://schemas.openxmlformats.org/officeDocument/2006/relationships/hyperlink" Target="https://podminky.urs.cz/item/CS_URS_2023_01/998766101" TargetMode="External"/><Relationship Id="rId98" Type="http://schemas.openxmlformats.org/officeDocument/2006/relationships/hyperlink" Target="https://podminky.urs.cz/item/CS_URS_2023_01/767620364" TargetMode="External"/><Relationship Id="rId121" Type="http://schemas.openxmlformats.org/officeDocument/2006/relationships/hyperlink" Target="https://podminky.urs.cz/item/CS_URS_2023_01/776411111" TargetMode="External"/><Relationship Id="rId142" Type="http://schemas.openxmlformats.org/officeDocument/2006/relationships/hyperlink" Target="https://podminky.urs.cz/item/CS_URS_2023_01/784321031" TargetMode="External"/><Relationship Id="rId3" Type="http://schemas.openxmlformats.org/officeDocument/2006/relationships/hyperlink" Target="https://podminky.urs.cz/item/CS_URS_2023_01/273351121" TargetMode="External"/><Relationship Id="rId25" Type="http://schemas.openxmlformats.org/officeDocument/2006/relationships/hyperlink" Target="https://podminky.urs.cz/item/CS_URS_2023_01/342272215" TargetMode="External"/><Relationship Id="rId46" Type="http://schemas.openxmlformats.org/officeDocument/2006/relationships/hyperlink" Target="https://podminky.urs.cz/item/CS_URS_2023_01/622131121" TargetMode="External"/><Relationship Id="rId67" Type="http://schemas.openxmlformats.org/officeDocument/2006/relationships/hyperlink" Target="https://podminky.urs.cz/item/CS_URS_2023_01/711831111" TargetMode="External"/><Relationship Id="rId116" Type="http://schemas.openxmlformats.org/officeDocument/2006/relationships/hyperlink" Target="https://podminky.urs.cz/item/CS_URS_2023_01/775469112" TargetMode="External"/><Relationship Id="rId137" Type="http://schemas.openxmlformats.org/officeDocument/2006/relationships/hyperlink" Target="https://podminky.urs.cz/item/CS_URS_2023_01/783314203" TargetMode="External"/><Relationship Id="rId20" Type="http://schemas.openxmlformats.org/officeDocument/2006/relationships/hyperlink" Target="https://podminky.urs.cz/item/CS_URS_2023_01/317142432" TargetMode="External"/><Relationship Id="rId41" Type="http://schemas.openxmlformats.org/officeDocument/2006/relationships/hyperlink" Target="https://podminky.urs.cz/item/CS_URS_2023_01/435121011" TargetMode="External"/><Relationship Id="rId62" Type="http://schemas.openxmlformats.org/officeDocument/2006/relationships/hyperlink" Target="https://podminky.urs.cz/item/CS_URS_2023_01/899103112" TargetMode="External"/><Relationship Id="rId83" Type="http://schemas.openxmlformats.org/officeDocument/2006/relationships/hyperlink" Target="https://podminky.urs.cz/item/CS_URS_2023_01/763132251" TargetMode="External"/><Relationship Id="rId88" Type="http://schemas.openxmlformats.org/officeDocument/2006/relationships/hyperlink" Target="https://podminky.urs.cz/item/CS_URS_2023_01/998764101" TargetMode="External"/><Relationship Id="rId111" Type="http://schemas.openxmlformats.org/officeDocument/2006/relationships/hyperlink" Target="https://podminky.urs.cz/item/CS_URS_2023_01/775111111" TargetMode="External"/><Relationship Id="rId132" Type="http://schemas.openxmlformats.org/officeDocument/2006/relationships/hyperlink" Target="https://podminky.urs.cz/item/CS_URS_2023_01/781151031" TargetMode="External"/><Relationship Id="rId15" Type="http://schemas.openxmlformats.org/officeDocument/2006/relationships/hyperlink" Target="https://podminky.urs.cz/item/CS_URS_2023_01/311272031" TargetMode="External"/><Relationship Id="rId36" Type="http://schemas.openxmlformats.org/officeDocument/2006/relationships/hyperlink" Target="https://podminky.urs.cz/item/CS_URS_2023_01/411362021" TargetMode="External"/><Relationship Id="rId57" Type="http://schemas.openxmlformats.org/officeDocument/2006/relationships/hyperlink" Target="https://podminky.urs.cz/item/CS_URS_2023_01/632481215" TargetMode="External"/><Relationship Id="rId106" Type="http://schemas.openxmlformats.org/officeDocument/2006/relationships/hyperlink" Target="https://podminky.urs.cz/item/CS_URS_2023_01/771121011" TargetMode="External"/><Relationship Id="rId127" Type="http://schemas.openxmlformats.org/officeDocument/2006/relationships/hyperlink" Target="https://podminky.urs.cz/item/CS_URS_2023_01/777511181" TargetMode="External"/><Relationship Id="rId10" Type="http://schemas.openxmlformats.org/officeDocument/2006/relationships/hyperlink" Target="https://podminky.urs.cz/item/CS_URS_2023_01/275351121" TargetMode="External"/><Relationship Id="rId31" Type="http://schemas.openxmlformats.org/officeDocument/2006/relationships/hyperlink" Target="https://podminky.urs.cz/item/CS_URS_2023_01/346272236" TargetMode="External"/><Relationship Id="rId52" Type="http://schemas.openxmlformats.org/officeDocument/2006/relationships/hyperlink" Target="https://podminky.urs.cz/item/CS_URS_2023_01/631311136" TargetMode="External"/><Relationship Id="rId73" Type="http://schemas.openxmlformats.org/officeDocument/2006/relationships/hyperlink" Target="https://podminky.urs.cz/item/CS_URS_2023_01/762512261" TargetMode="External"/><Relationship Id="rId78" Type="http://schemas.openxmlformats.org/officeDocument/2006/relationships/hyperlink" Target="https://podminky.urs.cz/item/CS_URS_2023_01/763131412" TargetMode="External"/><Relationship Id="rId94" Type="http://schemas.openxmlformats.org/officeDocument/2006/relationships/hyperlink" Target="https://podminky.urs.cz/item/CS_URS_2023_01/767114252" TargetMode="External"/><Relationship Id="rId99" Type="http://schemas.openxmlformats.org/officeDocument/2006/relationships/hyperlink" Target="https://podminky.urs.cz/item/CS_URS_2023_01/767620365" TargetMode="External"/><Relationship Id="rId101" Type="http://schemas.openxmlformats.org/officeDocument/2006/relationships/hyperlink" Target="https://podminky.urs.cz/item/CS_URS_2023_01/767640311" TargetMode="External"/><Relationship Id="rId122" Type="http://schemas.openxmlformats.org/officeDocument/2006/relationships/hyperlink" Target="https://podminky.urs.cz/item/CS_URS_2023_01/776421312" TargetMode="External"/><Relationship Id="rId143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273351122" TargetMode="External"/><Relationship Id="rId9" Type="http://schemas.openxmlformats.org/officeDocument/2006/relationships/hyperlink" Target="https://podminky.urs.cz/item/CS_URS_2023_01/275313811" TargetMode="External"/><Relationship Id="rId26" Type="http://schemas.openxmlformats.org/officeDocument/2006/relationships/hyperlink" Target="https://podminky.urs.cz/item/CS_URS_2023_01/342272225" TargetMode="External"/><Relationship Id="rId47" Type="http://schemas.openxmlformats.org/officeDocument/2006/relationships/hyperlink" Target="https://podminky.urs.cz/item/CS_URS_2023_01/622142001" TargetMode="External"/><Relationship Id="rId68" Type="http://schemas.openxmlformats.org/officeDocument/2006/relationships/hyperlink" Target="https://podminky.urs.cz/item/CS_URS_2023_01/998711101" TargetMode="External"/><Relationship Id="rId89" Type="http://schemas.openxmlformats.org/officeDocument/2006/relationships/hyperlink" Target="https://podminky.urs.cz/item/CS_URS_2023_01/766660001" TargetMode="External"/><Relationship Id="rId112" Type="http://schemas.openxmlformats.org/officeDocument/2006/relationships/hyperlink" Target="https://podminky.urs.cz/item/CS_URS_2023_01/775111311" TargetMode="External"/><Relationship Id="rId133" Type="http://schemas.openxmlformats.org/officeDocument/2006/relationships/hyperlink" Target="https://podminky.urs.cz/item/CS_URS_2023_01/781474154" TargetMode="External"/><Relationship Id="rId16" Type="http://schemas.openxmlformats.org/officeDocument/2006/relationships/hyperlink" Target="https://podminky.urs.cz/item/CS_URS_2023_01/3112721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101" TargetMode="External"/><Relationship Id="rId13" Type="http://schemas.openxmlformats.org/officeDocument/2006/relationships/hyperlink" Target="https://podminky.urs.cz/item/CS_URS_2023_01/567120112" TargetMode="External"/><Relationship Id="rId18" Type="http://schemas.openxmlformats.org/officeDocument/2006/relationships/hyperlink" Target="https://podminky.urs.cz/item/CS_URS_2023_01/564851111" TargetMode="External"/><Relationship Id="rId26" Type="http://schemas.openxmlformats.org/officeDocument/2006/relationships/hyperlink" Target="https://podminky.urs.cz/item/CS_URS_2023_01/997221655" TargetMode="External"/><Relationship Id="rId3" Type="http://schemas.openxmlformats.org/officeDocument/2006/relationships/hyperlink" Target="https://podminky.urs.cz/item/CS_URS_2023_01/113107322" TargetMode="External"/><Relationship Id="rId21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21151113" TargetMode="External"/><Relationship Id="rId12" Type="http://schemas.openxmlformats.org/officeDocument/2006/relationships/hyperlink" Target="https://podminky.urs.cz/item/CS_URS_2023_01/564761103" TargetMode="External"/><Relationship Id="rId17" Type="http://schemas.openxmlformats.org/officeDocument/2006/relationships/hyperlink" Target="https://podminky.urs.cz/item/CS_URS_2023_01/577144111" TargetMode="External"/><Relationship Id="rId25" Type="http://schemas.openxmlformats.org/officeDocument/2006/relationships/hyperlink" Target="https://podminky.urs.cz/item/CS_URS_2023_01/997221615" TargetMode="External"/><Relationship Id="rId2" Type="http://schemas.openxmlformats.org/officeDocument/2006/relationships/hyperlink" Target="https://podminky.urs.cz/item/CS_URS_2023_01/113106132" TargetMode="External"/><Relationship Id="rId16" Type="http://schemas.openxmlformats.org/officeDocument/2006/relationships/hyperlink" Target="https://podminky.urs.cz/item/CS_URS_2023_01/573211112" TargetMode="External"/><Relationship Id="rId20" Type="http://schemas.openxmlformats.org/officeDocument/2006/relationships/hyperlink" Target="https://podminky.urs.cz/item/CS_URS_2023_01/916131213" TargetMode="External"/><Relationship Id="rId29" Type="http://schemas.openxmlformats.org/officeDocument/2006/relationships/drawing" Target="../drawings/drawing14.xml"/><Relationship Id="rId1" Type="http://schemas.openxmlformats.org/officeDocument/2006/relationships/hyperlink" Target="https://podminky.urs.cz/item/CS_URS_2023_01/111301111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83405211" TargetMode="External"/><Relationship Id="rId24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13154124" TargetMode="External"/><Relationship Id="rId15" Type="http://schemas.openxmlformats.org/officeDocument/2006/relationships/hyperlink" Target="https://podminky.urs.cz/item/CS_URS_2023_01/577145112" TargetMode="External"/><Relationship Id="rId23" Type="http://schemas.openxmlformats.org/officeDocument/2006/relationships/hyperlink" Target="https://podminky.urs.cz/item/CS_URS_2023_01/99722155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82351123" TargetMode="External"/><Relationship Id="rId19" Type="http://schemas.openxmlformats.org/officeDocument/2006/relationships/hyperlink" Target="https://podminky.urs.cz/item/CS_URS_2023_01/596811122" TargetMode="External"/><Relationship Id="rId4" Type="http://schemas.openxmlformats.org/officeDocument/2006/relationships/hyperlink" Target="https://podminky.urs.cz/item/CS_URS_2023_01/113107324" TargetMode="External"/><Relationship Id="rId9" Type="http://schemas.openxmlformats.org/officeDocument/2006/relationships/hyperlink" Target="https://podminky.urs.cz/item/CS_URS_2023_01/162351103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19731121" TargetMode="External"/><Relationship Id="rId27" Type="http://schemas.openxmlformats.org/officeDocument/2006/relationships/hyperlink" Target="https://podminky.urs.cz/item/CS_URS_2023_01/997221875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81491012" TargetMode="External"/><Relationship Id="rId2" Type="http://schemas.openxmlformats.org/officeDocument/2006/relationships/hyperlink" Target="https://podminky.urs.cz/item/CS_URS_2023_01/998766101" TargetMode="External"/><Relationship Id="rId1" Type="http://schemas.openxmlformats.org/officeDocument/2006/relationships/hyperlink" Target="https://podminky.urs.cz/item/CS_URS_2023_01/725291631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1/78451107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4" t="s">
        <v>14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24"/>
      <c r="AQ5" s="24"/>
      <c r="AR5" s="22"/>
      <c r="BE5" s="37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6" t="s">
        <v>17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24"/>
      <c r="AQ6" s="24"/>
      <c r="AR6" s="22"/>
      <c r="BE6" s="37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2"/>
      <c r="BS13" s="19" t="s">
        <v>6</v>
      </c>
    </row>
    <row r="14" spans="1:74" ht="12.75">
      <c r="B14" s="23"/>
      <c r="C14" s="24"/>
      <c r="D14" s="24"/>
      <c r="E14" s="377" t="s">
        <v>30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2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2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2"/>
    </row>
    <row r="23" spans="1:71" s="1" customFormat="1" ht="47.25" customHeight="1">
      <c r="B23" s="23"/>
      <c r="C23" s="24"/>
      <c r="D23" s="24"/>
      <c r="E23" s="379" t="s">
        <v>37</v>
      </c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24"/>
      <c r="AP23" s="24"/>
      <c r="AQ23" s="24"/>
      <c r="AR23" s="22"/>
      <c r="BE23" s="37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0">
        <f>ROUND(AG54,2)</f>
        <v>0</v>
      </c>
      <c r="AL26" s="381"/>
      <c r="AM26" s="381"/>
      <c r="AN26" s="381"/>
      <c r="AO26" s="381"/>
      <c r="AP26" s="38"/>
      <c r="AQ26" s="38"/>
      <c r="AR26" s="41"/>
      <c r="BE26" s="37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2" t="s">
        <v>39</v>
      </c>
      <c r="M28" s="382"/>
      <c r="N28" s="382"/>
      <c r="O28" s="382"/>
      <c r="P28" s="382"/>
      <c r="Q28" s="38"/>
      <c r="R28" s="38"/>
      <c r="S28" s="38"/>
      <c r="T28" s="38"/>
      <c r="U28" s="38"/>
      <c r="V28" s="38"/>
      <c r="W28" s="382" t="s">
        <v>40</v>
      </c>
      <c r="X28" s="382"/>
      <c r="Y28" s="382"/>
      <c r="Z28" s="382"/>
      <c r="AA28" s="382"/>
      <c r="AB28" s="382"/>
      <c r="AC28" s="382"/>
      <c r="AD28" s="382"/>
      <c r="AE28" s="382"/>
      <c r="AF28" s="38"/>
      <c r="AG28" s="38"/>
      <c r="AH28" s="38"/>
      <c r="AI28" s="38"/>
      <c r="AJ28" s="38"/>
      <c r="AK28" s="382" t="s">
        <v>41</v>
      </c>
      <c r="AL28" s="382"/>
      <c r="AM28" s="382"/>
      <c r="AN28" s="382"/>
      <c r="AO28" s="382"/>
      <c r="AP28" s="38"/>
      <c r="AQ28" s="38"/>
      <c r="AR28" s="41"/>
      <c r="BE28" s="37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85">
        <v>0.21</v>
      </c>
      <c r="M29" s="384"/>
      <c r="N29" s="384"/>
      <c r="O29" s="384"/>
      <c r="P29" s="384"/>
      <c r="Q29" s="43"/>
      <c r="R29" s="43"/>
      <c r="S29" s="43"/>
      <c r="T29" s="43"/>
      <c r="U29" s="43"/>
      <c r="V29" s="43"/>
      <c r="W29" s="383">
        <f>ROUND(AZ54, 2)</f>
        <v>0</v>
      </c>
      <c r="X29" s="384"/>
      <c r="Y29" s="384"/>
      <c r="Z29" s="384"/>
      <c r="AA29" s="384"/>
      <c r="AB29" s="384"/>
      <c r="AC29" s="384"/>
      <c r="AD29" s="384"/>
      <c r="AE29" s="384"/>
      <c r="AF29" s="43"/>
      <c r="AG29" s="43"/>
      <c r="AH29" s="43"/>
      <c r="AI29" s="43"/>
      <c r="AJ29" s="43"/>
      <c r="AK29" s="383">
        <f>ROUND(AV54, 2)</f>
        <v>0</v>
      </c>
      <c r="AL29" s="384"/>
      <c r="AM29" s="384"/>
      <c r="AN29" s="384"/>
      <c r="AO29" s="384"/>
      <c r="AP29" s="43"/>
      <c r="AQ29" s="43"/>
      <c r="AR29" s="44"/>
      <c r="BE29" s="37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85">
        <v>0.15</v>
      </c>
      <c r="M30" s="384"/>
      <c r="N30" s="384"/>
      <c r="O30" s="384"/>
      <c r="P30" s="384"/>
      <c r="Q30" s="43"/>
      <c r="R30" s="43"/>
      <c r="S30" s="43"/>
      <c r="T30" s="43"/>
      <c r="U30" s="43"/>
      <c r="V30" s="43"/>
      <c r="W30" s="383">
        <f>ROUND(BA54, 2)</f>
        <v>0</v>
      </c>
      <c r="X30" s="384"/>
      <c r="Y30" s="384"/>
      <c r="Z30" s="384"/>
      <c r="AA30" s="384"/>
      <c r="AB30" s="384"/>
      <c r="AC30" s="384"/>
      <c r="AD30" s="384"/>
      <c r="AE30" s="384"/>
      <c r="AF30" s="43"/>
      <c r="AG30" s="43"/>
      <c r="AH30" s="43"/>
      <c r="AI30" s="43"/>
      <c r="AJ30" s="43"/>
      <c r="AK30" s="383">
        <f>ROUND(AW54, 2)</f>
        <v>0</v>
      </c>
      <c r="AL30" s="384"/>
      <c r="AM30" s="384"/>
      <c r="AN30" s="384"/>
      <c r="AO30" s="384"/>
      <c r="AP30" s="43"/>
      <c r="AQ30" s="43"/>
      <c r="AR30" s="44"/>
      <c r="BE30" s="37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85">
        <v>0.21</v>
      </c>
      <c r="M31" s="384"/>
      <c r="N31" s="384"/>
      <c r="O31" s="384"/>
      <c r="P31" s="384"/>
      <c r="Q31" s="43"/>
      <c r="R31" s="43"/>
      <c r="S31" s="43"/>
      <c r="T31" s="43"/>
      <c r="U31" s="43"/>
      <c r="V31" s="43"/>
      <c r="W31" s="383">
        <f>ROUND(BB54, 2)</f>
        <v>0</v>
      </c>
      <c r="X31" s="384"/>
      <c r="Y31" s="384"/>
      <c r="Z31" s="384"/>
      <c r="AA31" s="384"/>
      <c r="AB31" s="384"/>
      <c r="AC31" s="384"/>
      <c r="AD31" s="384"/>
      <c r="AE31" s="384"/>
      <c r="AF31" s="43"/>
      <c r="AG31" s="43"/>
      <c r="AH31" s="43"/>
      <c r="AI31" s="43"/>
      <c r="AJ31" s="43"/>
      <c r="AK31" s="383">
        <v>0</v>
      </c>
      <c r="AL31" s="384"/>
      <c r="AM31" s="384"/>
      <c r="AN31" s="384"/>
      <c r="AO31" s="384"/>
      <c r="AP31" s="43"/>
      <c r="AQ31" s="43"/>
      <c r="AR31" s="44"/>
      <c r="BE31" s="37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85">
        <v>0.15</v>
      </c>
      <c r="M32" s="384"/>
      <c r="N32" s="384"/>
      <c r="O32" s="384"/>
      <c r="P32" s="384"/>
      <c r="Q32" s="43"/>
      <c r="R32" s="43"/>
      <c r="S32" s="43"/>
      <c r="T32" s="43"/>
      <c r="U32" s="43"/>
      <c r="V32" s="43"/>
      <c r="W32" s="383">
        <f>ROUND(BC54, 2)</f>
        <v>0</v>
      </c>
      <c r="X32" s="384"/>
      <c r="Y32" s="384"/>
      <c r="Z32" s="384"/>
      <c r="AA32" s="384"/>
      <c r="AB32" s="384"/>
      <c r="AC32" s="384"/>
      <c r="AD32" s="384"/>
      <c r="AE32" s="384"/>
      <c r="AF32" s="43"/>
      <c r="AG32" s="43"/>
      <c r="AH32" s="43"/>
      <c r="AI32" s="43"/>
      <c r="AJ32" s="43"/>
      <c r="AK32" s="383">
        <v>0</v>
      </c>
      <c r="AL32" s="384"/>
      <c r="AM32" s="384"/>
      <c r="AN32" s="384"/>
      <c r="AO32" s="384"/>
      <c r="AP32" s="43"/>
      <c r="AQ32" s="43"/>
      <c r="AR32" s="44"/>
      <c r="BE32" s="37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85">
        <v>0</v>
      </c>
      <c r="M33" s="384"/>
      <c r="N33" s="384"/>
      <c r="O33" s="384"/>
      <c r="P33" s="384"/>
      <c r="Q33" s="43"/>
      <c r="R33" s="43"/>
      <c r="S33" s="43"/>
      <c r="T33" s="43"/>
      <c r="U33" s="43"/>
      <c r="V33" s="43"/>
      <c r="W33" s="383">
        <f>ROUND(BD54, 2)</f>
        <v>0</v>
      </c>
      <c r="X33" s="384"/>
      <c r="Y33" s="384"/>
      <c r="Z33" s="384"/>
      <c r="AA33" s="384"/>
      <c r="AB33" s="384"/>
      <c r="AC33" s="384"/>
      <c r="AD33" s="384"/>
      <c r="AE33" s="384"/>
      <c r="AF33" s="43"/>
      <c r="AG33" s="43"/>
      <c r="AH33" s="43"/>
      <c r="AI33" s="43"/>
      <c r="AJ33" s="43"/>
      <c r="AK33" s="383">
        <v>0</v>
      </c>
      <c r="AL33" s="384"/>
      <c r="AM33" s="384"/>
      <c r="AN33" s="384"/>
      <c r="AO33" s="38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89" t="s">
        <v>50</v>
      </c>
      <c r="Y35" s="387"/>
      <c r="Z35" s="387"/>
      <c r="AA35" s="387"/>
      <c r="AB35" s="387"/>
      <c r="AC35" s="47"/>
      <c r="AD35" s="47"/>
      <c r="AE35" s="47"/>
      <c r="AF35" s="47"/>
      <c r="AG35" s="47"/>
      <c r="AH35" s="47"/>
      <c r="AI35" s="47"/>
      <c r="AJ35" s="47"/>
      <c r="AK35" s="386">
        <f>SUM(AK26:AK33)</f>
        <v>0</v>
      </c>
      <c r="AL35" s="387"/>
      <c r="AM35" s="387"/>
      <c r="AN35" s="387"/>
      <c r="AO35" s="38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23-06-1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8" t="str">
        <f>K6</f>
        <v>Rekonstrukce restaurace Farma - úprava 21. 12. 2023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Praha - Suchdol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7" t="str">
        <f>IF(AN8= "","",AN8)</f>
        <v>6. 6. 2023</v>
      </c>
      <c r="AN47" s="39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Česká zemědělská univerzita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98" t="str">
        <f>IF(E17="","",E17)</f>
        <v>GREBNER, spol s r.o.</v>
      </c>
      <c r="AN49" s="399"/>
      <c r="AO49" s="399"/>
      <c r="AP49" s="399"/>
      <c r="AQ49" s="38"/>
      <c r="AR49" s="41"/>
      <c r="AS49" s="401" t="s">
        <v>52</v>
      </c>
      <c r="AT49" s="40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98" t="str">
        <f>IF(E20="","",E20)</f>
        <v>Ing.Josef Němeček</v>
      </c>
      <c r="AN50" s="399"/>
      <c r="AO50" s="399"/>
      <c r="AP50" s="399"/>
      <c r="AQ50" s="38"/>
      <c r="AR50" s="41"/>
      <c r="AS50" s="403"/>
      <c r="AT50" s="40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5"/>
      <c r="AT51" s="40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3" t="s">
        <v>53</v>
      </c>
      <c r="D52" s="364"/>
      <c r="E52" s="364"/>
      <c r="F52" s="364"/>
      <c r="G52" s="364"/>
      <c r="H52" s="68"/>
      <c r="I52" s="367" t="s">
        <v>54</v>
      </c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93" t="s">
        <v>55</v>
      </c>
      <c r="AH52" s="364"/>
      <c r="AI52" s="364"/>
      <c r="AJ52" s="364"/>
      <c r="AK52" s="364"/>
      <c r="AL52" s="364"/>
      <c r="AM52" s="364"/>
      <c r="AN52" s="367" t="s">
        <v>56</v>
      </c>
      <c r="AO52" s="364"/>
      <c r="AP52" s="364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0">
        <f>ROUND(AG55+SUM(AG69:AG73),2)</f>
        <v>0</v>
      </c>
      <c r="AH54" s="370"/>
      <c r="AI54" s="370"/>
      <c r="AJ54" s="370"/>
      <c r="AK54" s="370"/>
      <c r="AL54" s="370"/>
      <c r="AM54" s="370"/>
      <c r="AN54" s="407">
        <f t="shared" ref="AN54:AN73" si="0">SUM(AG54,AT54)</f>
        <v>0</v>
      </c>
      <c r="AO54" s="407"/>
      <c r="AP54" s="407"/>
      <c r="AQ54" s="80" t="s">
        <v>19</v>
      </c>
      <c r="AR54" s="81"/>
      <c r="AS54" s="82">
        <f>ROUND(AS55+SUM(AS69:AS73),2)</f>
        <v>0</v>
      </c>
      <c r="AT54" s="83">
        <f t="shared" ref="AT54:AT73" si="1">ROUND(SUM(AV54:AW54),2)</f>
        <v>0</v>
      </c>
      <c r="AU54" s="84">
        <f>ROUND(AU55+SUM(AU69:AU73),5)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ROUND(AZ55+SUM(AZ69:AZ73),2)</f>
        <v>0</v>
      </c>
      <c r="BA54" s="83">
        <f>ROUND(BA55+SUM(BA69:BA73),2)</f>
        <v>0</v>
      </c>
      <c r="BB54" s="83">
        <f>ROUND(BB55+SUM(BB69:BB73),2)</f>
        <v>0</v>
      </c>
      <c r="BC54" s="83">
        <f>ROUND(BC55+SUM(BC69:BC73),2)</f>
        <v>0</v>
      </c>
      <c r="BD54" s="85">
        <f>ROUND(BD55+SUM(BD69:BD73),2)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B55" s="88"/>
      <c r="C55" s="89"/>
      <c r="D55" s="365" t="s">
        <v>76</v>
      </c>
      <c r="E55" s="365"/>
      <c r="F55" s="365"/>
      <c r="G55" s="365"/>
      <c r="H55" s="365"/>
      <c r="I55" s="90"/>
      <c r="J55" s="365" t="s">
        <v>77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94">
        <f>ROUND(AG56+SUM(AG57:AG63)+AG67+AG68,2)</f>
        <v>0</v>
      </c>
      <c r="AH55" s="395"/>
      <c r="AI55" s="395"/>
      <c r="AJ55" s="395"/>
      <c r="AK55" s="395"/>
      <c r="AL55" s="395"/>
      <c r="AM55" s="395"/>
      <c r="AN55" s="400">
        <f t="shared" si="0"/>
        <v>0</v>
      </c>
      <c r="AO55" s="395"/>
      <c r="AP55" s="395"/>
      <c r="AQ55" s="91" t="s">
        <v>78</v>
      </c>
      <c r="AR55" s="92"/>
      <c r="AS55" s="93">
        <f>ROUND(AS56+SUM(AS57:AS63)+AS67+AS68,2)</f>
        <v>0</v>
      </c>
      <c r="AT55" s="94">
        <f t="shared" si="1"/>
        <v>0</v>
      </c>
      <c r="AU55" s="95">
        <f>ROUND(AU56+SUM(AU57:AU63)+AU67+AU68,5)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ROUND(AZ56+SUM(AZ57:AZ63)+AZ67+AZ68,2)</f>
        <v>0</v>
      </c>
      <c r="BA55" s="94">
        <f>ROUND(BA56+SUM(BA57:BA63)+BA67+BA68,2)</f>
        <v>0</v>
      </c>
      <c r="BB55" s="94">
        <f>ROUND(BB56+SUM(BB57:BB63)+BB67+BB68,2)</f>
        <v>0</v>
      </c>
      <c r="BC55" s="94">
        <f>ROUND(BC56+SUM(BC57:BC63)+BC67+BC68,2)</f>
        <v>0</v>
      </c>
      <c r="BD55" s="96">
        <f>ROUND(BD56+SUM(BD57:BD63)+BD67+BD68,2)</f>
        <v>0</v>
      </c>
      <c r="BS55" s="97" t="s">
        <v>71</v>
      </c>
      <c r="BT55" s="97" t="s">
        <v>79</v>
      </c>
      <c r="BU55" s="97" t="s">
        <v>73</v>
      </c>
      <c r="BV55" s="97" t="s">
        <v>74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4" customFormat="1" ht="16.5" customHeight="1">
      <c r="A56" s="98" t="s">
        <v>82</v>
      </c>
      <c r="B56" s="53"/>
      <c r="C56" s="99"/>
      <c r="D56" s="99"/>
      <c r="E56" s="366" t="s">
        <v>76</v>
      </c>
      <c r="F56" s="366"/>
      <c r="G56" s="366"/>
      <c r="H56" s="366"/>
      <c r="I56" s="366"/>
      <c r="J56" s="99"/>
      <c r="K56" s="366" t="s">
        <v>83</v>
      </c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91">
        <f>'01 - SO 01.1.0    Demolice'!J32</f>
        <v>0</v>
      </c>
      <c r="AH56" s="392"/>
      <c r="AI56" s="392"/>
      <c r="AJ56" s="392"/>
      <c r="AK56" s="392"/>
      <c r="AL56" s="392"/>
      <c r="AM56" s="392"/>
      <c r="AN56" s="391">
        <f t="shared" si="0"/>
        <v>0</v>
      </c>
      <c r="AO56" s="392"/>
      <c r="AP56" s="392"/>
      <c r="AQ56" s="100" t="s">
        <v>84</v>
      </c>
      <c r="AR56" s="55"/>
      <c r="AS56" s="101">
        <v>0</v>
      </c>
      <c r="AT56" s="102">
        <f t="shared" si="1"/>
        <v>0</v>
      </c>
      <c r="AU56" s="103">
        <f>'01 - SO 01.1.0    Demolice'!P101</f>
        <v>0</v>
      </c>
      <c r="AV56" s="102">
        <f>'01 - SO 01.1.0    Demolice'!J35</f>
        <v>0</v>
      </c>
      <c r="AW56" s="102">
        <f>'01 - SO 01.1.0    Demolice'!J36</f>
        <v>0</v>
      </c>
      <c r="AX56" s="102">
        <f>'01 - SO 01.1.0    Demolice'!J37</f>
        <v>0</v>
      </c>
      <c r="AY56" s="102">
        <f>'01 - SO 01.1.0    Demolice'!J38</f>
        <v>0</v>
      </c>
      <c r="AZ56" s="102">
        <f>'01 - SO 01.1.0    Demolice'!F35</f>
        <v>0</v>
      </c>
      <c r="BA56" s="102">
        <f>'01 - SO 01.1.0    Demolice'!F36</f>
        <v>0</v>
      </c>
      <c r="BB56" s="102">
        <f>'01 - SO 01.1.0    Demolice'!F37</f>
        <v>0</v>
      </c>
      <c r="BC56" s="102">
        <f>'01 - SO 01.1.0    Demolice'!F38</f>
        <v>0</v>
      </c>
      <c r="BD56" s="104">
        <f>'01 - SO 01.1.0    Demolice'!F39</f>
        <v>0</v>
      </c>
      <c r="BT56" s="105" t="s">
        <v>81</v>
      </c>
      <c r="BV56" s="105" t="s">
        <v>74</v>
      </c>
      <c r="BW56" s="105" t="s">
        <v>85</v>
      </c>
      <c r="BX56" s="105" t="s">
        <v>80</v>
      </c>
      <c r="CL56" s="105" t="s">
        <v>19</v>
      </c>
    </row>
    <row r="57" spans="1:91" s="4" customFormat="1" ht="16.5" customHeight="1">
      <c r="A57" s="98" t="s">
        <v>82</v>
      </c>
      <c r="B57" s="53"/>
      <c r="C57" s="99"/>
      <c r="D57" s="99"/>
      <c r="E57" s="366" t="s">
        <v>86</v>
      </c>
      <c r="F57" s="366"/>
      <c r="G57" s="366"/>
      <c r="H57" s="366"/>
      <c r="I57" s="366"/>
      <c r="J57" s="99"/>
      <c r="K57" s="366" t="s">
        <v>87</v>
      </c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91">
        <f>'02 - SO 01.1.1    Stavebn...'!J32</f>
        <v>0</v>
      </c>
      <c r="AH57" s="392"/>
      <c r="AI57" s="392"/>
      <c r="AJ57" s="392"/>
      <c r="AK57" s="392"/>
      <c r="AL57" s="392"/>
      <c r="AM57" s="392"/>
      <c r="AN57" s="391">
        <f t="shared" si="0"/>
        <v>0</v>
      </c>
      <c r="AO57" s="392"/>
      <c r="AP57" s="392"/>
      <c r="AQ57" s="100" t="s">
        <v>84</v>
      </c>
      <c r="AR57" s="55"/>
      <c r="AS57" s="101">
        <v>0</v>
      </c>
      <c r="AT57" s="102">
        <f t="shared" si="1"/>
        <v>0</v>
      </c>
      <c r="AU57" s="103">
        <f>'02 - SO 01.1.1    Stavebn...'!P109</f>
        <v>0</v>
      </c>
      <c r="AV57" s="102">
        <f>'02 - SO 01.1.1    Stavebn...'!J35</f>
        <v>0</v>
      </c>
      <c r="AW57" s="102">
        <f>'02 - SO 01.1.1    Stavebn...'!J36</f>
        <v>0</v>
      </c>
      <c r="AX57" s="102">
        <f>'02 - SO 01.1.1    Stavebn...'!J37</f>
        <v>0</v>
      </c>
      <c r="AY57" s="102">
        <f>'02 - SO 01.1.1    Stavebn...'!J38</f>
        <v>0</v>
      </c>
      <c r="AZ57" s="102">
        <f>'02 - SO 01.1.1    Stavebn...'!F35</f>
        <v>0</v>
      </c>
      <c r="BA57" s="102">
        <f>'02 - SO 01.1.1    Stavebn...'!F36</f>
        <v>0</v>
      </c>
      <c r="BB57" s="102">
        <f>'02 - SO 01.1.1    Stavebn...'!F37</f>
        <v>0</v>
      </c>
      <c r="BC57" s="102">
        <f>'02 - SO 01.1.1    Stavebn...'!F38</f>
        <v>0</v>
      </c>
      <c r="BD57" s="104">
        <f>'02 - SO 01.1.1    Stavebn...'!F39</f>
        <v>0</v>
      </c>
      <c r="BT57" s="105" t="s">
        <v>81</v>
      </c>
      <c r="BV57" s="105" t="s">
        <v>74</v>
      </c>
      <c r="BW57" s="105" t="s">
        <v>88</v>
      </c>
      <c r="BX57" s="105" t="s">
        <v>80</v>
      </c>
      <c r="CL57" s="105" t="s">
        <v>19</v>
      </c>
    </row>
    <row r="58" spans="1:91" s="4" customFormat="1" ht="23.25" customHeight="1">
      <c r="A58" s="98" t="s">
        <v>82</v>
      </c>
      <c r="B58" s="53"/>
      <c r="C58" s="99"/>
      <c r="D58" s="99"/>
      <c r="E58" s="366" t="s">
        <v>89</v>
      </c>
      <c r="F58" s="366"/>
      <c r="G58" s="366"/>
      <c r="H58" s="366"/>
      <c r="I58" s="366"/>
      <c r="J58" s="99"/>
      <c r="K58" s="366" t="s">
        <v>90</v>
      </c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91">
        <f>'03 - SO 01.1.2    ZTI - k...'!J32</f>
        <v>0</v>
      </c>
      <c r="AH58" s="392"/>
      <c r="AI58" s="392"/>
      <c r="AJ58" s="392"/>
      <c r="AK58" s="392"/>
      <c r="AL58" s="392"/>
      <c r="AM58" s="392"/>
      <c r="AN58" s="391">
        <f t="shared" si="0"/>
        <v>0</v>
      </c>
      <c r="AO58" s="392"/>
      <c r="AP58" s="392"/>
      <c r="AQ58" s="100" t="s">
        <v>84</v>
      </c>
      <c r="AR58" s="55"/>
      <c r="AS58" s="101">
        <v>0</v>
      </c>
      <c r="AT58" s="102">
        <f t="shared" si="1"/>
        <v>0</v>
      </c>
      <c r="AU58" s="103">
        <f>'03 - SO 01.1.2    ZTI - k...'!P93</f>
        <v>0</v>
      </c>
      <c r="AV58" s="102">
        <f>'03 - SO 01.1.2    ZTI - k...'!J35</f>
        <v>0</v>
      </c>
      <c r="AW58" s="102">
        <f>'03 - SO 01.1.2    ZTI - k...'!J36</f>
        <v>0</v>
      </c>
      <c r="AX58" s="102">
        <f>'03 - SO 01.1.2    ZTI - k...'!J37</f>
        <v>0</v>
      </c>
      <c r="AY58" s="102">
        <f>'03 - SO 01.1.2    ZTI - k...'!J38</f>
        <v>0</v>
      </c>
      <c r="AZ58" s="102">
        <f>'03 - SO 01.1.2    ZTI - k...'!F35</f>
        <v>0</v>
      </c>
      <c r="BA58" s="102">
        <f>'03 - SO 01.1.2    ZTI - k...'!F36</f>
        <v>0</v>
      </c>
      <c r="BB58" s="102">
        <f>'03 - SO 01.1.2    ZTI - k...'!F37</f>
        <v>0</v>
      </c>
      <c r="BC58" s="102">
        <f>'03 - SO 01.1.2    ZTI - k...'!F38</f>
        <v>0</v>
      </c>
      <c r="BD58" s="104">
        <f>'03 - SO 01.1.2    ZTI - k...'!F39</f>
        <v>0</v>
      </c>
      <c r="BT58" s="105" t="s">
        <v>81</v>
      </c>
      <c r="BV58" s="105" t="s">
        <v>74</v>
      </c>
      <c r="BW58" s="105" t="s">
        <v>91</v>
      </c>
      <c r="BX58" s="105" t="s">
        <v>80</v>
      </c>
      <c r="CL58" s="105" t="s">
        <v>19</v>
      </c>
    </row>
    <row r="59" spans="1:91" s="4" customFormat="1" ht="16.5" customHeight="1">
      <c r="A59" s="98" t="s">
        <v>82</v>
      </c>
      <c r="B59" s="53"/>
      <c r="C59" s="99"/>
      <c r="D59" s="99"/>
      <c r="E59" s="366" t="s">
        <v>92</v>
      </c>
      <c r="F59" s="366"/>
      <c r="G59" s="366"/>
      <c r="H59" s="366"/>
      <c r="I59" s="366"/>
      <c r="J59" s="99"/>
      <c r="K59" s="366" t="s">
        <v>93</v>
      </c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91">
        <f>'04 - SO 01.1.3    ZTI - p...'!J32</f>
        <v>0</v>
      </c>
      <c r="AH59" s="392"/>
      <c r="AI59" s="392"/>
      <c r="AJ59" s="392"/>
      <c r="AK59" s="392"/>
      <c r="AL59" s="392"/>
      <c r="AM59" s="392"/>
      <c r="AN59" s="391">
        <f t="shared" si="0"/>
        <v>0</v>
      </c>
      <c r="AO59" s="392"/>
      <c r="AP59" s="392"/>
      <c r="AQ59" s="100" t="s">
        <v>84</v>
      </c>
      <c r="AR59" s="55"/>
      <c r="AS59" s="101">
        <v>0</v>
      </c>
      <c r="AT59" s="102">
        <f t="shared" si="1"/>
        <v>0</v>
      </c>
      <c r="AU59" s="103">
        <f>'04 - SO 01.1.3    ZTI - p...'!P86</f>
        <v>0</v>
      </c>
      <c r="AV59" s="102">
        <f>'04 - SO 01.1.3    ZTI - p...'!J35</f>
        <v>0</v>
      </c>
      <c r="AW59" s="102">
        <f>'04 - SO 01.1.3    ZTI - p...'!J36</f>
        <v>0</v>
      </c>
      <c r="AX59" s="102">
        <f>'04 - SO 01.1.3    ZTI - p...'!J37</f>
        <v>0</v>
      </c>
      <c r="AY59" s="102">
        <f>'04 - SO 01.1.3    ZTI - p...'!J38</f>
        <v>0</v>
      </c>
      <c r="AZ59" s="102">
        <f>'04 - SO 01.1.3    ZTI - p...'!F35</f>
        <v>0</v>
      </c>
      <c r="BA59" s="102">
        <f>'04 - SO 01.1.3    ZTI - p...'!F36</f>
        <v>0</v>
      </c>
      <c r="BB59" s="102">
        <f>'04 - SO 01.1.3    ZTI - p...'!F37</f>
        <v>0</v>
      </c>
      <c r="BC59" s="102">
        <f>'04 - SO 01.1.3    ZTI - p...'!F38</f>
        <v>0</v>
      </c>
      <c r="BD59" s="104">
        <f>'04 - SO 01.1.3    ZTI - p...'!F39</f>
        <v>0</v>
      </c>
      <c r="BT59" s="105" t="s">
        <v>81</v>
      </c>
      <c r="BV59" s="105" t="s">
        <v>74</v>
      </c>
      <c r="BW59" s="105" t="s">
        <v>94</v>
      </c>
      <c r="BX59" s="105" t="s">
        <v>80</v>
      </c>
      <c r="CL59" s="105" t="s">
        <v>19</v>
      </c>
    </row>
    <row r="60" spans="1:91" s="4" customFormat="1" ht="16.5" customHeight="1">
      <c r="A60" s="98" t="s">
        <v>82</v>
      </c>
      <c r="B60" s="53"/>
      <c r="C60" s="99"/>
      <c r="D60" s="99"/>
      <c r="E60" s="366" t="s">
        <v>95</v>
      </c>
      <c r="F60" s="366"/>
      <c r="G60" s="366"/>
      <c r="H60" s="366"/>
      <c r="I60" s="366"/>
      <c r="J60" s="99"/>
      <c r="K60" s="366" t="s">
        <v>96</v>
      </c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91">
        <f>'05 - SO 01.1.4    Vzducho...'!J32</f>
        <v>0</v>
      </c>
      <c r="AH60" s="392"/>
      <c r="AI60" s="392"/>
      <c r="AJ60" s="392"/>
      <c r="AK60" s="392"/>
      <c r="AL60" s="392"/>
      <c r="AM60" s="392"/>
      <c r="AN60" s="391">
        <f t="shared" si="0"/>
        <v>0</v>
      </c>
      <c r="AO60" s="392"/>
      <c r="AP60" s="392"/>
      <c r="AQ60" s="100" t="s">
        <v>84</v>
      </c>
      <c r="AR60" s="55"/>
      <c r="AS60" s="101">
        <v>0</v>
      </c>
      <c r="AT60" s="102">
        <f t="shared" si="1"/>
        <v>0</v>
      </c>
      <c r="AU60" s="103">
        <f>'05 - SO 01.1.4    Vzducho...'!P91</f>
        <v>0</v>
      </c>
      <c r="AV60" s="102">
        <f>'05 - SO 01.1.4    Vzducho...'!J35</f>
        <v>0</v>
      </c>
      <c r="AW60" s="102">
        <f>'05 - SO 01.1.4    Vzducho...'!J36</f>
        <v>0</v>
      </c>
      <c r="AX60" s="102">
        <f>'05 - SO 01.1.4    Vzducho...'!J37</f>
        <v>0</v>
      </c>
      <c r="AY60" s="102">
        <f>'05 - SO 01.1.4    Vzducho...'!J38</f>
        <v>0</v>
      </c>
      <c r="AZ60" s="102">
        <f>'05 - SO 01.1.4    Vzducho...'!F35</f>
        <v>0</v>
      </c>
      <c r="BA60" s="102">
        <f>'05 - SO 01.1.4    Vzducho...'!F36</f>
        <v>0</v>
      </c>
      <c r="BB60" s="102">
        <f>'05 - SO 01.1.4    Vzducho...'!F37</f>
        <v>0</v>
      </c>
      <c r="BC60" s="102">
        <f>'05 - SO 01.1.4    Vzducho...'!F38</f>
        <v>0</v>
      </c>
      <c r="BD60" s="104">
        <f>'05 - SO 01.1.4    Vzducho...'!F39</f>
        <v>0</v>
      </c>
      <c r="BT60" s="105" t="s">
        <v>81</v>
      </c>
      <c r="BV60" s="105" t="s">
        <v>74</v>
      </c>
      <c r="BW60" s="105" t="s">
        <v>97</v>
      </c>
      <c r="BX60" s="105" t="s">
        <v>80</v>
      </c>
      <c r="CL60" s="105" t="s">
        <v>19</v>
      </c>
    </row>
    <row r="61" spans="1:91" s="4" customFormat="1" ht="16.5" customHeight="1">
      <c r="A61" s="98" t="s">
        <v>82</v>
      </c>
      <c r="B61" s="53"/>
      <c r="C61" s="99"/>
      <c r="D61" s="99"/>
      <c r="E61" s="366" t="s">
        <v>98</v>
      </c>
      <c r="F61" s="366"/>
      <c r="G61" s="366"/>
      <c r="H61" s="366"/>
      <c r="I61" s="366"/>
      <c r="J61" s="99"/>
      <c r="K61" s="366" t="s">
        <v>99</v>
      </c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91">
        <f>'06 - SO 01.1.5    Vytápění'!J32</f>
        <v>0</v>
      </c>
      <c r="AH61" s="392"/>
      <c r="AI61" s="392"/>
      <c r="AJ61" s="392"/>
      <c r="AK61" s="392"/>
      <c r="AL61" s="392"/>
      <c r="AM61" s="392"/>
      <c r="AN61" s="391">
        <f t="shared" si="0"/>
        <v>0</v>
      </c>
      <c r="AO61" s="392"/>
      <c r="AP61" s="392"/>
      <c r="AQ61" s="100" t="s">
        <v>84</v>
      </c>
      <c r="AR61" s="55"/>
      <c r="AS61" s="101">
        <v>0</v>
      </c>
      <c r="AT61" s="102">
        <f t="shared" si="1"/>
        <v>0</v>
      </c>
      <c r="AU61" s="103">
        <f>'06 - SO 01.1.5    Vytápění'!P90</f>
        <v>0</v>
      </c>
      <c r="AV61" s="102">
        <f>'06 - SO 01.1.5    Vytápění'!J35</f>
        <v>0</v>
      </c>
      <c r="AW61" s="102">
        <f>'06 - SO 01.1.5    Vytápění'!J36</f>
        <v>0</v>
      </c>
      <c r="AX61" s="102">
        <f>'06 - SO 01.1.5    Vytápění'!J37</f>
        <v>0</v>
      </c>
      <c r="AY61" s="102">
        <f>'06 - SO 01.1.5    Vytápění'!J38</f>
        <v>0</v>
      </c>
      <c r="AZ61" s="102">
        <f>'06 - SO 01.1.5    Vytápění'!F35</f>
        <v>0</v>
      </c>
      <c r="BA61" s="102">
        <f>'06 - SO 01.1.5    Vytápění'!F36</f>
        <v>0</v>
      </c>
      <c r="BB61" s="102">
        <f>'06 - SO 01.1.5    Vytápění'!F37</f>
        <v>0</v>
      </c>
      <c r="BC61" s="102">
        <f>'06 - SO 01.1.5    Vytápění'!F38</f>
        <v>0</v>
      </c>
      <c r="BD61" s="104">
        <f>'06 - SO 01.1.5    Vytápění'!F39</f>
        <v>0</v>
      </c>
      <c r="BT61" s="105" t="s">
        <v>81</v>
      </c>
      <c r="BV61" s="105" t="s">
        <v>74</v>
      </c>
      <c r="BW61" s="105" t="s">
        <v>100</v>
      </c>
      <c r="BX61" s="105" t="s">
        <v>80</v>
      </c>
      <c r="CL61" s="105" t="s">
        <v>19</v>
      </c>
    </row>
    <row r="62" spans="1:91" s="4" customFormat="1" ht="16.5" customHeight="1">
      <c r="A62" s="98" t="s">
        <v>82</v>
      </c>
      <c r="B62" s="53"/>
      <c r="C62" s="99"/>
      <c r="D62" s="99"/>
      <c r="E62" s="366" t="s">
        <v>101</v>
      </c>
      <c r="F62" s="366"/>
      <c r="G62" s="366"/>
      <c r="H62" s="366"/>
      <c r="I62" s="366"/>
      <c r="J62" s="99"/>
      <c r="K62" s="366" t="s">
        <v>102</v>
      </c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91">
        <f>'07 - SO 01.1.6    Silnopr...'!J32</f>
        <v>0</v>
      </c>
      <c r="AH62" s="392"/>
      <c r="AI62" s="392"/>
      <c r="AJ62" s="392"/>
      <c r="AK62" s="392"/>
      <c r="AL62" s="392"/>
      <c r="AM62" s="392"/>
      <c r="AN62" s="391">
        <f t="shared" si="0"/>
        <v>0</v>
      </c>
      <c r="AO62" s="392"/>
      <c r="AP62" s="392"/>
      <c r="AQ62" s="100" t="s">
        <v>84</v>
      </c>
      <c r="AR62" s="55"/>
      <c r="AS62" s="101">
        <v>0</v>
      </c>
      <c r="AT62" s="102">
        <f t="shared" si="1"/>
        <v>0</v>
      </c>
      <c r="AU62" s="103">
        <f>'07 - SO 01.1.6    Silnopr...'!P93</f>
        <v>0</v>
      </c>
      <c r="AV62" s="102">
        <f>'07 - SO 01.1.6    Silnopr...'!J35</f>
        <v>0</v>
      </c>
      <c r="AW62" s="102">
        <f>'07 - SO 01.1.6    Silnopr...'!J36</f>
        <v>0</v>
      </c>
      <c r="AX62" s="102">
        <f>'07 - SO 01.1.6    Silnopr...'!J37</f>
        <v>0</v>
      </c>
      <c r="AY62" s="102">
        <f>'07 - SO 01.1.6    Silnopr...'!J38</f>
        <v>0</v>
      </c>
      <c r="AZ62" s="102">
        <f>'07 - SO 01.1.6    Silnopr...'!F35</f>
        <v>0</v>
      </c>
      <c r="BA62" s="102">
        <f>'07 - SO 01.1.6    Silnopr...'!F36</f>
        <v>0</v>
      </c>
      <c r="BB62" s="102">
        <f>'07 - SO 01.1.6    Silnopr...'!F37</f>
        <v>0</v>
      </c>
      <c r="BC62" s="102">
        <f>'07 - SO 01.1.6    Silnopr...'!F38</f>
        <v>0</v>
      </c>
      <c r="BD62" s="104">
        <f>'07 - SO 01.1.6    Silnopr...'!F39</f>
        <v>0</v>
      </c>
      <c r="BT62" s="105" t="s">
        <v>81</v>
      </c>
      <c r="BV62" s="105" t="s">
        <v>74</v>
      </c>
      <c r="BW62" s="105" t="s">
        <v>103</v>
      </c>
      <c r="BX62" s="105" t="s">
        <v>80</v>
      </c>
      <c r="CL62" s="105" t="s">
        <v>19</v>
      </c>
    </row>
    <row r="63" spans="1:91" s="4" customFormat="1" ht="16.5" customHeight="1">
      <c r="B63" s="53"/>
      <c r="C63" s="99"/>
      <c r="D63" s="99"/>
      <c r="E63" s="366" t="s">
        <v>104</v>
      </c>
      <c r="F63" s="366"/>
      <c r="G63" s="366"/>
      <c r="H63" s="366"/>
      <c r="I63" s="366"/>
      <c r="J63" s="99"/>
      <c r="K63" s="366" t="s">
        <v>105</v>
      </c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96">
        <f>ROUND(SUM(AG64:AG66),2)</f>
        <v>0</v>
      </c>
      <c r="AH63" s="392"/>
      <c r="AI63" s="392"/>
      <c r="AJ63" s="392"/>
      <c r="AK63" s="392"/>
      <c r="AL63" s="392"/>
      <c r="AM63" s="392"/>
      <c r="AN63" s="391">
        <f t="shared" si="0"/>
        <v>0</v>
      </c>
      <c r="AO63" s="392"/>
      <c r="AP63" s="392"/>
      <c r="AQ63" s="100" t="s">
        <v>84</v>
      </c>
      <c r="AR63" s="55"/>
      <c r="AS63" s="101">
        <f>ROUND(SUM(AS64:AS66),2)</f>
        <v>0</v>
      </c>
      <c r="AT63" s="102">
        <f t="shared" si="1"/>
        <v>0</v>
      </c>
      <c r="AU63" s="103">
        <f>ROUND(SUM(AU64:AU66),5)</f>
        <v>0</v>
      </c>
      <c r="AV63" s="102">
        <f>ROUND(AZ63*L29,2)</f>
        <v>0</v>
      </c>
      <c r="AW63" s="102">
        <f>ROUND(BA63*L30,2)</f>
        <v>0</v>
      </c>
      <c r="AX63" s="102">
        <f>ROUND(BB63*L29,2)</f>
        <v>0</v>
      </c>
      <c r="AY63" s="102">
        <f>ROUND(BC63*L30,2)</f>
        <v>0</v>
      </c>
      <c r="AZ63" s="102">
        <f>ROUND(SUM(AZ64:AZ66),2)</f>
        <v>0</v>
      </c>
      <c r="BA63" s="102">
        <f>ROUND(SUM(BA64:BA66),2)</f>
        <v>0</v>
      </c>
      <c r="BB63" s="102">
        <f>ROUND(SUM(BB64:BB66),2)</f>
        <v>0</v>
      </c>
      <c r="BC63" s="102">
        <f>ROUND(SUM(BC64:BC66),2)</f>
        <v>0</v>
      </c>
      <c r="BD63" s="104">
        <f>ROUND(SUM(BD64:BD66),2)</f>
        <v>0</v>
      </c>
      <c r="BS63" s="105" t="s">
        <v>71</v>
      </c>
      <c r="BT63" s="105" t="s">
        <v>81</v>
      </c>
      <c r="BU63" s="105" t="s">
        <v>73</v>
      </c>
      <c r="BV63" s="105" t="s">
        <v>74</v>
      </c>
      <c r="BW63" s="105" t="s">
        <v>106</v>
      </c>
      <c r="BX63" s="105" t="s">
        <v>80</v>
      </c>
      <c r="CL63" s="105" t="s">
        <v>19</v>
      </c>
    </row>
    <row r="64" spans="1:91" s="4" customFormat="1" ht="16.5" customHeight="1">
      <c r="A64" s="98" t="s">
        <v>82</v>
      </c>
      <c r="B64" s="53"/>
      <c r="C64" s="99"/>
      <c r="D64" s="99"/>
      <c r="E64" s="99"/>
      <c r="F64" s="366" t="s">
        <v>76</v>
      </c>
      <c r="G64" s="366"/>
      <c r="H64" s="366"/>
      <c r="I64" s="366"/>
      <c r="J64" s="366"/>
      <c r="K64" s="99"/>
      <c r="L64" s="366" t="s">
        <v>107</v>
      </c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91">
        <f>'01 - Část SNV'!J34</f>
        <v>0</v>
      </c>
      <c r="AH64" s="392"/>
      <c r="AI64" s="392"/>
      <c r="AJ64" s="392"/>
      <c r="AK64" s="392"/>
      <c r="AL64" s="392"/>
      <c r="AM64" s="392"/>
      <c r="AN64" s="391">
        <f t="shared" si="0"/>
        <v>0</v>
      </c>
      <c r="AO64" s="392"/>
      <c r="AP64" s="392"/>
      <c r="AQ64" s="100" t="s">
        <v>84</v>
      </c>
      <c r="AR64" s="55"/>
      <c r="AS64" s="101">
        <v>0</v>
      </c>
      <c r="AT64" s="102">
        <f t="shared" si="1"/>
        <v>0</v>
      </c>
      <c r="AU64" s="103">
        <f>'01 - Část SNV'!P97</f>
        <v>0</v>
      </c>
      <c r="AV64" s="102">
        <f>'01 - Část SNV'!J37</f>
        <v>0</v>
      </c>
      <c r="AW64" s="102">
        <f>'01 - Část SNV'!J38</f>
        <v>0</v>
      </c>
      <c r="AX64" s="102">
        <f>'01 - Část SNV'!J39</f>
        <v>0</v>
      </c>
      <c r="AY64" s="102">
        <f>'01 - Část SNV'!J40</f>
        <v>0</v>
      </c>
      <c r="AZ64" s="102">
        <f>'01 - Část SNV'!F37</f>
        <v>0</v>
      </c>
      <c r="BA64" s="102">
        <f>'01 - Část SNV'!F38</f>
        <v>0</v>
      </c>
      <c r="BB64" s="102">
        <f>'01 - Část SNV'!F39</f>
        <v>0</v>
      </c>
      <c r="BC64" s="102">
        <f>'01 - Část SNV'!F40</f>
        <v>0</v>
      </c>
      <c r="BD64" s="104">
        <f>'01 - Část SNV'!F41</f>
        <v>0</v>
      </c>
      <c r="BT64" s="105" t="s">
        <v>108</v>
      </c>
      <c r="BV64" s="105" t="s">
        <v>74</v>
      </c>
      <c r="BW64" s="105" t="s">
        <v>109</v>
      </c>
      <c r="BX64" s="105" t="s">
        <v>106</v>
      </c>
      <c r="CL64" s="105" t="s">
        <v>19</v>
      </c>
    </row>
    <row r="65" spans="1:91" s="4" customFormat="1" ht="16.5" customHeight="1">
      <c r="A65" s="98" t="s">
        <v>82</v>
      </c>
      <c r="B65" s="53"/>
      <c r="C65" s="99"/>
      <c r="D65" s="99"/>
      <c r="E65" s="99"/>
      <c r="F65" s="366" t="s">
        <v>86</v>
      </c>
      <c r="G65" s="366"/>
      <c r="H65" s="366"/>
      <c r="I65" s="366"/>
      <c r="J65" s="366"/>
      <c r="K65" s="99"/>
      <c r="L65" s="366" t="s">
        <v>110</v>
      </c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91">
        <f>'02 - Část SCS'!J34</f>
        <v>0</v>
      </c>
      <c r="AH65" s="392"/>
      <c r="AI65" s="392"/>
      <c r="AJ65" s="392"/>
      <c r="AK65" s="392"/>
      <c r="AL65" s="392"/>
      <c r="AM65" s="392"/>
      <c r="AN65" s="391">
        <f t="shared" si="0"/>
        <v>0</v>
      </c>
      <c r="AO65" s="392"/>
      <c r="AP65" s="392"/>
      <c r="AQ65" s="100" t="s">
        <v>84</v>
      </c>
      <c r="AR65" s="55"/>
      <c r="AS65" s="101">
        <v>0</v>
      </c>
      <c r="AT65" s="102">
        <f t="shared" si="1"/>
        <v>0</v>
      </c>
      <c r="AU65" s="103">
        <f>'02 - Část SCS'!P101</f>
        <v>0</v>
      </c>
      <c r="AV65" s="102">
        <f>'02 - Část SCS'!J37</f>
        <v>0</v>
      </c>
      <c r="AW65" s="102">
        <f>'02 - Část SCS'!J38</f>
        <v>0</v>
      </c>
      <c r="AX65" s="102">
        <f>'02 - Část SCS'!J39</f>
        <v>0</v>
      </c>
      <c r="AY65" s="102">
        <f>'02 - Část SCS'!J40</f>
        <v>0</v>
      </c>
      <c r="AZ65" s="102">
        <f>'02 - Část SCS'!F37</f>
        <v>0</v>
      </c>
      <c r="BA65" s="102">
        <f>'02 - Část SCS'!F38</f>
        <v>0</v>
      </c>
      <c r="BB65" s="102">
        <f>'02 - Část SCS'!F39</f>
        <v>0</v>
      </c>
      <c r="BC65" s="102">
        <f>'02 - Část SCS'!F40</f>
        <v>0</v>
      </c>
      <c r="BD65" s="104">
        <f>'02 - Část SCS'!F41</f>
        <v>0</v>
      </c>
      <c r="BT65" s="105" t="s">
        <v>108</v>
      </c>
      <c r="BV65" s="105" t="s">
        <v>74</v>
      </c>
      <c r="BW65" s="105" t="s">
        <v>111</v>
      </c>
      <c r="BX65" s="105" t="s">
        <v>106</v>
      </c>
      <c r="CL65" s="105" t="s">
        <v>19</v>
      </c>
    </row>
    <row r="66" spans="1:91" s="4" customFormat="1" ht="16.5" customHeight="1">
      <c r="A66" s="98" t="s">
        <v>82</v>
      </c>
      <c r="B66" s="53"/>
      <c r="C66" s="99"/>
      <c r="D66" s="99"/>
      <c r="E66" s="99"/>
      <c r="F66" s="366" t="s">
        <v>89</v>
      </c>
      <c r="G66" s="366"/>
      <c r="H66" s="366"/>
      <c r="I66" s="366"/>
      <c r="J66" s="366"/>
      <c r="K66" s="99"/>
      <c r="L66" s="366" t="s">
        <v>112</v>
      </c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91">
        <f>'03 - Část AVT'!J34</f>
        <v>0</v>
      </c>
      <c r="AH66" s="392"/>
      <c r="AI66" s="392"/>
      <c r="AJ66" s="392"/>
      <c r="AK66" s="392"/>
      <c r="AL66" s="392"/>
      <c r="AM66" s="392"/>
      <c r="AN66" s="391">
        <f t="shared" si="0"/>
        <v>0</v>
      </c>
      <c r="AO66" s="392"/>
      <c r="AP66" s="392"/>
      <c r="AQ66" s="100" t="s">
        <v>84</v>
      </c>
      <c r="AR66" s="55"/>
      <c r="AS66" s="101">
        <v>0</v>
      </c>
      <c r="AT66" s="102">
        <f t="shared" si="1"/>
        <v>0</v>
      </c>
      <c r="AU66" s="103">
        <f>'03 - Část AVT'!P96</f>
        <v>0</v>
      </c>
      <c r="AV66" s="102">
        <f>'03 - Část AVT'!J37</f>
        <v>0</v>
      </c>
      <c r="AW66" s="102">
        <f>'03 - Část AVT'!J38</f>
        <v>0</v>
      </c>
      <c r="AX66" s="102">
        <f>'03 - Část AVT'!J39</f>
        <v>0</v>
      </c>
      <c r="AY66" s="102">
        <f>'03 - Část AVT'!J40</f>
        <v>0</v>
      </c>
      <c r="AZ66" s="102">
        <f>'03 - Část AVT'!F37</f>
        <v>0</v>
      </c>
      <c r="BA66" s="102">
        <f>'03 - Část AVT'!F38</f>
        <v>0</v>
      </c>
      <c r="BB66" s="102">
        <f>'03 - Část AVT'!F39</f>
        <v>0</v>
      </c>
      <c r="BC66" s="102">
        <f>'03 - Část AVT'!F40</f>
        <v>0</v>
      </c>
      <c r="BD66" s="104">
        <f>'03 - Část AVT'!F41</f>
        <v>0</v>
      </c>
      <c r="BT66" s="105" t="s">
        <v>108</v>
      </c>
      <c r="BV66" s="105" t="s">
        <v>74</v>
      </c>
      <c r="BW66" s="105" t="s">
        <v>113</v>
      </c>
      <c r="BX66" s="105" t="s">
        <v>106</v>
      </c>
      <c r="CL66" s="105" t="s">
        <v>19</v>
      </c>
    </row>
    <row r="67" spans="1:91" s="4" customFormat="1" ht="23.25" customHeight="1">
      <c r="A67" s="98" t="s">
        <v>82</v>
      </c>
      <c r="B67" s="53"/>
      <c r="C67" s="99"/>
      <c r="D67" s="99"/>
      <c r="E67" s="366" t="s">
        <v>114</v>
      </c>
      <c r="F67" s="366"/>
      <c r="G67" s="366"/>
      <c r="H67" s="366"/>
      <c r="I67" s="366"/>
      <c r="J67" s="99"/>
      <c r="K67" s="366" t="s">
        <v>115</v>
      </c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91">
        <f>'09 - SO 01.1.8    Elektri...'!J32</f>
        <v>0</v>
      </c>
      <c r="AH67" s="392"/>
      <c r="AI67" s="392"/>
      <c r="AJ67" s="392"/>
      <c r="AK67" s="392"/>
      <c r="AL67" s="392"/>
      <c r="AM67" s="392"/>
      <c r="AN67" s="391">
        <f t="shared" si="0"/>
        <v>0</v>
      </c>
      <c r="AO67" s="392"/>
      <c r="AP67" s="392"/>
      <c r="AQ67" s="100" t="s">
        <v>84</v>
      </c>
      <c r="AR67" s="55"/>
      <c r="AS67" s="101">
        <v>0</v>
      </c>
      <c r="AT67" s="102">
        <f t="shared" si="1"/>
        <v>0</v>
      </c>
      <c r="AU67" s="103">
        <f>'09 - SO 01.1.8    Elektri...'!P93</f>
        <v>0</v>
      </c>
      <c r="AV67" s="102">
        <f>'09 - SO 01.1.8    Elektri...'!J35</f>
        <v>0</v>
      </c>
      <c r="AW67" s="102">
        <f>'09 - SO 01.1.8    Elektri...'!J36</f>
        <v>0</v>
      </c>
      <c r="AX67" s="102">
        <f>'09 - SO 01.1.8    Elektri...'!J37</f>
        <v>0</v>
      </c>
      <c r="AY67" s="102">
        <f>'09 - SO 01.1.8    Elektri...'!J38</f>
        <v>0</v>
      </c>
      <c r="AZ67" s="102">
        <f>'09 - SO 01.1.8    Elektri...'!F35</f>
        <v>0</v>
      </c>
      <c r="BA67" s="102">
        <f>'09 - SO 01.1.8    Elektri...'!F36</f>
        <v>0</v>
      </c>
      <c r="BB67" s="102">
        <f>'09 - SO 01.1.8    Elektri...'!F37</f>
        <v>0</v>
      </c>
      <c r="BC67" s="102">
        <f>'09 - SO 01.1.8    Elektri...'!F38</f>
        <v>0</v>
      </c>
      <c r="BD67" s="104">
        <f>'09 - SO 01.1.8    Elektri...'!F39</f>
        <v>0</v>
      </c>
      <c r="BT67" s="105" t="s">
        <v>81</v>
      </c>
      <c r="BV67" s="105" t="s">
        <v>74</v>
      </c>
      <c r="BW67" s="105" t="s">
        <v>116</v>
      </c>
      <c r="BX67" s="105" t="s">
        <v>80</v>
      </c>
      <c r="CL67" s="105" t="s">
        <v>19</v>
      </c>
    </row>
    <row r="68" spans="1:91" s="4" customFormat="1" ht="16.5" customHeight="1">
      <c r="A68" s="98" t="s">
        <v>82</v>
      </c>
      <c r="B68" s="53"/>
      <c r="C68" s="99"/>
      <c r="D68" s="99"/>
      <c r="E68" s="366" t="s">
        <v>117</v>
      </c>
      <c r="F68" s="366"/>
      <c r="G68" s="366"/>
      <c r="H68" s="366"/>
      <c r="I68" s="366"/>
      <c r="J68" s="99"/>
      <c r="K68" s="366" t="s">
        <v>118</v>
      </c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91">
        <f>'10 - SO 01.1.9    Měření ...'!J32</f>
        <v>0</v>
      </c>
      <c r="AH68" s="392"/>
      <c r="AI68" s="392"/>
      <c r="AJ68" s="392"/>
      <c r="AK68" s="392"/>
      <c r="AL68" s="392"/>
      <c r="AM68" s="392"/>
      <c r="AN68" s="391">
        <f t="shared" si="0"/>
        <v>0</v>
      </c>
      <c r="AO68" s="392"/>
      <c r="AP68" s="392"/>
      <c r="AQ68" s="100" t="s">
        <v>84</v>
      </c>
      <c r="AR68" s="55"/>
      <c r="AS68" s="101">
        <v>0</v>
      </c>
      <c r="AT68" s="102">
        <f t="shared" si="1"/>
        <v>0</v>
      </c>
      <c r="AU68" s="103">
        <f>'10 - SO 01.1.9    Měření ...'!P91</f>
        <v>0</v>
      </c>
      <c r="AV68" s="102">
        <f>'10 - SO 01.1.9    Měření ...'!J35</f>
        <v>0</v>
      </c>
      <c r="AW68" s="102">
        <f>'10 - SO 01.1.9    Měření ...'!J36</f>
        <v>0</v>
      </c>
      <c r="AX68" s="102">
        <f>'10 - SO 01.1.9    Měření ...'!J37</f>
        <v>0</v>
      </c>
      <c r="AY68" s="102">
        <f>'10 - SO 01.1.9    Měření ...'!J38</f>
        <v>0</v>
      </c>
      <c r="AZ68" s="102">
        <f>'10 - SO 01.1.9    Měření ...'!F35</f>
        <v>0</v>
      </c>
      <c r="BA68" s="102">
        <f>'10 - SO 01.1.9    Měření ...'!F36</f>
        <v>0</v>
      </c>
      <c r="BB68" s="102">
        <f>'10 - SO 01.1.9    Měření ...'!F37</f>
        <v>0</v>
      </c>
      <c r="BC68" s="102">
        <f>'10 - SO 01.1.9    Měření ...'!F38</f>
        <v>0</v>
      </c>
      <c r="BD68" s="104">
        <f>'10 - SO 01.1.9    Měření ...'!F39</f>
        <v>0</v>
      </c>
      <c r="BT68" s="105" t="s">
        <v>81</v>
      </c>
      <c r="BV68" s="105" t="s">
        <v>74</v>
      </c>
      <c r="BW68" s="105" t="s">
        <v>119</v>
      </c>
      <c r="BX68" s="105" t="s">
        <v>80</v>
      </c>
      <c r="CL68" s="105" t="s">
        <v>19</v>
      </c>
    </row>
    <row r="69" spans="1:91" s="7" customFormat="1" ht="16.5" customHeight="1">
      <c r="A69" s="98" t="s">
        <v>82</v>
      </c>
      <c r="B69" s="88"/>
      <c r="C69" s="89"/>
      <c r="D69" s="365" t="s">
        <v>86</v>
      </c>
      <c r="E69" s="365"/>
      <c r="F69" s="365"/>
      <c r="G69" s="365"/>
      <c r="H69" s="365"/>
      <c r="I69" s="90"/>
      <c r="J69" s="365" t="s">
        <v>120</v>
      </c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400">
        <f>'02 - SO 02    Zpevněné pl...'!J30</f>
        <v>0</v>
      </c>
      <c r="AH69" s="395"/>
      <c r="AI69" s="395"/>
      <c r="AJ69" s="395"/>
      <c r="AK69" s="395"/>
      <c r="AL69" s="395"/>
      <c r="AM69" s="395"/>
      <c r="AN69" s="400">
        <f t="shared" si="0"/>
        <v>0</v>
      </c>
      <c r="AO69" s="395"/>
      <c r="AP69" s="395"/>
      <c r="AQ69" s="91" t="s">
        <v>78</v>
      </c>
      <c r="AR69" s="92"/>
      <c r="AS69" s="93">
        <v>0</v>
      </c>
      <c r="AT69" s="94">
        <f t="shared" si="1"/>
        <v>0</v>
      </c>
      <c r="AU69" s="95">
        <f>'02 - SO 02    Zpevněné pl...'!P85</f>
        <v>0</v>
      </c>
      <c r="AV69" s="94">
        <f>'02 - SO 02    Zpevněné pl...'!J33</f>
        <v>0</v>
      </c>
      <c r="AW69" s="94">
        <f>'02 - SO 02    Zpevněné pl...'!J34</f>
        <v>0</v>
      </c>
      <c r="AX69" s="94">
        <f>'02 - SO 02    Zpevněné pl...'!J35</f>
        <v>0</v>
      </c>
      <c r="AY69" s="94">
        <f>'02 - SO 02    Zpevněné pl...'!J36</f>
        <v>0</v>
      </c>
      <c r="AZ69" s="94">
        <f>'02 - SO 02    Zpevněné pl...'!F33</f>
        <v>0</v>
      </c>
      <c r="BA69" s="94">
        <f>'02 - SO 02    Zpevněné pl...'!F34</f>
        <v>0</v>
      </c>
      <c r="BB69" s="94">
        <f>'02 - SO 02    Zpevněné pl...'!F35</f>
        <v>0</v>
      </c>
      <c r="BC69" s="94">
        <f>'02 - SO 02    Zpevněné pl...'!F36</f>
        <v>0</v>
      </c>
      <c r="BD69" s="96">
        <f>'02 - SO 02    Zpevněné pl...'!F37</f>
        <v>0</v>
      </c>
      <c r="BT69" s="97" t="s">
        <v>79</v>
      </c>
      <c r="BV69" s="97" t="s">
        <v>74</v>
      </c>
      <c r="BW69" s="97" t="s">
        <v>121</v>
      </c>
      <c r="BX69" s="97" t="s">
        <v>5</v>
      </c>
      <c r="CL69" s="97" t="s">
        <v>19</v>
      </c>
      <c r="CM69" s="97" t="s">
        <v>81</v>
      </c>
    </row>
    <row r="70" spans="1:91" s="7" customFormat="1" ht="24.75" customHeight="1">
      <c r="A70" s="98" t="s">
        <v>82</v>
      </c>
      <c r="B70" s="88"/>
      <c r="C70" s="89"/>
      <c r="D70" s="365" t="s">
        <v>89</v>
      </c>
      <c r="E70" s="365"/>
      <c r="F70" s="365"/>
      <c r="G70" s="365"/>
      <c r="H70" s="365"/>
      <c r="I70" s="90"/>
      <c r="J70" s="365" t="s">
        <v>122</v>
      </c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400">
        <f>'03 - SO 03    Vnější kana...'!J30</f>
        <v>0</v>
      </c>
      <c r="AH70" s="395"/>
      <c r="AI70" s="395"/>
      <c r="AJ70" s="395"/>
      <c r="AK70" s="395"/>
      <c r="AL70" s="395"/>
      <c r="AM70" s="395"/>
      <c r="AN70" s="400">
        <f t="shared" si="0"/>
        <v>0</v>
      </c>
      <c r="AO70" s="395"/>
      <c r="AP70" s="395"/>
      <c r="AQ70" s="91" t="s">
        <v>78</v>
      </c>
      <c r="AR70" s="92"/>
      <c r="AS70" s="93">
        <v>0</v>
      </c>
      <c r="AT70" s="94">
        <f t="shared" si="1"/>
        <v>0</v>
      </c>
      <c r="AU70" s="95">
        <f>'03 - SO 03    Vnější kana...'!P84</f>
        <v>0</v>
      </c>
      <c r="AV70" s="94">
        <f>'03 - SO 03    Vnější kana...'!J33</f>
        <v>0</v>
      </c>
      <c r="AW70" s="94">
        <f>'03 - SO 03    Vnější kana...'!J34</f>
        <v>0</v>
      </c>
      <c r="AX70" s="94">
        <f>'03 - SO 03    Vnější kana...'!J35</f>
        <v>0</v>
      </c>
      <c r="AY70" s="94">
        <f>'03 - SO 03    Vnější kana...'!J36</f>
        <v>0</v>
      </c>
      <c r="AZ70" s="94">
        <f>'03 - SO 03    Vnější kana...'!F33</f>
        <v>0</v>
      </c>
      <c r="BA70" s="94">
        <f>'03 - SO 03    Vnější kana...'!F34</f>
        <v>0</v>
      </c>
      <c r="BB70" s="94">
        <f>'03 - SO 03    Vnější kana...'!F35</f>
        <v>0</v>
      </c>
      <c r="BC70" s="94">
        <f>'03 - SO 03    Vnější kana...'!F36</f>
        <v>0</v>
      </c>
      <c r="BD70" s="96">
        <f>'03 - SO 03    Vnější kana...'!F37</f>
        <v>0</v>
      </c>
      <c r="BT70" s="97" t="s">
        <v>79</v>
      </c>
      <c r="BV70" s="97" t="s">
        <v>74</v>
      </c>
      <c r="BW70" s="97" t="s">
        <v>123</v>
      </c>
      <c r="BX70" s="97" t="s">
        <v>5</v>
      </c>
      <c r="CL70" s="97" t="s">
        <v>19</v>
      </c>
      <c r="CM70" s="97" t="s">
        <v>81</v>
      </c>
    </row>
    <row r="71" spans="1:91" s="7" customFormat="1" ht="16.5" customHeight="1">
      <c r="A71" s="98" t="s">
        <v>82</v>
      </c>
      <c r="B71" s="88"/>
      <c r="C71" s="89"/>
      <c r="D71" s="365" t="s">
        <v>92</v>
      </c>
      <c r="E71" s="365"/>
      <c r="F71" s="365"/>
      <c r="G71" s="365"/>
      <c r="H71" s="365"/>
      <c r="I71" s="90"/>
      <c r="J71" s="365" t="s">
        <v>124</v>
      </c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400">
        <f>'04 - SO 01.1.10   Interiér'!J30</f>
        <v>0</v>
      </c>
      <c r="AH71" s="395"/>
      <c r="AI71" s="395"/>
      <c r="AJ71" s="395"/>
      <c r="AK71" s="395"/>
      <c r="AL71" s="395"/>
      <c r="AM71" s="395"/>
      <c r="AN71" s="400">
        <f t="shared" si="0"/>
        <v>0</v>
      </c>
      <c r="AO71" s="395"/>
      <c r="AP71" s="395"/>
      <c r="AQ71" s="91" t="s">
        <v>78</v>
      </c>
      <c r="AR71" s="92"/>
      <c r="AS71" s="93">
        <v>0</v>
      </c>
      <c r="AT71" s="94">
        <f t="shared" si="1"/>
        <v>0</v>
      </c>
      <c r="AU71" s="95">
        <f>'04 - SO 01.1.10   Interiér'!P84</f>
        <v>0</v>
      </c>
      <c r="AV71" s="94">
        <f>'04 - SO 01.1.10   Interiér'!J33</f>
        <v>0</v>
      </c>
      <c r="AW71" s="94">
        <f>'04 - SO 01.1.10   Interiér'!J34</f>
        <v>0</v>
      </c>
      <c r="AX71" s="94">
        <f>'04 - SO 01.1.10   Interiér'!J35</f>
        <v>0</v>
      </c>
      <c r="AY71" s="94">
        <f>'04 - SO 01.1.10   Interiér'!J36</f>
        <v>0</v>
      </c>
      <c r="AZ71" s="94">
        <f>'04 - SO 01.1.10   Interiér'!F33</f>
        <v>0</v>
      </c>
      <c r="BA71" s="94">
        <f>'04 - SO 01.1.10   Interiér'!F34</f>
        <v>0</v>
      </c>
      <c r="BB71" s="94">
        <f>'04 - SO 01.1.10   Interiér'!F35</f>
        <v>0</v>
      </c>
      <c r="BC71" s="94">
        <f>'04 - SO 01.1.10   Interiér'!F36</f>
        <v>0</v>
      </c>
      <c r="BD71" s="96">
        <f>'04 - SO 01.1.10   Interiér'!F37</f>
        <v>0</v>
      </c>
      <c r="BT71" s="97" t="s">
        <v>79</v>
      </c>
      <c r="BV71" s="97" t="s">
        <v>74</v>
      </c>
      <c r="BW71" s="97" t="s">
        <v>125</v>
      </c>
      <c r="BX71" s="97" t="s">
        <v>5</v>
      </c>
      <c r="CL71" s="97" t="s">
        <v>19</v>
      </c>
      <c r="CM71" s="97" t="s">
        <v>81</v>
      </c>
    </row>
    <row r="72" spans="1:91" s="7" customFormat="1" ht="16.5" customHeight="1">
      <c r="A72" s="98" t="s">
        <v>82</v>
      </c>
      <c r="B72" s="88"/>
      <c r="C72" s="89"/>
      <c r="D72" s="365" t="s">
        <v>95</v>
      </c>
      <c r="E72" s="365"/>
      <c r="F72" s="365"/>
      <c r="G72" s="365"/>
      <c r="H72" s="365"/>
      <c r="I72" s="90"/>
      <c r="J72" s="365" t="s">
        <v>126</v>
      </c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400">
        <f>'05 - SO 01.1.11 Specifika...'!J30</f>
        <v>0</v>
      </c>
      <c r="AH72" s="395"/>
      <c r="AI72" s="395"/>
      <c r="AJ72" s="395"/>
      <c r="AK72" s="395"/>
      <c r="AL72" s="395"/>
      <c r="AM72" s="395"/>
      <c r="AN72" s="400">
        <f t="shared" si="0"/>
        <v>0</v>
      </c>
      <c r="AO72" s="395"/>
      <c r="AP72" s="395"/>
      <c r="AQ72" s="91" t="s">
        <v>78</v>
      </c>
      <c r="AR72" s="92"/>
      <c r="AS72" s="93">
        <v>0</v>
      </c>
      <c r="AT72" s="94">
        <f t="shared" si="1"/>
        <v>0</v>
      </c>
      <c r="AU72" s="95">
        <f>'05 - SO 01.1.11 Specifika...'!P81</f>
        <v>0</v>
      </c>
      <c r="AV72" s="94">
        <f>'05 - SO 01.1.11 Specifika...'!J33</f>
        <v>0</v>
      </c>
      <c r="AW72" s="94">
        <f>'05 - SO 01.1.11 Specifika...'!J34</f>
        <v>0</v>
      </c>
      <c r="AX72" s="94">
        <f>'05 - SO 01.1.11 Specifika...'!J35</f>
        <v>0</v>
      </c>
      <c r="AY72" s="94">
        <f>'05 - SO 01.1.11 Specifika...'!J36</f>
        <v>0</v>
      </c>
      <c r="AZ72" s="94">
        <f>'05 - SO 01.1.11 Specifika...'!F33</f>
        <v>0</v>
      </c>
      <c r="BA72" s="94">
        <f>'05 - SO 01.1.11 Specifika...'!F34</f>
        <v>0</v>
      </c>
      <c r="BB72" s="94">
        <f>'05 - SO 01.1.11 Specifika...'!F35</f>
        <v>0</v>
      </c>
      <c r="BC72" s="94">
        <f>'05 - SO 01.1.11 Specifika...'!F36</f>
        <v>0</v>
      </c>
      <c r="BD72" s="96">
        <f>'05 - SO 01.1.11 Specifika...'!F37</f>
        <v>0</v>
      </c>
      <c r="BT72" s="97" t="s">
        <v>79</v>
      </c>
      <c r="BV72" s="97" t="s">
        <v>74</v>
      </c>
      <c r="BW72" s="97" t="s">
        <v>127</v>
      </c>
      <c r="BX72" s="97" t="s">
        <v>5</v>
      </c>
      <c r="CL72" s="97" t="s">
        <v>19</v>
      </c>
      <c r="CM72" s="97" t="s">
        <v>81</v>
      </c>
    </row>
    <row r="73" spans="1:91" s="7" customFormat="1" ht="16.5" customHeight="1">
      <c r="A73" s="98" t="s">
        <v>82</v>
      </c>
      <c r="B73" s="88"/>
      <c r="C73" s="89"/>
      <c r="D73" s="365" t="s">
        <v>98</v>
      </c>
      <c r="E73" s="365"/>
      <c r="F73" s="365"/>
      <c r="G73" s="365"/>
      <c r="H73" s="365"/>
      <c r="I73" s="90"/>
      <c r="J73" s="365" t="s">
        <v>128</v>
      </c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400">
        <f>'06 - VRN'!J30</f>
        <v>0</v>
      </c>
      <c r="AH73" s="395"/>
      <c r="AI73" s="395"/>
      <c r="AJ73" s="395"/>
      <c r="AK73" s="395"/>
      <c r="AL73" s="395"/>
      <c r="AM73" s="395"/>
      <c r="AN73" s="400">
        <f t="shared" si="0"/>
        <v>0</v>
      </c>
      <c r="AO73" s="395"/>
      <c r="AP73" s="395"/>
      <c r="AQ73" s="91" t="s">
        <v>129</v>
      </c>
      <c r="AR73" s="92"/>
      <c r="AS73" s="106">
        <v>0</v>
      </c>
      <c r="AT73" s="107">
        <f t="shared" si="1"/>
        <v>0</v>
      </c>
      <c r="AU73" s="108">
        <f>'06 - VRN'!P85</f>
        <v>0</v>
      </c>
      <c r="AV73" s="107">
        <f>'06 - VRN'!J33</f>
        <v>0</v>
      </c>
      <c r="AW73" s="107">
        <f>'06 - VRN'!J34</f>
        <v>0</v>
      </c>
      <c r="AX73" s="107">
        <f>'06 - VRN'!J35</f>
        <v>0</v>
      </c>
      <c r="AY73" s="107">
        <f>'06 - VRN'!J36</f>
        <v>0</v>
      </c>
      <c r="AZ73" s="107">
        <f>'06 - VRN'!F33</f>
        <v>0</v>
      </c>
      <c r="BA73" s="107">
        <f>'06 - VRN'!F34</f>
        <v>0</v>
      </c>
      <c r="BB73" s="107">
        <f>'06 - VRN'!F35</f>
        <v>0</v>
      </c>
      <c r="BC73" s="107">
        <f>'06 - VRN'!F36</f>
        <v>0</v>
      </c>
      <c r="BD73" s="109">
        <f>'06 - VRN'!F37</f>
        <v>0</v>
      </c>
      <c r="BT73" s="97" t="s">
        <v>79</v>
      </c>
      <c r="BV73" s="97" t="s">
        <v>74</v>
      </c>
      <c r="BW73" s="97" t="s">
        <v>130</v>
      </c>
      <c r="BX73" s="97" t="s">
        <v>5</v>
      </c>
      <c r="CL73" s="97" t="s">
        <v>19</v>
      </c>
      <c r="CM73" s="97" t="s">
        <v>81</v>
      </c>
    </row>
    <row r="74" spans="1:91" s="2" customFormat="1" ht="30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41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</row>
    <row r="75" spans="1:9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41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</row>
  </sheetData>
  <sheetProtection algorithmName="SHA-512" hashValue="wSD2V4r3GHmiPI4scUTSfS9JyY1D37kbzFD9ZdRMLCXyHYe8q1nTg59fYsS22JoKd7fK4JeUIXbkHtm+1AcwDg==" saltValue="C0Z7NE5MDzBva+9YBRcqwsvEi2Vn8jrVDGzR/zVGqAMxgdFA80XForn0Ncr3W4R39bKlpmkp3MCB38BDsNgt+Q==" spinCount="100000" sheet="1" objects="1" scenarios="1" formatColumns="0" formatRows="0"/>
  <mergeCells count="114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  <mergeCell ref="L33:P33"/>
    <mergeCell ref="AK33:AO33"/>
    <mergeCell ref="W33:AE33"/>
    <mergeCell ref="AK35:AO35"/>
    <mergeCell ref="X35:AB35"/>
    <mergeCell ref="AR2:BE2"/>
    <mergeCell ref="AG57:AM57"/>
    <mergeCell ref="AG52:AM52"/>
    <mergeCell ref="AG62:AM62"/>
    <mergeCell ref="AG60:AM60"/>
    <mergeCell ref="AG61:AM61"/>
    <mergeCell ref="AG55:AM55"/>
    <mergeCell ref="AG59:AM59"/>
    <mergeCell ref="AG58:AM58"/>
    <mergeCell ref="AG56:AM56"/>
    <mergeCell ref="AM47:AN47"/>
    <mergeCell ref="AM49:AP49"/>
    <mergeCell ref="AM50:AP50"/>
    <mergeCell ref="AN52:AP52"/>
    <mergeCell ref="AN61:AP61"/>
    <mergeCell ref="AN60:AP60"/>
    <mergeCell ref="AN59:AP59"/>
    <mergeCell ref="AN55:AP55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L45:AO45"/>
    <mergeCell ref="L64:AF64"/>
    <mergeCell ref="F65:J65"/>
    <mergeCell ref="L65:AF65"/>
    <mergeCell ref="F66:J66"/>
    <mergeCell ref="L66:AF66"/>
    <mergeCell ref="E67:I67"/>
    <mergeCell ref="K67:AF67"/>
    <mergeCell ref="E68:I68"/>
    <mergeCell ref="K68:AF68"/>
    <mergeCell ref="AG54:AM54"/>
    <mergeCell ref="AG64:AM64"/>
    <mergeCell ref="AG63:AM63"/>
    <mergeCell ref="AN63:AP63"/>
    <mergeCell ref="AN64:AP64"/>
    <mergeCell ref="AN58:AP58"/>
    <mergeCell ref="AN62:AP62"/>
    <mergeCell ref="AN57:AP57"/>
    <mergeCell ref="F64:J64"/>
    <mergeCell ref="I52:AF52"/>
    <mergeCell ref="J55:AF55"/>
    <mergeCell ref="K56:AF56"/>
    <mergeCell ref="K60:AF60"/>
    <mergeCell ref="K57:AF57"/>
    <mergeCell ref="K61:AF61"/>
    <mergeCell ref="K62:AF62"/>
    <mergeCell ref="K63:AF63"/>
    <mergeCell ref="K59:AF59"/>
    <mergeCell ref="K58:AF58"/>
    <mergeCell ref="C52:G52"/>
    <mergeCell ref="D55:H55"/>
    <mergeCell ref="E57:I57"/>
    <mergeCell ref="E63:I63"/>
    <mergeCell ref="E58:I58"/>
    <mergeCell ref="E62:I62"/>
    <mergeCell ref="E61:I61"/>
    <mergeCell ref="E56:I56"/>
    <mergeCell ref="E60:I60"/>
    <mergeCell ref="E59:I59"/>
  </mergeCells>
  <hyperlinks>
    <hyperlink ref="A56" location="'01 - SO 01.1.0    Demolice'!C2" display="/"/>
    <hyperlink ref="A57" location="'02 - SO 01.1.1    Stavebn...'!C2" display="/"/>
    <hyperlink ref="A58" location="'03 - SO 01.1.2    ZTI - k...'!C2" display="/"/>
    <hyperlink ref="A59" location="'04 - SO 01.1.3    ZTI - p...'!C2" display="/"/>
    <hyperlink ref="A60" location="'05 - SO 01.1.4    Vzducho...'!C2" display="/"/>
    <hyperlink ref="A61" location="'06 - SO 01.1.5    Vytápění'!C2" display="/"/>
    <hyperlink ref="A62" location="'07 - SO 01.1.6    Silnopr...'!C2" display="/"/>
    <hyperlink ref="A64" location="'01 - Část SNV'!C2" display="/"/>
    <hyperlink ref="A65" location="'02 - Část SCS'!C2" display="/"/>
    <hyperlink ref="A66" location="'03 - Část AVT'!C2" display="/"/>
    <hyperlink ref="A67" location="'09 - SO 01.1.8    Elektri...'!C2" display="/"/>
    <hyperlink ref="A68" location="'10 - SO 01.1.9    Měření ...'!C2" display="/"/>
    <hyperlink ref="A69" location="'02 - SO 02    Zpevněné pl...'!C2" display="/"/>
    <hyperlink ref="A70" location="'03 - SO 03    Vnější kana...'!C2" display="/"/>
    <hyperlink ref="A71" location="'04 - SO 01.1.10   Interiér'!C2" display="/"/>
    <hyperlink ref="A72" location="'05 - SO 01.1.11 Specifika...'!C2" display="/"/>
    <hyperlink ref="A73" location="'06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85</v>
      </c>
      <c r="AZ2" s="110" t="s">
        <v>49</v>
      </c>
      <c r="BA2" s="110" t="s">
        <v>131</v>
      </c>
      <c r="BB2" s="110" t="s">
        <v>132</v>
      </c>
      <c r="BC2" s="110" t="s">
        <v>133</v>
      </c>
      <c r="BD2" s="110" t="s">
        <v>81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  <c r="AZ3" s="110" t="s">
        <v>134</v>
      </c>
      <c r="BA3" s="110" t="s">
        <v>135</v>
      </c>
      <c r="BB3" s="110" t="s">
        <v>19</v>
      </c>
      <c r="BC3" s="110" t="s">
        <v>136</v>
      </c>
      <c r="BD3" s="110" t="s">
        <v>81</v>
      </c>
    </row>
    <row r="4" spans="1:5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56" s="1" customFormat="1" ht="12" customHeight="1">
      <c r="B8" s="22"/>
      <c r="D8" s="115" t="s">
        <v>138</v>
      </c>
      <c r="L8" s="22"/>
    </row>
    <row r="9" spans="1:5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1" t="s">
        <v>141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5" t="s">
        <v>28</v>
      </c>
      <c r="J17" s="105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">
        <v>19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5" t="s">
        <v>28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5" t="s">
        <v>28</v>
      </c>
      <c r="J26" s="105" t="s">
        <v>19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ROUND((SUM(BE101:BE348)),  2)</f>
        <v>0</v>
      </c>
      <c r="G35" s="36"/>
      <c r="H35" s="36"/>
      <c r="I35" s="127">
        <v>0.21</v>
      </c>
      <c r="J35" s="126">
        <f>ROUND(((SUM(BE101:BE348))*I35),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ROUND((SUM(BF101:BF348)),  2)</f>
        <v>0</v>
      </c>
      <c r="G36" s="36"/>
      <c r="H36" s="36"/>
      <c r="I36" s="127">
        <v>0.15</v>
      </c>
      <c r="J36" s="126">
        <f>ROUND(((SUM(BF101:BF348))*I36),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ROUND((SUM(BG101:BG348)),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ROUND((SUM(BH101:BH348)),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ROUND((SUM(BI101:BI348)),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01 - SO 01.1.0    Demolice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Praha - Suchdol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147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148</v>
      </c>
      <c r="E66" s="151"/>
      <c r="F66" s="151"/>
      <c r="G66" s="151"/>
      <c r="H66" s="151"/>
      <c r="I66" s="151"/>
      <c r="J66" s="152">
        <f>J141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149</v>
      </c>
      <c r="E67" s="151"/>
      <c r="F67" s="151"/>
      <c r="G67" s="151"/>
      <c r="H67" s="151"/>
      <c r="I67" s="151"/>
      <c r="J67" s="152">
        <f>J152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150</v>
      </c>
      <c r="E68" s="151"/>
      <c r="F68" s="151"/>
      <c r="G68" s="151"/>
      <c r="H68" s="151"/>
      <c r="I68" s="151"/>
      <c r="J68" s="152">
        <f>J156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151</v>
      </c>
      <c r="E69" s="151"/>
      <c r="F69" s="151"/>
      <c r="G69" s="151"/>
      <c r="H69" s="151"/>
      <c r="I69" s="151"/>
      <c r="J69" s="152">
        <f>J161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152</v>
      </c>
      <c r="E70" s="151"/>
      <c r="F70" s="151"/>
      <c r="G70" s="151"/>
      <c r="H70" s="151"/>
      <c r="I70" s="151"/>
      <c r="J70" s="152">
        <f>J240</f>
        <v>0</v>
      </c>
      <c r="K70" s="99"/>
      <c r="L70" s="153"/>
    </row>
    <row r="71" spans="1:31" s="9" customFormat="1" ht="24.95" customHeight="1">
      <c r="B71" s="143"/>
      <c r="C71" s="144"/>
      <c r="D71" s="145" t="s">
        <v>153</v>
      </c>
      <c r="E71" s="146"/>
      <c r="F71" s="146"/>
      <c r="G71" s="146"/>
      <c r="H71" s="146"/>
      <c r="I71" s="146"/>
      <c r="J71" s="147">
        <f>J271</f>
        <v>0</v>
      </c>
      <c r="K71" s="144"/>
      <c r="L71" s="148"/>
    </row>
    <row r="72" spans="1:31" s="10" customFormat="1" ht="19.899999999999999" customHeight="1">
      <c r="B72" s="149"/>
      <c r="C72" s="99"/>
      <c r="D72" s="150" t="s">
        <v>154</v>
      </c>
      <c r="E72" s="151"/>
      <c r="F72" s="151"/>
      <c r="G72" s="151"/>
      <c r="H72" s="151"/>
      <c r="I72" s="151"/>
      <c r="J72" s="152">
        <f>J272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155</v>
      </c>
      <c r="E73" s="151"/>
      <c r="F73" s="151"/>
      <c r="G73" s="151"/>
      <c r="H73" s="151"/>
      <c r="I73" s="151"/>
      <c r="J73" s="152">
        <f>J284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156</v>
      </c>
      <c r="E74" s="151"/>
      <c r="F74" s="151"/>
      <c r="G74" s="151"/>
      <c r="H74" s="151"/>
      <c r="I74" s="151"/>
      <c r="J74" s="152">
        <f>J288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157</v>
      </c>
      <c r="E75" s="151"/>
      <c r="F75" s="151"/>
      <c r="G75" s="151"/>
      <c r="H75" s="151"/>
      <c r="I75" s="151"/>
      <c r="J75" s="152">
        <f>J298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158</v>
      </c>
      <c r="E76" s="151"/>
      <c r="F76" s="151"/>
      <c r="G76" s="151"/>
      <c r="H76" s="151"/>
      <c r="I76" s="151"/>
      <c r="J76" s="152">
        <f>J313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159</v>
      </c>
      <c r="E77" s="151"/>
      <c r="F77" s="151"/>
      <c r="G77" s="151"/>
      <c r="H77" s="151"/>
      <c r="I77" s="151"/>
      <c r="J77" s="152">
        <f>J322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160</v>
      </c>
      <c r="E78" s="151"/>
      <c r="F78" s="151"/>
      <c r="G78" s="151"/>
      <c r="H78" s="151"/>
      <c r="I78" s="151"/>
      <c r="J78" s="152">
        <f>J328</f>
        <v>0</v>
      </c>
      <c r="K78" s="99"/>
      <c r="L78" s="153"/>
    </row>
    <row r="79" spans="1:31" s="10" customFormat="1" ht="19.899999999999999" customHeight="1">
      <c r="B79" s="149"/>
      <c r="C79" s="99"/>
      <c r="D79" s="150" t="s">
        <v>161</v>
      </c>
      <c r="E79" s="151"/>
      <c r="F79" s="151"/>
      <c r="G79" s="151"/>
      <c r="H79" s="151"/>
      <c r="I79" s="151"/>
      <c r="J79" s="152">
        <f>J337</f>
        <v>0</v>
      </c>
      <c r="K79" s="99"/>
      <c r="L79" s="153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162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15" t="str">
        <f>E7</f>
        <v>Rekonstrukce restaurace Farma - úprava 21. 12. 2023</v>
      </c>
      <c r="F89" s="416"/>
      <c r="G89" s="416"/>
      <c r="H89" s="416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138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5" t="s">
        <v>139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140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68" t="str">
        <f>E11</f>
        <v>01 - SO 01.1.0    Demolice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Praha - Suchdol</v>
      </c>
      <c r="G95" s="38"/>
      <c r="H95" s="38"/>
      <c r="I95" s="31" t="s">
        <v>23</v>
      </c>
      <c r="J95" s="61" t="str">
        <f>IF(J14="","",J14)</f>
        <v>6. 6. 2023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25</v>
      </c>
      <c r="D97" s="38"/>
      <c r="E97" s="38"/>
      <c r="F97" s="29" t="str">
        <f>E17</f>
        <v>Česká zemědělská univerzita</v>
      </c>
      <c r="G97" s="38"/>
      <c r="H97" s="38"/>
      <c r="I97" s="31" t="s">
        <v>31</v>
      </c>
      <c r="J97" s="34" t="str">
        <f>E23</f>
        <v>GREBNER, spol s 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IF(E20="","",E20)</f>
        <v>Vyplň údaj</v>
      </c>
      <c r="G98" s="38"/>
      <c r="H98" s="38"/>
      <c r="I98" s="31" t="s">
        <v>34</v>
      </c>
      <c r="J98" s="34" t="str">
        <f>E26</f>
        <v>Ing.Josef Němeček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163</v>
      </c>
      <c r="D100" s="157" t="s">
        <v>57</v>
      </c>
      <c r="E100" s="157" t="s">
        <v>53</v>
      </c>
      <c r="F100" s="157" t="s">
        <v>54</v>
      </c>
      <c r="G100" s="157" t="s">
        <v>164</v>
      </c>
      <c r="H100" s="157" t="s">
        <v>165</v>
      </c>
      <c r="I100" s="157" t="s">
        <v>166</v>
      </c>
      <c r="J100" s="157" t="s">
        <v>144</v>
      </c>
      <c r="K100" s="158" t="s">
        <v>167</v>
      </c>
      <c r="L100" s="159"/>
      <c r="M100" s="70" t="s">
        <v>19</v>
      </c>
      <c r="N100" s="71" t="s">
        <v>42</v>
      </c>
      <c r="O100" s="71" t="s">
        <v>168</v>
      </c>
      <c r="P100" s="71" t="s">
        <v>169</v>
      </c>
      <c r="Q100" s="71" t="s">
        <v>170</v>
      </c>
      <c r="R100" s="71" t="s">
        <v>171</v>
      </c>
      <c r="S100" s="71" t="s">
        <v>172</v>
      </c>
      <c r="T100" s="72" t="s">
        <v>173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174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P102+P271</f>
        <v>0</v>
      </c>
      <c r="Q101" s="74"/>
      <c r="R101" s="162">
        <f>R102+R271</f>
        <v>5.3656217499999999</v>
      </c>
      <c r="S101" s="74"/>
      <c r="T101" s="163">
        <f>T102+T271</f>
        <v>310.51905950000008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71</v>
      </c>
      <c r="AU101" s="19" t="s">
        <v>145</v>
      </c>
      <c r="BK101" s="164">
        <f>BK102+BK271</f>
        <v>0</v>
      </c>
    </row>
    <row r="102" spans="1:65" s="12" customFormat="1" ht="25.9" customHeight="1">
      <c r="B102" s="165"/>
      <c r="C102" s="166"/>
      <c r="D102" s="167" t="s">
        <v>71</v>
      </c>
      <c r="E102" s="168" t="s">
        <v>175</v>
      </c>
      <c r="F102" s="168" t="s">
        <v>176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P103+P141+P152+P156+P161+P240</f>
        <v>0</v>
      </c>
      <c r="Q102" s="173"/>
      <c r="R102" s="174">
        <f>R103+R141+R152+R156+R161+R240</f>
        <v>4.4910537499999998</v>
      </c>
      <c r="S102" s="173"/>
      <c r="T102" s="175">
        <f>T103+T141+T152+T156+T161+T240</f>
        <v>283.53445600000009</v>
      </c>
      <c r="AR102" s="176" t="s">
        <v>79</v>
      </c>
      <c r="AT102" s="177" t="s">
        <v>71</v>
      </c>
      <c r="AU102" s="177" t="s">
        <v>72</v>
      </c>
      <c r="AY102" s="176" t="s">
        <v>177</v>
      </c>
      <c r="BK102" s="178">
        <f>BK103+BK141+BK152+BK156+BK161+BK240</f>
        <v>0</v>
      </c>
    </row>
    <row r="103" spans="1:65" s="12" customFormat="1" ht="22.9" customHeight="1">
      <c r="B103" s="165"/>
      <c r="C103" s="166"/>
      <c r="D103" s="167" t="s">
        <v>71</v>
      </c>
      <c r="E103" s="179" t="s">
        <v>79</v>
      </c>
      <c r="F103" s="179" t="s">
        <v>178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SUM(P104:P140)</f>
        <v>0</v>
      </c>
      <c r="Q103" s="173"/>
      <c r="R103" s="174">
        <f>SUM(R104:R140)</f>
        <v>0</v>
      </c>
      <c r="S103" s="173"/>
      <c r="T103" s="175">
        <f>SUM(T104:T140)</f>
        <v>0</v>
      </c>
      <c r="AR103" s="176" t="s">
        <v>79</v>
      </c>
      <c r="AT103" s="177" t="s">
        <v>71</v>
      </c>
      <c r="AU103" s="177" t="s">
        <v>79</v>
      </c>
      <c r="AY103" s="176" t="s">
        <v>177</v>
      </c>
      <c r="BK103" s="178">
        <f>SUM(BK104:BK140)</f>
        <v>0</v>
      </c>
    </row>
    <row r="104" spans="1:65" s="2" customFormat="1" ht="24.2" customHeight="1">
      <c r="A104" s="36"/>
      <c r="B104" s="37"/>
      <c r="C104" s="181" t="s">
        <v>79</v>
      </c>
      <c r="D104" s="181" t="s">
        <v>179</v>
      </c>
      <c r="E104" s="182" t="s">
        <v>180</v>
      </c>
      <c r="F104" s="183" t="s">
        <v>181</v>
      </c>
      <c r="G104" s="184" t="s">
        <v>182</v>
      </c>
      <c r="H104" s="185">
        <v>24.811</v>
      </c>
      <c r="I104" s="186"/>
      <c r="J104" s="187">
        <f>ROUND(I104*H104,2)</f>
        <v>0</v>
      </c>
      <c r="K104" s="183" t="s">
        <v>183</v>
      </c>
      <c r="L104" s="41"/>
      <c r="M104" s="188" t="s">
        <v>19</v>
      </c>
      <c r="N104" s="189" t="s">
        <v>43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81</v>
      </c>
      <c r="AY104" s="19" t="s">
        <v>177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79</v>
      </c>
      <c r="BK104" s="193">
        <f>ROUND(I104*H104,2)</f>
        <v>0</v>
      </c>
      <c r="BL104" s="19" t="s">
        <v>184</v>
      </c>
      <c r="BM104" s="192" t="s">
        <v>185</v>
      </c>
    </row>
    <row r="105" spans="1:65" s="2" customFormat="1" ht="11.25">
      <c r="A105" s="36"/>
      <c r="B105" s="37"/>
      <c r="C105" s="38"/>
      <c r="D105" s="194" t="s">
        <v>186</v>
      </c>
      <c r="E105" s="38"/>
      <c r="F105" s="195" t="s">
        <v>187</v>
      </c>
      <c r="G105" s="38"/>
      <c r="H105" s="38"/>
      <c r="I105" s="196"/>
      <c r="J105" s="38"/>
      <c r="K105" s="38"/>
      <c r="L105" s="41"/>
      <c r="M105" s="197"/>
      <c r="N105" s="198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81</v>
      </c>
    </row>
    <row r="106" spans="1:65" s="13" customFormat="1" ht="11.25">
      <c r="B106" s="199"/>
      <c r="C106" s="200"/>
      <c r="D106" s="201" t="s">
        <v>188</v>
      </c>
      <c r="E106" s="202" t="s">
        <v>19</v>
      </c>
      <c r="F106" s="203" t="s">
        <v>189</v>
      </c>
      <c r="G106" s="200"/>
      <c r="H106" s="204">
        <v>24.811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188</v>
      </c>
      <c r="AU106" s="210" t="s">
        <v>81</v>
      </c>
      <c r="AV106" s="13" t="s">
        <v>81</v>
      </c>
      <c r="AW106" s="13" t="s">
        <v>33</v>
      </c>
      <c r="AX106" s="13" t="s">
        <v>79</v>
      </c>
      <c r="AY106" s="210" t="s">
        <v>177</v>
      </c>
    </row>
    <row r="107" spans="1:65" s="2" customFormat="1" ht="24.2" customHeight="1">
      <c r="A107" s="36"/>
      <c r="B107" s="37"/>
      <c r="C107" s="181" t="s">
        <v>81</v>
      </c>
      <c r="D107" s="181" t="s">
        <v>179</v>
      </c>
      <c r="E107" s="182" t="s">
        <v>190</v>
      </c>
      <c r="F107" s="183" t="s">
        <v>191</v>
      </c>
      <c r="G107" s="184" t="s">
        <v>182</v>
      </c>
      <c r="H107" s="185">
        <v>10.632999999999999</v>
      </c>
      <c r="I107" s="186"/>
      <c r="J107" s="187">
        <f>ROUND(I107*H107,2)</f>
        <v>0</v>
      </c>
      <c r="K107" s="183" t="s">
        <v>183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81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192</v>
      </c>
    </row>
    <row r="108" spans="1:65" s="2" customFormat="1" ht="11.25">
      <c r="A108" s="36"/>
      <c r="B108" s="37"/>
      <c r="C108" s="38"/>
      <c r="D108" s="194" t="s">
        <v>186</v>
      </c>
      <c r="E108" s="38"/>
      <c r="F108" s="195" t="s">
        <v>193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186</v>
      </c>
      <c r="AU108" s="19" t="s">
        <v>81</v>
      </c>
    </row>
    <row r="109" spans="1:65" s="13" customFormat="1" ht="11.25">
      <c r="B109" s="199"/>
      <c r="C109" s="200"/>
      <c r="D109" s="201" t="s">
        <v>188</v>
      </c>
      <c r="E109" s="202" t="s">
        <v>19</v>
      </c>
      <c r="F109" s="203" t="s">
        <v>194</v>
      </c>
      <c r="G109" s="200"/>
      <c r="H109" s="204">
        <v>4.41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188</v>
      </c>
      <c r="AU109" s="210" t="s">
        <v>81</v>
      </c>
      <c r="AV109" s="13" t="s">
        <v>81</v>
      </c>
      <c r="AW109" s="13" t="s">
        <v>33</v>
      </c>
      <c r="AX109" s="13" t="s">
        <v>72</v>
      </c>
      <c r="AY109" s="210" t="s">
        <v>177</v>
      </c>
    </row>
    <row r="110" spans="1:65" s="13" customFormat="1" ht="11.25">
      <c r="B110" s="199"/>
      <c r="C110" s="200"/>
      <c r="D110" s="201" t="s">
        <v>188</v>
      </c>
      <c r="E110" s="202" t="s">
        <v>19</v>
      </c>
      <c r="F110" s="203" t="s">
        <v>195</v>
      </c>
      <c r="G110" s="200"/>
      <c r="H110" s="204">
        <v>20.254000000000001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188</v>
      </c>
      <c r="AU110" s="210" t="s">
        <v>81</v>
      </c>
      <c r="AV110" s="13" t="s">
        <v>81</v>
      </c>
      <c r="AW110" s="13" t="s">
        <v>33</v>
      </c>
      <c r="AX110" s="13" t="s">
        <v>72</v>
      </c>
      <c r="AY110" s="210" t="s">
        <v>177</v>
      </c>
    </row>
    <row r="111" spans="1:65" s="13" customFormat="1" ht="11.25">
      <c r="B111" s="199"/>
      <c r="C111" s="200"/>
      <c r="D111" s="201" t="s">
        <v>188</v>
      </c>
      <c r="E111" s="202" t="s">
        <v>19</v>
      </c>
      <c r="F111" s="203" t="s">
        <v>196</v>
      </c>
      <c r="G111" s="200"/>
      <c r="H111" s="204">
        <v>3.4089999999999998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188</v>
      </c>
      <c r="AU111" s="210" t="s">
        <v>81</v>
      </c>
      <c r="AV111" s="13" t="s">
        <v>81</v>
      </c>
      <c r="AW111" s="13" t="s">
        <v>33</v>
      </c>
      <c r="AX111" s="13" t="s">
        <v>72</v>
      </c>
      <c r="AY111" s="210" t="s">
        <v>177</v>
      </c>
    </row>
    <row r="112" spans="1:65" s="13" customFormat="1" ht="11.25">
      <c r="B112" s="199"/>
      <c r="C112" s="200"/>
      <c r="D112" s="201" t="s">
        <v>188</v>
      </c>
      <c r="E112" s="202" t="s">
        <v>19</v>
      </c>
      <c r="F112" s="203" t="s">
        <v>197</v>
      </c>
      <c r="G112" s="200"/>
      <c r="H112" s="204">
        <v>3.8610000000000002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188</v>
      </c>
      <c r="AU112" s="210" t="s">
        <v>81</v>
      </c>
      <c r="AV112" s="13" t="s">
        <v>81</v>
      </c>
      <c r="AW112" s="13" t="s">
        <v>33</v>
      </c>
      <c r="AX112" s="13" t="s">
        <v>72</v>
      </c>
      <c r="AY112" s="210" t="s">
        <v>177</v>
      </c>
    </row>
    <row r="113" spans="1:65" s="13" customFormat="1" ht="11.25">
      <c r="B113" s="199"/>
      <c r="C113" s="200"/>
      <c r="D113" s="201" t="s">
        <v>188</v>
      </c>
      <c r="E113" s="202" t="s">
        <v>19</v>
      </c>
      <c r="F113" s="203" t="s">
        <v>198</v>
      </c>
      <c r="G113" s="200"/>
      <c r="H113" s="204">
        <v>3.51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188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177</v>
      </c>
    </row>
    <row r="114" spans="1:65" s="14" customFormat="1" ht="11.25">
      <c r="B114" s="211"/>
      <c r="C114" s="212"/>
      <c r="D114" s="201" t="s">
        <v>188</v>
      </c>
      <c r="E114" s="213" t="s">
        <v>49</v>
      </c>
      <c r="F114" s="214" t="s">
        <v>199</v>
      </c>
      <c r="G114" s="212"/>
      <c r="H114" s="215">
        <v>35.444000000000003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188</v>
      </c>
      <c r="AU114" s="221" t="s">
        <v>81</v>
      </c>
      <c r="AV114" s="14" t="s">
        <v>184</v>
      </c>
      <c r="AW114" s="14" t="s">
        <v>33</v>
      </c>
      <c r="AX114" s="14" t="s">
        <v>72</v>
      </c>
      <c r="AY114" s="221" t="s">
        <v>177</v>
      </c>
    </row>
    <row r="115" spans="1:65" s="13" customFormat="1" ht="11.25">
      <c r="B115" s="199"/>
      <c r="C115" s="200"/>
      <c r="D115" s="201" t="s">
        <v>188</v>
      </c>
      <c r="E115" s="202" t="s">
        <v>19</v>
      </c>
      <c r="F115" s="203" t="s">
        <v>200</v>
      </c>
      <c r="G115" s="200"/>
      <c r="H115" s="204">
        <v>10.632999999999999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188</v>
      </c>
      <c r="AU115" s="210" t="s">
        <v>81</v>
      </c>
      <c r="AV115" s="13" t="s">
        <v>81</v>
      </c>
      <c r="AW115" s="13" t="s">
        <v>33</v>
      </c>
      <c r="AX115" s="13" t="s">
        <v>79</v>
      </c>
      <c r="AY115" s="210" t="s">
        <v>177</v>
      </c>
    </row>
    <row r="116" spans="1:65" s="2" customFormat="1" ht="33" customHeight="1">
      <c r="A116" s="36"/>
      <c r="B116" s="37"/>
      <c r="C116" s="181" t="s">
        <v>108</v>
      </c>
      <c r="D116" s="181" t="s">
        <v>179</v>
      </c>
      <c r="E116" s="182" t="s">
        <v>201</v>
      </c>
      <c r="F116" s="183" t="s">
        <v>202</v>
      </c>
      <c r="G116" s="184" t="s">
        <v>182</v>
      </c>
      <c r="H116" s="185">
        <v>10.632999999999999</v>
      </c>
      <c r="I116" s="186"/>
      <c r="J116" s="187">
        <f>ROUND(I116*H116,2)</f>
        <v>0</v>
      </c>
      <c r="K116" s="183" t="s">
        <v>183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81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203</v>
      </c>
    </row>
    <row r="117" spans="1:65" s="2" customFormat="1" ht="11.25">
      <c r="A117" s="36"/>
      <c r="B117" s="37"/>
      <c r="C117" s="38"/>
      <c r="D117" s="194" t="s">
        <v>186</v>
      </c>
      <c r="E117" s="38"/>
      <c r="F117" s="195" t="s">
        <v>204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186</v>
      </c>
      <c r="AU117" s="19" t="s">
        <v>81</v>
      </c>
    </row>
    <row r="118" spans="1:65" s="13" customFormat="1" ht="11.25">
      <c r="B118" s="199"/>
      <c r="C118" s="200"/>
      <c r="D118" s="201" t="s">
        <v>188</v>
      </c>
      <c r="E118" s="202" t="s">
        <v>19</v>
      </c>
      <c r="F118" s="203" t="s">
        <v>205</v>
      </c>
      <c r="G118" s="200"/>
      <c r="H118" s="204">
        <v>10.632999999999999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188</v>
      </c>
      <c r="AU118" s="210" t="s">
        <v>81</v>
      </c>
      <c r="AV118" s="13" t="s">
        <v>81</v>
      </c>
      <c r="AW118" s="13" t="s">
        <v>33</v>
      </c>
      <c r="AX118" s="13" t="s">
        <v>79</v>
      </c>
      <c r="AY118" s="210" t="s">
        <v>177</v>
      </c>
    </row>
    <row r="119" spans="1:65" s="2" customFormat="1" ht="37.9" customHeight="1">
      <c r="A119" s="36"/>
      <c r="B119" s="37"/>
      <c r="C119" s="181" t="s">
        <v>184</v>
      </c>
      <c r="D119" s="181" t="s">
        <v>179</v>
      </c>
      <c r="E119" s="182" t="s">
        <v>206</v>
      </c>
      <c r="F119" s="183" t="s">
        <v>207</v>
      </c>
      <c r="G119" s="184" t="s">
        <v>182</v>
      </c>
      <c r="H119" s="185">
        <v>55.375</v>
      </c>
      <c r="I119" s="186"/>
      <c r="J119" s="187">
        <f>ROUND(I119*H119,2)</f>
        <v>0</v>
      </c>
      <c r="K119" s="183" t="s">
        <v>183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81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208</v>
      </c>
    </row>
    <row r="120" spans="1:65" s="2" customFormat="1" ht="11.25">
      <c r="A120" s="36"/>
      <c r="B120" s="37"/>
      <c r="C120" s="38"/>
      <c r="D120" s="194" t="s">
        <v>186</v>
      </c>
      <c r="E120" s="38"/>
      <c r="F120" s="195" t="s">
        <v>209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81</v>
      </c>
    </row>
    <row r="121" spans="1:65" s="13" customFormat="1" ht="11.25">
      <c r="B121" s="199"/>
      <c r="C121" s="200"/>
      <c r="D121" s="201" t="s">
        <v>188</v>
      </c>
      <c r="E121" s="202" t="s">
        <v>19</v>
      </c>
      <c r="F121" s="203" t="s">
        <v>210</v>
      </c>
      <c r="G121" s="200"/>
      <c r="H121" s="204">
        <v>35.444000000000003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188</v>
      </c>
      <c r="AU121" s="210" t="s">
        <v>81</v>
      </c>
      <c r="AV121" s="13" t="s">
        <v>81</v>
      </c>
      <c r="AW121" s="13" t="s">
        <v>33</v>
      </c>
      <c r="AX121" s="13" t="s">
        <v>72</v>
      </c>
      <c r="AY121" s="210" t="s">
        <v>177</v>
      </c>
    </row>
    <row r="122" spans="1:65" s="13" customFormat="1" ht="11.25">
      <c r="B122" s="199"/>
      <c r="C122" s="200"/>
      <c r="D122" s="201" t="s">
        <v>188</v>
      </c>
      <c r="E122" s="202" t="s">
        <v>19</v>
      </c>
      <c r="F122" s="203" t="s">
        <v>211</v>
      </c>
      <c r="G122" s="200"/>
      <c r="H122" s="204">
        <v>19.931000000000001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188</v>
      </c>
      <c r="AU122" s="210" t="s">
        <v>81</v>
      </c>
      <c r="AV122" s="13" t="s">
        <v>81</v>
      </c>
      <c r="AW122" s="13" t="s">
        <v>33</v>
      </c>
      <c r="AX122" s="13" t="s">
        <v>72</v>
      </c>
      <c r="AY122" s="210" t="s">
        <v>177</v>
      </c>
    </row>
    <row r="123" spans="1:65" s="14" customFormat="1" ht="11.25">
      <c r="B123" s="211"/>
      <c r="C123" s="212"/>
      <c r="D123" s="201" t="s">
        <v>188</v>
      </c>
      <c r="E123" s="213" t="s">
        <v>19</v>
      </c>
      <c r="F123" s="214" t="s">
        <v>199</v>
      </c>
      <c r="G123" s="212"/>
      <c r="H123" s="215">
        <v>55.375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188</v>
      </c>
      <c r="AU123" s="221" t="s">
        <v>81</v>
      </c>
      <c r="AV123" s="14" t="s">
        <v>184</v>
      </c>
      <c r="AW123" s="14" t="s">
        <v>33</v>
      </c>
      <c r="AX123" s="14" t="s">
        <v>79</v>
      </c>
      <c r="AY123" s="221" t="s">
        <v>177</v>
      </c>
    </row>
    <row r="124" spans="1:65" s="2" customFormat="1" ht="37.9" customHeight="1">
      <c r="A124" s="36"/>
      <c r="B124" s="37"/>
      <c r="C124" s="181" t="s">
        <v>212</v>
      </c>
      <c r="D124" s="181" t="s">
        <v>179</v>
      </c>
      <c r="E124" s="182" t="s">
        <v>213</v>
      </c>
      <c r="F124" s="183" t="s">
        <v>214</v>
      </c>
      <c r="G124" s="184" t="s">
        <v>182</v>
      </c>
      <c r="H124" s="185">
        <v>15.513</v>
      </c>
      <c r="I124" s="186"/>
      <c r="J124" s="187">
        <f>ROUND(I124*H124,2)</f>
        <v>0</v>
      </c>
      <c r="K124" s="183" t="s">
        <v>183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81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215</v>
      </c>
    </row>
    <row r="125" spans="1:65" s="2" customFormat="1" ht="11.25">
      <c r="A125" s="36"/>
      <c r="B125" s="37"/>
      <c r="C125" s="38"/>
      <c r="D125" s="194" t="s">
        <v>186</v>
      </c>
      <c r="E125" s="38"/>
      <c r="F125" s="195" t="s">
        <v>216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81</v>
      </c>
    </row>
    <row r="126" spans="1:65" s="2" customFormat="1" ht="19.5">
      <c r="A126" s="36"/>
      <c r="B126" s="37"/>
      <c r="C126" s="38"/>
      <c r="D126" s="201" t="s">
        <v>217</v>
      </c>
      <c r="E126" s="38"/>
      <c r="F126" s="222" t="s">
        <v>218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217</v>
      </c>
      <c r="AU126" s="19" t="s">
        <v>81</v>
      </c>
    </row>
    <row r="127" spans="1:65" s="13" customFormat="1" ht="11.25">
      <c r="B127" s="199"/>
      <c r="C127" s="200"/>
      <c r="D127" s="201" t="s">
        <v>188</v>
      </c>
      <c r="E127" s="202" t="s">
        <v>19</v>
      </c>
      <c r="F127" s="203" t="s">
        <v>219</v>
      </c>
      <c r="G127" s="200"/>
      <c r="H127" s="204">
        <v>15.513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188</v>
      </c>
      <c r="AU127" s="210" t="s">
        <v>81</v>
      </c>
      <c r="AV127" s="13" t="s">
        <v>81</v>
      </c>
      <c r="AW127" s="13" t="s">
        <v>33</v>
      </c>
      <c r="AX127" s="13" t="s">
        <v>79</v>
      </c>
      <c r="AY127" s="210" t="s">
        <v>177</v>
      </c>
    </row>
    <row r="128" spans="1:65" s="2" customFormat="1" ht="24.2" customHeight="1">
      <c r="A128" s="36"/>
      <c r="B128" s="37"/>
      <c r="C128" s="181" t="s">
        <v>220</v>
      </c>
      <c r="D128" s="181" t="s">
        <v>179</v>
      </c>
      <c r="E128" s="182" t="s">
        <v>221</v>
      </c>
      <c r="F128" s="183" t="s">
        <v>222</v>
      </c>
      <c r="G128" s="184" t="s">
        <v>182</v>
      </c>
      <c r="H128" s="185">
        <v>35.444000000000003</v>
      </c>
      <c r="I128" s="186"/>
      <c r="J128" s="187">
        <f>ROUND(I128*H128,2)</f>
        <v>0</v>
      </c>
      <c r="K128" s="183" t="s">
        <v>183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223</v>
      </c>
    </row>
    <row r="129" spans="1:65" s="2" customFormat="1" ht="11.25">
      <c r="A129" s="36"/>
      <c r="B129" s="37"/>
      <c r="C129" s="38"/>
      <c r="D129" s="194" t="s">
        <v>186</v>
      </c>
      <c r="E129" s="38"/>
      <c r="F129" s="195" t="s">
        <v>224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186</v>
      </c>
      <c r="AU129" s="19" t="s">
        <v>81</v>
      </c>
    </row>
    <row r="130" spans="1:65" s="13" customFormat="1" ht="11.25">
      <c r="B130" s="199"/>
      <c r="C130" s="200"/>
      <c r="D130" s="201" t="s">
        <v>188</v>
      </c>
      <c r="E130" s="202" t="s">
        <v>19</v>
      </c>
      <c r="F130" s="203" t="s">
        <v>210</v>
      </c>
      <c r="G130" s="200"/>
      <c r="H130" s="204">
        <v>35.444000000000003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188</v>
      </c>
      <c r="AU130" s="210" t="s">
        <v>81</v>
      </c>
      <c r="AV130" s="13" t="s">
        <v>81</v>
      </c>
      <c r="AW130" s="13" t="s">
        <v>33</v>
      </c>
      <c r="AX130" s="13" t="s">
        <v>79</v>
      </c>
      <c r="AY130" s="210" t="s">
        <v>177</v>
      </c>
    </row>
    <row r="131" spans="1:65" s="2" customFormat="1" ht="24.2" customHeight="1">
      <c r="A131" s="36"/>
      <c r="B131" s="37"/>
      <c r="C131" s="181" t="s">
        <v>225</v>
      </c>
      <c r="D131" s="181" t="s">
        <v>179</v>
      </c>
      <c r="E131" s="182" t="s">
        <v>226</v>
      </c>
      <c r="F131" s="183" t="s">
        <v>227</v>
      </c>
      <c r="G131" s="184" t="s">
        <v>228</v>
      </c>
      <c r="H131" s="185">
        <v>24.821000000000002</v>
      </c>
      <c r="I131" s="186"/>
      <c r="J131" s="187">
        <f>ROUND(I131*H131,2)</f>
        <v>0</v>
      </c>
      <c r="K131" s="183" t="s">
        <v>183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81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229</v>
      </c>
    </row>
    <row r="132" spans="1:65" s="2" customFormat="1" ht="11.25">
      <c r="A132" s="36"/>
      <c r="B132" s="37"/>
      <c r="C132" s="38"/>
      <c r="D132" s="194" t="s">
        <v>186</v>
      </c>
      <c r="E132" s="38"/>
      <c r="F132" s="195" t="s">
        <v>230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186</v>
      </c>
      <c r="AU132" s="19" t="s">
        <v>81</v>
      </c>
    </row>
    <row r="133" spans="1:65" s="13" customFormat="1" ht="11.25">
      <c r="B133" s="199"/>
      <c r="C133" s="200"/>
      <c r="D133" s="201" t="s">
        <v>188</v>
      </c>
      <c r="E133" s="202" t="s">
        <v>19</v>
      </c>
      <c r="F133" s="203" t="s">
        <v>219</v>
      </c>
      <c r="G133" s="200"/>
      <c r="H133" s="204">
        <v>15.513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188</v>
      </c>
      <c r="AU133" s="210" t="s">
        <v>81</v>
      </c>
      <c r="AV133" s="13" t="s">
        <v>81</v>
      </c>
      <c r="AW133" s="13" t="s">
        <v>33</v>
      </c>
      <c r="AX133" s="13" t="s">
        <v>79</v>
      </c>
      <c r="AY133" s="210" t="s">
        <v>177</v>
      </c>
    </row>
    <row r="134" spans="1:65" s="13" customFormat="1" ht="11.25">
      <c r="B134" s="199"/>
      <c r="C134" s="200"/>
      <c r="D134" s="201" t="s">
        <v>188</v>
      </c>
      <c r="E134" s="200"/>
      <c r="F134" s="203" t="s">
        <v>231</v>
      </c>
      <c r="G134" s="200"/>
      <c r="H134" s="204">
        <v>24.821000000000002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188</v>
      </c>
      <c r="AU134" s="210" t="s">
        <v>81</v>
      </c>
      <c r="AV134" s="13" t="s">
        <v>81</v>
      </c>
      <c r="AW134" s="13" t="s">
        <v>4</v>
      </c>
      <c r="AX134" s="13" t="s">
        <v>79</v>
      </c>
      <c r="AY134" s="210" t="s">
        <v>177</v>
      </c>
    </row>
    <row r="135" spans="1:65" s="2" customFormat="1" ht="24.2" customHeight="1">
      <c r="A135" s="36"/>
      <c r="B135" s="37"/>
      <c r="C135" s="181" t="s">
        <v>232</v>
      </c>
      <c r="D135" s="181" t="s">
        <v>179</v>
      </c>
      <c r="E135" s="182" t="s">
        <v>233</v>
      </c>
      <c r="F135" s="183" t="s">
        <v>234</v>
      </c>
      <c r="G135" s="184" t="s">
        <v>182</v>
      </c>
      <c r="H135" s="185">
        <v>19.931000000000001</v>
      </c>
      <c r="I135" s="186"/>
      <c r="J135" s="187">
        <f>ROUND(I135*H135,2)</f>
        <v>0</v>
      </c>
      <c r="K135" s="183" t="s">
        <v>183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184</v>
      </c>
      <c r="BM135" s="192" t="s">
        <v>235</v>
      </c>
    </row>
    <row r="136" spans="1:65" s="2" customFormat="1" ht="11.25">
      <c r="A136" s="36"/>
      <c r="B136" s="37"/>
      <c r="C136" s="38"/>
      <c r="D136" s="194" t="s">
        <v>186</v>
      </c>
      <c r="E136" s="38"/>
      <c r="F136" s="195" t="s">
        <v>236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81</v>
      </c>
    </row>
    <row r="137" spans="1:65" s="13" customFormat="1" ht="11.25">
      <c r="B137" s="199"/>
      <c r="C137" s="200"/>
      <c r="D137" s="201" t="s">
        <v>188</v>
      </c>
      <c r="E137" s="202" t="s">
        <v>19</v>
      </c>
      <c r="F137" s="203" t="s">
        <v>237</v>
      </c>
      <c r="G137" s="200"/>
      <c r="H137" s="204">
        <v>35.444000000000003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188</v>
      </c>
      <c r="AU137" s="210" t="s">
        <v>81</v>
      </c>
      <c r="AV137" s="13" t="s">
        <v>81</v>
      </c>
      <c r="AW137" s="13" t="s">
        <v>33</v>
      </c>
      <c r="AX137" s="13" t="s">
        <v>72</v>
      </c>
      <c r="AY137" s="210" t="s">
        <v>177</v>
      </c>
    </row>
    <row r="138" spans="1:65" s="13" customFormat="1" ht="11.25">
      <c r="B138" s="199"/>
      <c r="C138" s="200"/>
      <c r="D138" s="201" t="s">
        <v>188</v>
      </c>
      <c r="E138" s="202" t="s">
        <v>19</v>
      </c>
      <c r="F138" s="203" t="s">
        <v>238</v>
      </c>
      <c r="G138" s="200"/>
      <c r="H138" s="204">
        <v>-7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188</v>
      </c>
      <c r="AU138" s="210" t="s">
        <v>81</v>
      </c>
      <c r="AV138" s="13" t="s">
        <v>81</v>
      </c>
      <c r="AW138" s="13" t="s">
        <v>33</v>
      </c>
      <c r="AX138" s="13" t="s">
        <v>72</v>
      </c>
      <c r="AY138" s="210" t="s">
        <v>177</v>
      </c>
    </row>
    <row r="139" spans="1:65" s="13" customFormat="1" ht="11.25">
      <c r="B139" s="199"/>
      <c r="C139" s="200"/>
      <c r="D139" s="201" t="s">
        <v>188</v>
      </c>
      <c r="E139" s="202" t="s">
        <v>19</v>
      </c>
      <c r="F139" s="203" t="s">
        <v>239</v>
      </c>
      <c r="G139" s="200"/>
      <c r="H139" s="204">
        <v>-8.5129999999999999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188</v>
      </c>
      <c r="AU139" s="210" t="s">
        <v>81</v>
      </c>
      <c r="AV139" s="13" t="s">
        <v>81</v>
      </c>
      <c r="AW139" s="13" t="s">
        <v>33</v>
      </c>
      <c r="AX139" s="13" t="s">
        <v>72</v>
      </c>
      <c r="AY139" s="210" t="s">
        <v>177</v>
      </c>
    </row>
    <row r="140" spans="1:65" s="14" customFormat="1" ht="11.25">
      <c r="B140" s="211"/>
      <c r="C140" s="212"/>
      <c r="D140" s="201" t="s">
        <v>188</v>
      </c>
      <c r="E140" s="213" t="s">
        <v>134</v>
      </c>
      <c r="F140" s="214" t="s">
        <v>199</v>
      </c>
      <c r="G140" s="212"/>
      <c r="H140" s="215">
        <v>19.931000000000001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188</v>
      </c>
      <c r="AU140" s="221" t="s">
        <v>81</v>
      </c>
      <c r="AV140" s="14" t="s">
        <v>184</v>
      </c>
      <c r="AW140" s="14" t="s">
        <v>33</v>
      </c>
      <c r="AX140" s="14" t="s">
        <v>79</v>
      </c>
      <c r="AY140" s="221" t="s">
        <v>177</v>
      </c>
    </row>
    <row r="141" spans="1:65" s="12" customFormat="1" ht="22.9" customHeight="1">
      <c r="B141" s="165"/>
      <c r="C141" s="166"/>
      <c r="D141" s="167" t="s">
        <v>71</v>
      </c>
      <c r="E141" s="179" t="s">
        <v>108</v>
      </c>
      <c r="F141" s="179" t="s">
        <v>240</v>
      </c>
      <c r="G141" s="166"/>
      <c r="H141" s="166"/>
      <c r="I141" s="169"/>
      <c r="J141" s="180">
        <f>BK141</f>
        <v>0</v>
      </c>
      <c r="K141" s="166"/>
      <c r="L141" s="171"/>
      <c r="M141" s="172"/>
      <c r="N141" s="173"/>
      <c r="O141" s="173"/>
      <c r="P141" s="174">
        <f>SUM(P142:P151)</f>
        <v>0</v>
      </c>
      <c r="Q141" s="173"/>
      <c r="R141" s="174">
        <f>SUM(R142:R151)</f>
        <v>0.78863000000000005</v>
      </c>
      <c r="S141" s="173"/>
      <c r="T141" s="175">
        <f>SUM(T142:T151)</f>
        <v>0</v>
      </c>
      <c r="AR141" s="176" t="s">
        <v>79</v>
      </c>
      <c r="AT141" s="177" t="s">
        <v>71</v>
      </c>
      <c r="AU141" s="177" t="s">
        <v>79</v>
      </c>
      <c r="AY141" s="176" t="s">
        <v>177</v>
      </c>
      <c r="BK141" s="178">
        <f>SUM(BK142:BK151)</f>
        <v>0</v>
      </c>
    </row>
    <row r="142" spans="1:65" s="2" customFormat="1" ht="16.5" customHeight="1">
      <c r="A142" s="36"/>
      <c r="B142" s="37"/>
      <c r="C142" s="181" t="s">
        <v>241</v>
      </c>
      <c r="D142" s="181" t="s">
        <v>179</v>
      </c>
      <c r="E142" s="182" t="s">
        <v>242</v>
      </c>
      <c r="F142" s="183" t="s">
        <v>243</v>
      </c>
      <c r="G142" s="184" t="s">
        <v>228</v>
      </c>
      <c r="H142" s="185">
        <v>0.38</v>
      </c>
      <c r="I142" s="186"/>
      <c r="J142" s="187">
        <f>ROUND(I142*H142,2)</f>
        <v>0</v>
      </c>
      <c r="K142" s="183" t="s">
        <v>183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1.0900000000000001</v>
      </c>
      <c r="R142" s="190">
        <f>Q142*H142</f>
        <v>0.41420000000000001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81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244</v>
      </c>
    </row>
    <row r="143" spans="1:65" s="2" customFormat="1" ht="11.25">
      <c r="A143" s="36"/>
      <c r="B143" s="37"/>
      <c r="C143" s="38"/>
      <c r="D143" s="194" t="s">
        <v>186</v>
      </c>
      <c r="E143" s="38"/>
      <c r="F143" s="195" t="s">
        <v>245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186</v>
      </c>
      <c r="AU143" s="19" t="s">
        <v>81</v>
      </c>
    </row>
    <row r="144" spans="1:65" s="13" customFormat="1" ht="11.25">
      <c r="B144" s="199"/>
      <c r="C144" s="200"/>
      <c r="D144" s="201" t="s">
        <v>188</v>
      </c>
      <c r="E144" s="202" t="s">
        <v>19</v>
      </c>
      <c r="F144" s="203" t="s">
        <v>246</v>
      </c>
      <c r="G144" s="200"/>
      <c r="H144" s="204">
        <v>4.8000000000000001E-2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188</v>
      </c>
      <c r="AU144" s="210" t="s">
        <v>81</v>
      </c>
      <c r="AV144" s="13" t="s">
        <v>81</v>
      </c>
      <c r="AW144" s="13" t="s">
        <v>33</v>
      </c>
      <c r="AX144" s="13" t="s">
        <v>72</v>
      </c>
      <c r="AY144" s="210" t="s">
        <v>177</v>
      </c>
    </row>
    <row r="145" spans="1:65" s="13" customFormat="1" ht="11.25">
      <c r="B145" s="199"/>
      <c r="C145" s="200"/>
      <c r="D145" s="201" t="s">
        <v>188</v>
      </c>
      <c r="E145" s="202" t="s">
        <v>19</v>
      </c>
      <c r="F145" s="203" t="s">
        <v>247</v>
      </c>
      <c r="G145" s="200"/>
      <c r="H145" s="204">
        <v>0.33200000000000002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188</v>
      </c>
      <c r="AU145" s="210" t="s">
        <v>81</v>
      </c>
      <c r="AV145" s="13" t="s">
        <v>81</v>
      </c>
      <c r="AW145" s="13" t="s">
        <v>33</v>
      </c>
      <c r="AX145" s="13" t="s">
        <v>72</v>
      </c>
      <c r="AY145" s="210" t="s">
        <v>177</v>
      </c>
    </row>
    <row r="146" spans="1:65" s="14" customFormat="1" ht="11.25">
      <c r="B146" s="211"/>
      <c r="C146" s="212"/>
      <c r="D146" s="201" t="s">
        <v>188</v>
      </c>
      <c r="E146" s="213" t="s">
        <v>19</v>
      </c>
      <c r="F146" s="214" t="s">
        <v>199</v>
      </c>
      <c r="G146" s="212"/>
      <c r="H146" s="215">
        <v>0.38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188</v>
      </c>
      <c r="AU146" s="221" t="s">
        <v>81</v>
      </c>
      <c r="AV146" s="14" t="s">
        <v>184</v>
      </c>
      <c r="AW146" s="14" t="s">
        <v>33</v>
      </c>
      <c r="AX146" s="14" t="s">
        <v>79</v>
      </c>
      <c r="AY146" s="221" t="s">
        <v>177</v>
      </c>
    </row>
    <row r="147" spans="1:65" s="2" customFormat="1" ht="16.5" customHeight="1">
      <c r="A147" s="36"/>
      <c r="B147" s="37"/>
      <c r="C147" s="181" t="s">
        <v>117</v>
      </c>
      <c r="D147" s="181" t="s">
        <v>179</v>
      </c>
      <c r="E147" s="182" t="s">
        <v>248</v>
      </c>
      <c r="F147" s="183" t="s">
        <v>249</v>
      </c>
      <c r="G147" s="184" t="s">
        <v>228</v>
      </c>
      <c r="H147" s="185">
        <v>0.32700000000000001</v>
      </c>
      <c r="I147" s="186"/>
      <c r="J147" s="187">
        <f>ROUND(I147*H147,2)</f>
        <v>0</v>
      </c>
      <c r="K147" s="183" t="s">
        <v>183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1.0900000000000001</v>
      </c>
      <c r="R147" s="190">
        <f>Q147*H147</f>
        <v>0.35643000000000002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250</v>
      </c>
    </row>
    <row r="148" spans="1:65" s="2" customFormat="1" ht="11.25">
      <c r="A148" s="36"/>
      <c r="B148" s="37"/>
      <c r="C148" s="38"/>
      <c r="D148" s="194" t="s">
        <v>186</v>
      </c>
      <c r="E148" s="38"/>
      <c r="F148" s="195" t="s">
        <v>251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186</v>
      </c>
      <c r="AU148" s="19" t="s">
        <v>81</v>
      </c>
    </row>
    <row r="149" spans="1:65" s="2" customFormat="1" ht="16.5" customHeight="1">
      <c r="A149" s="36"/>
      <c r="B149" s="37"/>
      <c r="C149" s="181" t="s">
        <v>252</v>
      </c>
      <c r="D149" s="181" t="s">
        <v>179</v>
      </c>
      <c r="E149" s="182" t="s">
        <v>253</v>
      </c>
      <c r="F149" s="183" t="s">
        <v>254</v>
      </c>
      <c r="G149" s="184" t="s">
        <v>228</v>
      </c>
      <c r="H149" s="185">
        <v>1.7999999999999999E-2</v>
      </c>
      <c r="I149" s="186"/>
      <c r="J149" s="187">
        <f>ROUND(I149*H149,2)</f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1</v>
      </c>
      <c r="R149" s="190">
        <f>Q149*H149</f>
        <v>1.7999999999999999E-2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255</v>
      </c>
    </row>
    <row r="150" spans="1:65" s="2" customFormat="1" ht="39">
      <c r="A150" s="36"/>
      <c r="B150" s="37"/>
      <c r="C150" s="38"/>
      <c r="D150" s="201" t="s">
        <v>217</v>
      </c>
      <c r="E150" s="38"/>
      <c r="F150" s="222" t="s">
        <v>256</v>
      </c>
      <c r="G150" s="38"/>
      <c r="H150" s="38"/>
      <c r="I150" s="196"/>
      <c r="J150" s="38"/>
      <c r="K150" s="38"/>
      <c r="L150" s="41"/>
      <c r="M150" s="197"/>
      <c r="N150" s="19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217</v>
      </c>
      <c r="AU150" s="19" t="s">
        <v>81</v>
      </c>
    </row>
    <row r="151" spans="1:65" s="13" customFormat="1" ht="11.25">
      <c r="B151" s="199"/>
      <c r="C151" s="200"/>
      <c r="D151" s="201" t="s">
        <v>188</v>
      </c>
      <c r="E151" s="202" t="s">
        <v>19</v>
      </c>
      <c r="F151" s="203" t="s">
        <v>257</v>
      </c>
      <c r="G151" s="200"/>
      <c r="H151" s="204">
        <v>1.7999999999999999E-2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188</v>
      </c>
      <c r="AU151" s="210" t="s">
        <v>81</v>
      </c>
      <c r="AV151" s="13" t="s">
        <v>81</v>
      </c>
      <c r="AW151" s="13" t="s">
        <v>33</v>
      </c>
      <c r="AX151" s="13" t="s">
        <v>79</v>
      </c>
      <c r="AY151" s="210" t="s">
        <v>177</v>
      </c>
    </row>
    <row r="152" spans="1:65" s="12" customFormat="1" ht="22.9" customHeight="1">
      <c r="B152" s="165"/>
      <c r="C152" s="166"/>
      <c r="D152" s="167" t="s">
        <v>71</v>
      </c>
      <c r="E152" s="179" t="s">
        <v>184</v>
      </c>
      <c r="F152" s="179" t="s">
        <v>258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SUM(P153:P155)</f>
        <v>0</v>
      </c>
      <c r="Q152" s="173"/>
      <c r="R152" s="174">
        <f>SUM(R153:R155)</f>
        <v>3.6938249999999995</v>
      </c>
      <c r="S152" s="173"/>
      <c r="T152" s="175">
        <f>SUM(T153:T155)</f>
        <v>0</v>
      </c>
      <c r="AR152" s="176" t="s">
        <v>79</v>
      </c>
      <c r="AT152" s="177" t="s">
        <v>71</v>
      </c>
      <c r="AU152" s="177" t="s">
        <v>79</v>
      </c>
      <c r="AY152" s="176" t="s">
        <v>177</v>
      </c>
      <c r="BK152" s="178">
        <f>SUM(BK153:BK155)</f>
        <v>0</v>
      </c>
    </row>
    <row r="153" spans="1:65" s="2" customFormat="1" ht="24.2" customHeight="1">
      <c r="A153" s="36"/>
      <c r="B153" s="37"/>
      <c r="C153" s="181" t="s">
        <v>259</v>
      </c>
      <c r="D153" s="181" t="s">
        <v>179</v>
      </c>
      <c r="E153" s="182" t="s">
        <v>260</v>
      </c>
      <c r="F153" s="183" t="s">
        <v>261</v>
      </c>
      <c r="G153" s="184" t="s">
        <v>182</v>
      </c>
      <c r="H153" s="185">
        <v>1.5</v>
      </c>
      <c r="I153" s="186"/>
      <c r="J153" s="187">
        <f>ROUND(I153*H153,2)</f>
        <v>0</v>
      </c>
      <c r="K153" s="183" t="s">
        <v>183</v>
      </c>
      <c r="L153" s="41"/>
      <c r="M153" s="188" t="s">
        <v>19</v>
      </c>
      <c r="N153" s="189" t="s">
        <v>43</v>
      </c>
      <c r="O153" s="66"/>
      <c r="P153" s="190">
        <f>O153*H153</f>
        <v>0</v>
      </c>
      <c r="Q153" s="190">
        <v>2.4625499999999998</v>
      </c>
      <c r="R153" s="190">
        <f>Q153*H153</f>
        <v>3.6938249999999995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81</v>
      </c>
      <c r="AY153" s="19" t="s">
        <v>177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79</v>
      </c>
      <c r="BK153" s="193">
        <f>ROUND(I153*H153,2)</f>
        <v>0</v>
      </c>
      <c r="BL153" s="19" t="s">
        <v>184</v>
      </c>
      <c r="BM153" s="192" t="s">
        <v>262</v>
      </c>
    </row>
    <row r="154" spans="1:65" s="2" customFormat="1" ht="11.25">
      <c r="A154" s="36"/>
      <c r="B154" s="37"/>
      <c r="C154" s="38"/>
      <c r="D154" s="194" t="s">
        <v>186</v>
      </c>
      <c r="E154" s="38"/>
      <c r="F154" s="195" t="s">
        <v>263</v>
      </c>
      <c r="G154" s="38"/>
      <c r="H154" s="38"/>
      <c r="I154" s="196"/>
      <c r="J154" s="38"/>
      <c r="K154" s="38"/>
      <c r="L154" s="41"/>
      <c r="M154" s="197"/>
      <c r="N154" s="19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186</v>
      </c>
      <c r="AU154" s="19" t="s">
        <v>81</v>
      </c>
    </row>
    <row r="155" spans="1:65" s="13" customFormat="1" ht="11.25">
      <c r="B155" s="199"/>
      <c r="C155" s="200"/>
      <c r="D155" s="201" t="s">
        <v>188</v>
      </c>
      <c r="E155" s="202" t="s">
        <v>19</v>
      </c>
      <c r="F155" s="203" t="s">
        <v>264</v>
      </c>
      <c r="G155" s="200"/>
      <c r="H155" s="204">
        <v>1.5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188</v>
      </c>
      <c r="AU155" s="210" t="s">
        <v>81</v>
      </c>
      <c r="AV155" s="13" t="s">
        <v>81</v>
      </c>
      <c r="AW155" s="13" t="s">
        <v>33</v>
      </c>
      <c r="AX155" s="13" t="s">
        <v>79</v>
      </c>
      <c r="AY155" s="210" t="s">
        <v>177</v>
      </c>
    </row>
    <row r="156" spans="1:65" s="12" customFormat="1" ht="22.9" customHeight="1">
      <c r="B156" s="165"/>
      <c r="C156" s="166"/>
      <c r="D156" s="167" t="s">
        <v>71</v>
      </c>
      <c r="E156" s="179" t="s">
        <v>232</v>
      </c>
      <c r="F156" s="179" t="s">
        <v>265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SUM(P157:P160)</f>
        <v>0</v>
      </c>
      <c r="Q156" s="173"/>
      <c r="R156" s="174">
        <f>SUM(R157:R160)</f>
        <v>0</v>
      </c>
      <c r="S156" s="173"/>
      <c r="T156" s="175">
        <f>SUM(T157:T160)</f>
        <v>0.25</v>
      </c>
      <c r="AR156" s="176" t="s">
        <v>79</v>
      </c>
      <c r="AT156" s="177" t="s">
        <v>71</v>
      </c>
      <c r="AU156" s="177" t="s">
        <v>79</v>
      </c>
      <c r="AY156" s="176" t="s">
        <v>177</v>
      </c>
      <c r="BK156" s="178">
        <f>SUM(BK157:BK160)</f>
        <v>0</v>
      </c>
    </row>
    <row r="157" spans="1:65" s="2" customFormat="1" ht="16.5" customHeight="1">
      <c r="A157" s="36"/>
      <c r="B157" s="37"/>
      <c r="C157" s="181" t="s">
        <v>266</v>
      </c>
      <c r="D157" s="181" t="s">
        <v>179</v>
      </c>
      <c r="E157" s="182" t="s">
        <v>267</v>
      </c>
      <c r="F157" s="183" t="s">
        <v>268</v>
      </c>
      <c r="G157" s="184" t="s">
        <v>269</v>
      </c>
      <c r="H157" s="185">
        <v>2</v>
      </c>
      <c r="I157" s="186"/>
      <c r="J157" s="187">
        <f>ROUND(I157*H157,2)</f>
        <v>0</v>
      </c>
      <c r="K157" s="183" t="s">
        <v>183</v>
      </c>
      <c r="L157" s="41"/>
      <c r="M157" s="188" t="s">
        <v>19</v>
      </c>
      <c r="N157" s="189" t="s">
        <v>43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0.1</v>
      </c>
      <c r="T157" s="191">
        <f>S157*H157</f>
        <v>0.2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81</v>
      </c>
      <c r="AY157" s="19" t="s">
        <v>177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79</v>
      </c>
      <c r="BK157" s="193">
        <f>ROUND(I157*H157,2)</f>
        <v>0</v>
      </c>
      <c r="BL157" s="19" t="s">
        <v>184</v>
      </c>
      <c r="BM157" s="192" t="s">
        <v>270</v>
      </c>
    </row>
    <row r="158" spans="1:65" s="2" customFormat="1" ht="11.25">
      <c r="A158" s="36"/>
      <c r="B158" s="37"/>
      <c r="C158" s="38"/>
      <c r="D158" s="194" t="s">
        <v>186</v>
      </c>
      <c r="E158" s="38"/>
      <c r="F158" s="195" t="s">
        <v>271</v>
      </c>
      <c r="G158" s="38"/>
      <c r="H158" s="38"/>
      <c r="I158" s="196"/>
      <c r="J158" s="38"/>
      <c r="K158" s="38"/>
      <c r="L158" s="41"/>
      <c r="M158" s="197"/>
      <c r="N158" s="198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186</v>
      </c>
      <c r="AU158" s="19" t="s">
        <v>81</v>
      </c>
    </row>
    <row r="159" spans="1:65" s="2" customFormat="1" ht="16.5" customHeight="1">
      <c r="A159" s="36"/>
      <c r="B159" s="37"/>
      <c r="C159" s="181" t="s">
        <v>272</v>
      </c>
      <c r="D159" s="181" t="s">
        <v>179</v>
      </c>
      <c r="E159" s="182" t="s">
        <v>273</v>
      </c>
      <c r="F159" s="183" t="s">
        <v>274</v>
      </c>
      <c r="G159" s="184" t="s">
        <v>269</v>
      </c>
      <c r="H159" s="185">
        <v>1</v>
      </c>
      <c r="I159" s="186"/>
      <c r="J159" s="187">
        <f>ROUND(I159*H159,2)</f>
        <v>0</v>
      </c>
      <c r="K159" s="183" t="s">
        <v>183</v>
      </c>
      <c r="L159" s="41"/>
      <c r="M159" s="188" t="s">
        <v>19</v>
      </c>
      <c r="N159" s="189" t="s">
        <v>43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0.05</v>
      </c>
      <c r="T159" s="191">
        <f>S159*H159</f>
        <v>0.05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81</v>
      </c>
      <c r="AY159" s="19" t="s">
        <v>177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79</v>
      </c>
      <c r="BK159" s="193">
        <f>ROUND(I159*H159,2)</f>
        <v>0</v>
      </c>
      <c r="BL159" s="19" t="s">
        <v>184</v>
      </c>
      <c r="BM159" s="192" t="s">
        <v>275</v>
      </c>
    </row>
    <row r="160" spans="1:65" s="2" customFormat="1" ht="11.25">
      <c r="A160" s="36"/>
      <c r="B160" s="37"/>
      <c r="C160" s="38"/>
      <c r="D160" s="194" t="s">
        <v>186</v>
      </c>
      <c r="E160" s="38"/>
      <c r="F160" s="195" t="s">
        <v>276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186</v>
      </c>
      <c r="AU160" s="19" t="s">
        <v>81</v>
      </c>
    </row>
    <row r="161" spans="1:65" s="12" customFormat="1" ht="22.9" customHeight="1">
      <c r="B161" s="165"/>
      <c r="C161" s="166"/>
      <c r="D161" s="167" t="s">
        <v>71</v>
      </c>
      <c r="E161" s="179" t="s">
        <v>241</v>
      </c>
      <c r="F161" s="179" t="s">
        <v>277</v>
      </c>
      <c r="G161" s="166"/>
      <c r="H161" s="166"/>
      <c r="I161" s="169"/>
      <c r="J161" s="180">
        <f>BK161</f>
        <v>0</v>
      </c>
      <c r="K161" s="166"/>
      <c r="L161" s="171"/>
      <c r="M161" s="172"/>
      <c r="N161" s="173"/>
      <c r="O161" s="173"/>
      <c r="P161" s="174">
        <f>SUM(P162:P239)</f>
        <v>0</v>
      </c>
      <c r="Q161" s="173"/>
      <c r="R161" s="174">
        <f>SUM(R162:R239)</f>
        <v>8.5987500000000005E-3</v>
      </c>
      <c r="S161" s="173"/>
      <c r="T161" s="175">
        <f>SUM(T162:T239)</f>
        <v>280.28445600000009</v>
      </c>
      <c r="AR161" s="176" t="s">
        <v>79</v>
      </c>
      <c r="AT161" s="177" t="s">
        <v>71</v>
      </c>
      <c r="AU161" s="177" t="s">
        <v>79</v>
      </c>
      <c r="AY161" s="176" t="s">
        <v>177</v>
      </c>
      <c r="BK161" s="178">
        <f>SUM(BK162:BK239)</f>
        <v>0</v>
      </c>
    </row>
    <row r="162" spans="1:65" s="2" customFormat="1" ht="16.5" customHeight="1">
      <c r="A162" s="36"/>
      <c r="B162" s="37"/>
      <c r="C162" s="181" t="s">
        <v>8</v>
      </c>
      <c r="D162" s="181" t="s">
        <v>179</v>
      </c>
      <c r="E162" s="182" t="s">
        <v>278</v>
      </c>
      <c r="F162" s="183" t="s">
        <v>279</v>
      </c>
      <c r="G162" s="184" t="s">
        <v>182</v>
      </c>
      <c r="H162" s="185">
        <v>17.03</v>
      </c>
      <c r="I162" s="186"/>
      <c r="J162" s="187">
        <f>ROUND(I162*H162,2)</f>
        <v>0</v>
      </c>
      <c r="K162" s="183" t="s">
        <v>183</v>
      </c>
      <c r="L162" s="41"/>
      <c r="M162" s="188" t="s">
        <v>19</v>
      </c>
      <c r="N162" s="189" t="s">
        <v>43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2.4</v>
      </c>
      <c r="T162" s="191">
        <f>S162*H162</f>
        <v>40.872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81</v>
      </c>
      <c r="AY162" s="19" t="s">
        <v>177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79</v>
      </c>
      <c r="BK162" s="193">
        <f>ROUND(I162*H162,2)</f>
        <v>0</v>
      </c>
      <c r="BL162" s="19" t="s">
        <v>184</v>
      </c>
      <c r="BM162" s="192" t="s">
        <v>280</v>
      </c>
    </row>
    <row r="163" spans="1:65" s="2" customFormat="1" ht="11.25">
      <c r="A163" s="36"/>
      <c r="B163" s="37"/>
      <c r="C163" s="38"/>
      <c r="D163" s="194" t="s">
        <v>186</v>
      </c>
      <c r="E163" s="38"/>
      <c r="F163" s="195" t="s">
        <v>281</v>
      </c>
      <c r="G163" s="38"/>
      <c r="H163" s="38"/>
      <c r="I163" s="196"/>
      <c r="J163" s="38"/>
      <c r="K163" s="38"/>
      <c r="L163" s="41"/>
      <c r="M163" s="197"/>
      <c r="N163" s="19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186</v>
      </c>
      <c r="AU163" s="19" t="s">
        <v>81</v>
      </c>
    </row>
    <row r="164" spans="1:65" s="15" customFormat="1" ht="11.25">
      <c r="B164" s="223"/>
      <c r="C164" s="224"/>
      <c r="D164" s="201" t="s">
        <v>188</v>
      </c>
      <c r="E164" s="225" t="s">
        <v>19</v>
      </c>
      <c r="F164" s="226" t="s">
        <v>282</v>
      </c>
      <c r="G164" s="224"/>
      <c r="H164" s="225" t="s">
        <v>19</v>
      </c>
      <c r="I164" s="227"/>
      <c r="J164" s="224"/>
      <c r="K164" s="224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188</v>
      </c>
      <c r="AU164" s="232" t="s">
        <v>81</v>
      </c>
      <c r="AV164" s="15" t="s">
        <v>79</v>
      </c>
      <c r="AW164" s="15" t="s">
        <v>33</v>
      </c>
      <c r="AX164" s="15" t="s">
        <v>72</v>
      </c>
      <c r="AY164" s="232" t="s">
        <v>177</v>
      </c>
    </row>
    <row r="165" spans="1:65" s="13" customFormat="1" ht="11.25">
      <c r="B165" s="199"/>
      <c r="C165" s="200"/>
      <c r="D165" s="201" t="s">
        <v>188</v>
      </c>
      <c r="E165" s="202" t="s">
        <v>19</v>
      </c>
      <c r="F165" s="203" t="s">
        <v>283</v>
      </c>
      <c r="G165" s="200"/>
      <c r="H165" s="204">
        <v>3.8090000000000002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188</v>
      </c>
      <c r="AU165" s="210" t="s">
        <v>81</v>
      </c>
      <c r="AV165" s="13" t="s">
        <v>81</v>
      </c>
      <c r="AW165" s="13" t="s">
        <v>33</v>
      </c>
      <c r="AX165" s="13" t="s">
        <v>72</v>
      </c>
      <c r="AY165" s="210" t="s">
        <v>177</v>
      </c>
    </row>
    <row r="166" spans="1:65" s="15" customFormat="1" ht="11.25">
      <c r="B166" s="223"/>
      <c r="C166" s="224"/>
      <c r="D166" s="201" t="s">
        <v>188</v>
      </c>
      <c r="E166" s="225" t="s">
        <v>19</v>
      </c>
      <c r="F166" s="226" t="s">
        <v>284</v>
      </c>
      <c r="G166" s="224"/>
      <c r="H166" s="225" t="s">
        <v>19</v>
      </c>
      <c r="I166" s="227"/>
      <c r="J166" s="224"/>
      <c r="K166" s="224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188</v>
      </c>
      <c r="AU166" s="232" t="s">
        <v>81</v>
      </c>
      <c r="AV166" s="15" t="s">
        <v>79</v>
      </c>
      <c r="AW166" s="15" t="s">
        <v>33</v>
      </c>
      <c r="AX166" s="15" t="s">
        <v>72</v>
      </c>
      <c r="AY166" s="232" t="s">
        <v>177</v>
      </c>
    </row>
    <row r="167" spans="1:65" s="13" customFormat="1" ht="11.25">
      <c r="B167" s="199"/>
      <c r="C167" s="200"/>
      <c r="D167" s="201" t="s">
        <v>188</v>
      </c>
      <c r="E167" s="202" t="s">
        <v>19</v>
      </c>
      <c r="F167" s="203" t="s">
        <v>285</v>
      </c>
      <c r="G167" s="200"/>
      <c r="H167" s="204">
        <v>11.925000000000001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188</v>
      </c>
      <c r="AU167" s="210" t="s">
        <v>81</v>
      </c>
      <c r="AV167" s="13" t="s">
        <v>81</v>
      </c>
      <c r="AW167" s="13" t="s">
        <v>33</v>
      </c>
      <c r="AX167" s="13" t="s">
        <v>72</v>
      </c>
      <c r="AY167" s="210" t="s">
        <v>177</v>
      </c>
    </row>
    <row r="168" spans="1:65" s="13" customFormat="1" ht="11.25">
      <c r="B168" s="199"/>
      <c r="C168" s="200"/>
      <c r="D168" s="201" t="s">
        <v>188</v>
      </c>
      <c r="E168" s="202" t="s">
        <v>19</v>
      </c>
      <c r="F168" s="203" t="s">
        <v>286</v>
      </c>
      <c r="G168" s="200"/>
      <c r="H168" s="204">
        <v>1.296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188</v>
      </c>
      <c r="AU168" s="210" t="s">
        <v>81</v>
      </c>
      <c r="AV168" s="13" t="s">
        <v>81</v>
      </c>
      <c r="AW168" s="13" t="s">
        <v>33</v>
      </c>
      <c r="AX168" s="13" t="s">
        <v>72</v>
      </c>
      <c r="AY168" s="210" t="s">
        <v>177</v>
      </c>
    </row>
    <row r="169" spans="1:65" s="14" customFormat="1" ht="11.25">
      <c r="B169" s="211"/>
      <c r="C169" s="212"/>
      <c r="D169" s="201" t="s">
        <v>188</v>
      </c>
      <c r="E169" s="213" t="s">
        <v>19</v>
      </c>
      <c r="F169" s="214" t="s">
        <v>199</v>
      </c>
      <c r="G169" s="212"/>
      <c r="H169" s="215">
        <v>17.03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188</v>
      </c>
      <c r="AU169" s="221" t="s">
        <v>81</v>
      </c>
      <c r="AV169" s="14" t="s">
        <v>184</v>
      </c>
      <c r="AW169" s="14" t="s">
        <v>33</v>
      </c>
      <c r="AX169" s="14" t="s">
        <v>79</v>
      </c>
      <c r="AY169" s="221" t="s">
        <v>177</v>
      </c>
    </row>
    <row r="170" spans="1:65" s="2" customFormat="1" ht="24.2" customHeight="1">
      <c r="A170" s="36"/>
      <c r="B170" s="37"/>
      <c r="C170" s="181" t="s">
        <v>287</v>
      </c>
      <c r="D170" s="181" t="s">
        <v>179</v>
      </c>
      <c r="E170" s="182" t="s">
        <v>288</v>
      </c>
      <c r="F170" s="183" t="s">
        <v>289</v>
      </c>
      <c r="G170" s="184" t="s">
        <v>132</v>
      </c>
      <c r="H170" s="185">
        <v>250.34899999999999</v>
      </c>
      <c r="I170" s="186"/>
      <c r="J170" s="187">
        <f>ROUND(I170*H170,2)</f>
        <v>0</v>
      </c>
      <c r="K170" s="183" t="s">
        <v>183</v>
      </c>
      <c r="L170" s="41"/>
      <c r="M170" s="188" t="s">
        <v>19</v>
      </c>
      <c r="N170" s="189" t="s">
        <v>43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0.26100000000000001</v>
      </c>
      <c r="T170" s="191">
        <f>S170*H170</f>
        <v>65.341088999999997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81</v>
      </c>
      <c r="AY170" s="19" t="s">
        <v>177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79</v>
      </c>
      <c r="BK170" s="193">
        <f>ROUND(I170*H170,2)</f>
        <v>0</v>
      </c>
      <c r="BL170" s="19" t="s">
        <v>184</v>
      </c>
      <c r="BM170" s="192" t="s">
        <v>290</v>
      </c>
    </row>
    <row r="171" spans="1:65" s="2" customFormat="1" ht="11.25">
      <c r="A171" s="36"/>
      <c r="B171" s="37"/>
      <c r="C171" s="38"/>
      <c r="D171" s="194" t="s">
        <v>186</v>
      </c>
      <c r="E171" s="38"/>
      <c r="F171" s="195" t="s">
        <v>291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186</v>
      </c>
      <c r="AU171" s="19" t="s">
        <v>81</v>
      </c>
    </row>
    <row r="172" spans="1:65" s="15" customFormat="1" ht="11.25">
      <c r="B172" s="223"/>
      <c r="C172" s="224"/>
      <c r="D172" s="201" t="s">
        <v>188</v>
      </c>
      <c r="E172" s="225" t="s">
        <v>19</v>
      </c>
      <c r="F172" s="226" t="s">
        <v>292</v>
      </c>
      <c r="G172" s="224"/>
      <c r="H172" s="225" t="s">
        <v>19</v>
      </c>
      <c r="I172" s="227"/>
      <c r="J172" s="224"/>
      <c r="K172" s="224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188</v>
      </c>
      <c r="AU172" s="232" t="s">
        <v>81</v>
      </c>
      <c r="AV172" s="15" t="s">
        <v>79</v>
      </c>
      <c r="AW172" s="15" t="s">
        <v>33</v>
      </c>
      <c r="AX172" s="15" t="s">
        <v>72</v>
      </c>
      <c r="AY172" s="232" t="s">
        <v>177</v>
      </c>
    </row>
    <row r="173" spans="1:65" s="13" customFormat="1" ht="11.25">
      <c r="B173" s="199"/>
      <c r="C173" s="200"/>
      <c r="D173" s="201" t="s">
        <v>188</v>
      </c>
      <c r="E173" s="202" t="s">
        <v>19</v>
      </c>
      <c r="F173" s="203" t="s">
        <v>293</v>
      </c>
      <c r="G173" s="200"/>
      <c r="H173" s="204">
        <v>48.344000000000001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188</v>
      </c>
      <c r="AU173" s="210" t="s">
        <v>81</v>
      </c>
      <c r="AV173" s="13" t="s">
        <v>81</v>
      </c>
      <c r="AW173" s="13" t="s">
        <v>33</v>
      </c>
      <c r="AX173" s="13" t="s">
        <v>72</v>
      </c>
      <c r="AY173" s="210" t="s">
        <v>177</v>
      </c>
    </row>
    <row r="174" spans="1:65" s="15" customFormat="1" ht="11.25">
      <c r="B174" s="223"/>
      <c r="C174" s="224"/>
      <c r="D174" s="201" t="s">
        <v>188</v>
      </c>
      <c r="E174" s="225" t="s">
        <v>19</v>
      </c>
      <c r="F174" s="226" t="s">
        <v>284</v>
      </c>
      <c r="G174" s="224"/>
      <c r="H174" s="225" t="s">
        <v>19</v>
      </c>
      <c r="I174" s="227"/>
      <c r="J174" s="224"/>
      <c r="K174" s="224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188</v>
      </c>
      <c r="AU174" s="232" t="s">
        <v>81</v>
      </c>
      <c r="AV174" s="15" t="s">
        <v>79</v>
      </c>
      <c r="AW174" s="15" t="s">
        <v>33</v>
      </c>
      <c r="AX174" s="15" t="s">
        <v>72</v>
      </c>
      <c r="AY174" s="232" t="s">
        <v>177</v>
      </c>
    </row>
    <row r="175" spans="1:65" s="13" customFormat="1" ht="11.25">
      <c r="B175" s="199"/>
      <c r="C175" s="200"/>
      <c r="D175" s="201" t="s">
        <v>188</v>
      </c>
      <c r="E175" s="202" t="s">
        <v>19</v>
      </c>
      <c r="F175" s="203" t="s">
        <v>294</v>
      </c>
      <c r="G175" s="200"/>
      <c r="H175" s="204">
        <v>11.1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188</v>
      </c>
      <c r="AU175" s="210" t="s">
        <v>81</v>
      </c>
      <c r="AV175" s="13" t="s">
        <v>81</v>
      </c>
      <c r="AW175" s="13" t="s">
        <v>33</v>
      </c>
      <c r="AX175" s="13" t="s">
        <v>72</v>
      </c>
      <c r="AY175" s="210" t="s">
        <v>177</v>
      </c>
    </row>
    <row r="176" spans="1:65" s="13" customFormat="1" ht="11.25">
      <c r="B176" s="199"/>
      <c r="C176" s="200"/>
      <c r="D176" s="201" t="s">
        <v>188</v>
      </c>
      <c r="E176" s="202" t="s">
        <v>19</v>
      </c>
      <c r="F176" s="203" t="s">
        <v>295</v>
      </c>
      <c r="G176" s="200"/>
      <c r="H176" s="204">
        <v>105.625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188</v>
      </c>
      <c r="AU176" s="210" t="s">
        <v>81</v>
      </c>
      <c r="AV176" s="13" t="s">
        <v>81</v>
      </c>
      <c r="AW176" s="13" t="s">
        <v>33</v>
      </c>
      <c r="AX176" s="13" t="s">
        <v>72</v>
      </c>
      <c r="AY176" s="210" t="s">
        <v>177</v>
      </c>
    </row>
    <row r="177" spans="1:65" s="13" customFormat="1" ht="11.25">
      <c r="B177" s="199"/>
      <c r="C177" s="200"/>
      <c r="D177" s="201" t="s">
        <v>188</v>
      </c>
      <c r="E177" s="202" t="s">
        <v>19</v>
      </c>
      <c r="F177" s="203" t="s">
        <v>296</v>
      </c>
      <c r="G177" s="200"/>
      <c r="H177" s="204">
        <v>65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188</v>
      </c>
      <c r="AU177" s="210" t="s">
        <v>81</v>
      </c>
      <c r="AV177" s="13" t="s">
        <v>81</v>
      </c>
      <c r="AW177" s="13" t="s">
        <v>33</v>
      </c>
      <c r="AX177" s="13" t="s">
        <v>72</v>
      </c>
      <c r="AY177" s="210" t="s">
        <v>177</v>
      </c>
    </row>
    <row r="178" spans="1:65" s="13" customFormat="1" ht="11.25">
      <c r="B178" s="199"/>
      <c r="C178" s="200"/>
      <c r="D178" s="201" t="s">
        <v>188</v>
      </c>
      <c r="E178" s="202" t="s">
        <v>19</v>
      </c>
      <c r="F178" s="203" t="s">
        <v>297</v>
      </c>
      <c r="G178" s="200"/>
      <c r="H178" s="204">
        <v>20.28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188</v>
      </c>
      <c r="AU178" s="210" t="s">
        <v>81</v>
      </c>
      <c r="AV178" s="13" t="s">
        <v>81</v>
      </c>
      <c r="AW178" s="13" t="s">
        <v>33</v>
      </c>
      <c r="AX178" s="13" t="s">
        <v>72</v>
      </c>
      <c r="AY178" s="210" t="s">
        <v>177</v>
      </c>
    </row>
    <row r="179" spans="1:65" s="14" customFormat="1" ht="11.25">
      <c r="B179" s="211"/>
      <c r="C179" s="212"/>
      <c r="D179" s="201" t="s">
        <v>188</v>
      </c>
      <c r="E179" s="213" t="s">
        <v>19</v>
      </c>
      <c r="F179" s="214" t="s">
        <v>199</v>
      </c>
      <c r="G179" s="212"/>
      <c r="H179" s="215">
        <v>250.34899999999999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188</v>
      </c>
      <c r="AU179" s="221" t="s">
        <v>81</v>
      </c>
      <c r="AV179" s="14" t="s">
        <v>184</v>
      </c>
      <c r="AW179" s="14" t="s">
        <v>33</v>
      </c>
      <c r="AX179" s="14" t="s">
        <v>79</v>
      </c>
      <c r="AY179" s="221" t="s">
        <v>177</v>
      </c>
    </row>
    <row r="180" spans="1:65" s="2" customFormat="1" ht="24.2" customHeight="1">
      <c r="A180" s="36"/>
      <c r="B180" s="37"/>
      <c r="C180" s="181" t="s">
        <v>298</v>
      </c>
      <c r="D180" s="181" t="s">
        <v>179</v>
      </c>
      <c r="E180" s="182" t="s">
        <v>299</v>
      </c>
      <c r="F180" s="183" t="s">
        <v>300</v>
      </c>
      <c r="G180" s="184" t="s">
        <v>182</v>
      </c>
      <c r="H180" s="185">
        <v>31.814</v>
      </c>
      <c r="I180" s="186"/>
      <c r="J180" s="187">
        <f>ROUND(I180*H180,2)</f>
        <v>0</v>
      </c>
      <c r="K180" s="183" t="s">
        <v>183</v>
      </c>
      <c r="L180" s="41"/>
      <c r="M180" s="188" t="s">
        <v>19</v>
      </c>
      <c r="N180" s="189" t="s">
        <v>43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1.8</v>
      </c>
      <c r="T180" s="191">
        <f>S180*H180</f>
        <v>57.2652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79</v>
      </c>
      <c r="BK180" s="193">
        <f>ROUND(I180*H180,2)</f>
        <v>0</v>
      </c>
      <c r="BL180" s="19" t="s">
        <v>184</v>
      </c>
      <c r="BM180" s="192" t="s">
        <v>301</v>
      </c>
    </row>
    <row r="181" spans="1:65" s="2" customFormat="1" ht="11.25">
      <c r="A181" s="36"/>
      <c r="B181" s="37"/>
      <c r="C181" s="38"/>
      <c r="D181" s="194" t="s">
        <v>186</v>
      </c>
      <c r="E181" s="38"/>
      <c r="F181" s="195" t="s">
        <v>302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186</v>
      </c>
      <c r="AU181" s="19" t="s">
        <v>81</v>
      </c>
    </row>
    <row r="182" spans="1:65" s="15" customFormat="1" ht="11.25">
      <c r="B182" s="223"/>
      <c r="C182" s="224"/>
      <c r="D182" s="201" t="s">
        <v>188</v>
      </c>
      <c r="E182" s="225" t="s">
        <v>19</v>
      </c>
      <c r="F182" s="226" t="s">
        <v>303</v>
      </c>
      <c r="G182" s="224"/>
      <c r="H182" s="225" t="s">
        <v>19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188</v>
      </c>
      <c r="AU182" s="232" t="s">
        <v>81</v>
      </c>
      <c r="AV182" s="15" t="s">
        <v>79</v>
      </c>
      <c r="AW182" s="15" t="s">
        <v>33</v>
      </c>
      <c r="AX182" s="15" t="s">
        <v>72</v>
      </c>
      <c r="AY182" s="232" t="s">
        <v>177</v>
      </c>
    </row>
    <row r="183" spans="1:65" s="13" customFormat="1" ht="11.25">
      <c r="B183" s="199"/>
      <c r="C183" s="200"/>
      <c r="D183" s="201" t="s">
        <v>188</v>
      </c>
      <c r="E183" s="202" t="s">
        <v>19</v>
      </c>
      <c r="F183" s="203" t="s">
        <v>304</v>
      </c>
      <c r="G183" s="200"/>
      <c r="H183" s="204">
        <v>31.814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188</v>
      </c>
      <c r="AU183" s="210" t="s">
        <v>81</v>
      </c>
      <c r="AV183" s="13" t="s">
        <v>81</v>
      </c>
      <c r="AW183" s="13" t="s">
        <v>33</v>
      </c>
      <c r="AX183" s="13" t="s">
        <v>79</v>
      </c>
      <c r="AY183" s="210" t="s">
        <v>177</v>
      </c>
    </row>
    <row r="184" spans="1:65" s="2" customFormat="1" ht="16.5" customHeight="1">
      <c r="A184" s="36"/>
      <c r="B184" s="37"/>
      <c r="C184" s="181" t="s">
        <v>305</v>
      </c>
      <c r="D184" s="181" t="s">
        <v>179</v>
      </c>
      <c r="E184" s="182" t="s">
        <v>306</v>
      </c>
      <c r="F184" s="183" t="s">
        <v>307</v>
      </c>
      <c r="G184" s="184" t="s">
        <v>182</v>
      </c>
      <c r="H184" s="185">
        <v>5.76</v>
      </c>
      <c r="I184" s="186"/>
      <c r="J184" s="187">
        <f>ROUND(I184*H184,2)</f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7.0000000000000007E-2</v>
      </c>
      <c r="T184" s="191">
        <f>S184*H184</f>
        <v>0.4032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81</v>
      </c>
      <c r="AY184" s="19" t="s">
        <v>177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79</v>
      </c>
      <c r="BK184" s="193">
        <f>ROUND(I184*H184,2)</f>
        <v>0</v>
      </c>
      <c r="BL184" s="19" t="s">
        <v>184</v>
      </c>
      <c r="BM184" s="192" t="s">
        <v>308</v>
      </c>
    </row>
    <row r="185" spans="1:65" s="13" customFormat="1" ht="11.25">
      <c r="B185" s="199"/>
      <c r="C185" s="200"/>
      <c r="D185" s="201" t="s">
        <v>188</v>
      </c>
      <c r="E185" s="202" t="s">
        <v>19</v>
      </c>
      <c r="F185" s="203" t="s">
        <v>309</v>
      </c>
      <c r="G185" s="200"/>
      <c r="H185" s="204">
        <v>5.76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188</v>
      </c>
      <c r="AU185" s="210" t="s">
        <v>81</v>
      </c>
      <c r="AV185" s="13" t="s">
        <v>81</v>
      </c>
      <c r="AW185" s="13" t="s">
        <v>33</v>
      </c>
      <c r="AX185" s="13" t="s">
        <v>79</v>
      </c>
      <c r="AY185" s="210" t="s">
        <v>177</v>
      </c>
    </row>
    <row r="186" spans="1:65" s="2" customFormat="1" ht="24.2" customHeight="1">
      <c r="A186" s="36"/>
      <c r="B186" s="37"/>
      <c r="C186" s="181" t="s">
        <v>310</v>
      </c>
      <c r="D186" s="181" t="s">
        <v>179</v>
      </c>
      <c r="E186" s="182" t="s">
        <v>311</v>
      </c>
      <c r="F186" s="183" t="s">
        <v>312</v>
      </c>
      <c r="G186" s="184" t="s">
        <v>132</v>
      </c>
      <c r="H186" s="185">
        <v>233.82</v>
      </c>
      <c r="I186" s="186"/>
      <c r="J186" s="187">
        <f>ROUND(I186*H186,2)</f>
        <v>0</v>
      </c>
      <c r="K186" s="183" t="s">
        <v>183</v>
      </c>
      <c r="L186" s="41"/>
      <c r="M186" s="188" t="s">
        <v>19</v>
      </c>
      <c r="N186" s="189" t="s">
        <v>43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0.192</v>
      </c>
      <c r="T186" s="191">
        <f>S186*H186</f>
        <v>44.893439999999998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79</v>
      </c>
      <c r="BK186" s="193">
        <f>ROUND(I186*H186,2)</f>
        <v>0</v>
      </c>
      <c r="BL186" s="19" t="s">
        <v>184</v>
      </c>
      <c r="BM186" s="192" t="s">
        <v>313</v>
      </c>
    </row>
    <row r="187" spans="1:65" s="2" customFormat="1" ht="11.25">
      <c r="A187" s="36"/>
      <c r="B187" s="37"/>
      <c r="C187" s="38"/>
      <c r="D187" s="194" t="s">
        <v>186</v>
      </c>
      <c r="E187" s="38"/>
      <c r="F187" s="195" t="s">
        <v>314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81</v>
      </c>
    </row>
    <row r="188" spans="1:65" s="15" customFormat="1" ht="11.25">
      <c r="B188" s="223"/>
      <c r="C188" s="224"/>
      <c r="D188" s="201" t="s">
        <v>188</v>
      </c>
      <c r="E188" s="225" t="s">
        <v>19</v>
      </c>
      <c r="F188" s="226" t="s">
        <v>284</v>
      </c>
      <c r="G188" s="224"/>
      <c r="H188" s="225" t="s">
        <v>19</v>
      </c>
      <c r="I188" s="227"/>
      <c r="J188" s="224"/>
      <c r="K188" s="224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188</v>
      </c>
      <c r="AU188" s="232" t="s">
        <v>81</v>
      </c>
      <c r="AV188" s="15" t="s">
        <v>79</v>
      </c>
      <c r="AW188" s="15" t="s">
        <v>33</v>
      </c>
      <c r="AX188" s="15" t="s">
        <v>72</v>
      </c>
      <c r="AY188" s="232" t="s">
        <v>177</v>
      </c>
    </row>
    <row r="189" spans="1:65" s="13" customFormat="1" ht="11.25">
      <c r="B189" s="199"/>
      <c r="C189" s="200"/>
      <c r="D189" s="201" t="s">
        <v>188</v>
      </c>
      <c r="E189" s="202" t="s">
        <v>19</v>
      </c>
      <c r="F189" s="203" t="s">
        <v>315</v>
      </c>
      <c r="G189" s="200"/>
      <c r="H189" s="204">
        <v>79.5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188</v>
      </c>
      <c r="AU189" s="210" t="s">
        <v>81</v>
      </c>
      <c r="AV189" s="13" t="s">
        <v>81</v>
      </c>
      <c r="AW189" s="13" t="s">
        <v>33</v>
      </c>
      <c r="AX189" s="13" t="s">
        <v>72</v>
      </c>
      <c r="AY189" s="210" t="s">
        <v>177</v>
      </c>
    </row>
    <row r="190" spans="1:65" s="13" customFormat="1" ht="11.25">
      <c r="B190" s="199"/>
      <c r="C190" s="200"/>
      <c r="D190" s="201" t="s">
        <v>188</v>
      </c>
      <c r="E190" s="202" t="s">
        <v>19</v>
      </c>
      <c r="F190" s="203" t="s">
        <v>316</v>
      </c>
      <c r="G190" s="200"/>
      <c r="H190" s="204">
        <v>28.5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188</v>
      </c>
      <c r="AU190" s="210" t="s">
        <v>81</v>
      </c>
      <c r="AV190" s="13" t="s">
        <v>81</v>
      </c>
      <c r="AW190" s="13" t="s">
        <v>33</v>
      </c>
      <c r="AX190" s="13" t="s">
        <v>72</v>
      </c>
      <c r="AY190" s="210" t="s">
        <v>177</v>
      </c>
    </row>
    <row r="191" spans="1:65" s="13" customFormat="1" ht="11.25">
      <c r="B191" s="199"/>
      <c r="C191" s="200"/>
      <c r="D191" s="201" t="s">
        <v>188</v>
      </c>
      <c r="E191" s="202" t="s">
        <v>19</v>
      </c>
      <c r="F191" s="203" t="s">
        <v>317</v>
      </c>
      <c r="G191" s="200"/>
      <c r="H191" s="204">
        <v>125.82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188</v>
      </c>
      <c r="AU191" s="210" t="s">
        <v>81</v>
      </c>
      <c r="AV191" s="13" t="s">
        <v>81</v>
      </c>
      <c r="AW191" s="13" t="s">
        <v>33</v>
      </c>
      <c r="AX191" s="13" t="s">
        <v>72</v>
      </c>
      <c r="AY191" s="210" t="s">
        <v>177</v>
      </c>
    </row>
    <row r="192" spans="1:65" s="14" customFormat="1" ht="11.25">
      <c r="B192" s="211"/>
      <c r="C192" s="212"/>
      <c r="D192" s="201" t="s">
        <v>188</v>
      </c>
      <c r="E192" s="213" t="s">
        <v>19</v>
      </c>
      <c r="F192" s="214" t="s">
        <v>199</v>
      </c>
      <c r="G192" s="212"/>
      <c r="H192" s="215">
        <v>233.82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188</v>
      </c>
      <c r="AU192" s="221" t="s">
        <v>81</v>
      </c>
      <c r="AV192" s="14" t="s">
        <v>184</v>
      </c>
      <c r="AW192" s="14" t="s">
        <v>33</v>
      </c>
      <c r="AX192" s="14" t="s">
        <v>79</v>
      </c>
      <c r="AY192" s="221" t="s">
        <v>177</v>
      </c>
    </row>
    <row r="193" spans="1:65" s="2" customFormat="1" ht="16.5" customHeight="1">
      <c r="A193" s="36"/>
      <c r="B193" s="37"/>
      <c r="C193" s="181" t="s">
        <v>318</v>
      </c>
      <c r="D193" s="181" t="s">
        <v>179</v>
      </c>
      <c r="E193" s="182" t="s">
        <v>319</v>
      </c>
      <c r="F193" s="183" t="s">
        <v>320</v>
      </c>
      <c r="G193" s="184" t="s">
        <v>182</v>
      </c>
      <c r="H193" s="185">
        <v>21.308</v>
      </c>
      <c r="I193" s="186"/>
      <c r="J193" s="187">
        <f>ROUND(I193*H193,2)</f>
        <v>0</v>
      </c>
      <c r="K193" s="183" t="s">
        <v>183</v>
      </c>
      <c r="L193" s="41"/>
      <c r="M193" s="188" t="s">
        <v>19</v>
      </c>
      <c r="N193" s="189" t="s">
        <v>43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2.2000000000000002</v>
      </c>
      <c r="T193" s="191">
        <f>S193*H193</f>
        <v>46.877600000000001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184</v>
      </c>
      <c r="AT193" s="192" t="s">
        <v>179</v>
      </c>
      <c r="AU193" s="192" t="s">
        <v>81</v>
      </c>
      <c r="AY193" s="19" t="s">
        <v>177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79</v>
      </c>
      <c r="BK193" s="193">
        <f>ROUND(I193*H193,2)</f>
        <v>0</v>
      </c>
      <c r="BL193" s="19" t="s">
        <v>184</v>
      </c>
      <c r="BM193" s="192" t="s">
        <v>321</v>
      </c>
    </row>
    <row r="194" spans="1:65" s="2" customFormat="1" ht="11.25">
      <c r="A194" s="36"/>
      <c r="B194" s="37"/>
      <c r="C194" s="38"/>
      <c r="D194" s="194" t="s">
        <v>186</v>
      </c>
      <c r="E194" s="38"/>
      <c r="F194" s="195" t="s">
        <v>322</v>
      </c>
      <c r="G194" s="38"/>
      <c r="H194" s="38"/>
      <c r="I194" s="196"/>
      <c r="J194" s="38"/>
      <c r="K194" s="38"/>
      <c r="L194" s="41"/>
      <c r="M194" s="197"/>
      <c r="N194" s="198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186</v>
      </c>
      <c r="AU194" s="19" t="s">
        <v>81</v>
      </c>
    </row>
    <row r="195" spans="1:65" s="15" customFormat="1" ht="11.25">
      <c r="B195" s="223"/>
      <c r="C195" s="224"/>
      <c r="D195" s="201" t="s">
        <v>188</v>
      </c>
      <c r="E195" s="225" t="s">
        <v>19</v>
      </c>
      <c r="F195" s="226" t="s">
        <v>323</v>
      </c>
      <c r="G195" s="224"/>
      <c r="H195" s="225" t="s">
        <v>19</v>
      </c>
      <c r="I195" s="227"/>
      <c r="J195" s="224"/>
      <c r="K195" s="224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188</v>
      </c>
      <c r="AU195" s="232" t="s">
        <v>81</v>
      </c>
      <c r="AV195" s="15" t="s">
        <v>79</v>
      </c>
      <c r="AW195" s="15" t="s">
        <v>33</v>
      </c>
      <c r="AX195" s="15" t="s">
        <v>72</v>
      </c>
      <c r="AY195" s="232" t="s">
        <v>177</v>
      </c>
    </row>
    <row r="196" spans="1:65" s="13" customFormat="1" ht="11.25">
      <c r="B196" s="199"/>
      <c r="C196" s="200"/>
      <c r="D196" s="201" t="s">
        <v>188</v>
      </c>
      <c r="E196" s="202" t="s">
        <v>19</v>
      </c>
      <c r="F196" s="203" t="s">
        <v>324</v>
      </c>
      <c r="G196" s="200"/>
      <c r="H196" s="204">
        <v>2.032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188</v>
      </c>
      <c r="AU196" s="210" t="s">
        <v>81</v>
      </c>
      <c r="AV196" s="13" t="s">
        <v>81</v>
      </c>
      <c r="AW196" s="13" t="s">
        <v>33</v>
      </c>
      <c r="AX196" s="13" t="s">
        <v>72</v>
      </c>
      <c r="AY196" s="210" t="s">
        <v>177</v>
      </c>
    </row>
    <row r="197" spans="1:65" s="15" customFormat="1" ht="11.25">
      <c r="B197" s="223"/>
      <c r="C197" s="224"/>
      <c r="D197" s="201" t="s">
        <v>188</v>
      </c>
      <c r="E197" s="225" t="s">
        <v>19</v>
      </c>
      <c r="F197" s="226" t="s">
        <v>284</v>
      </c>
      <c r="G197" s="224"/>
      <c r="H197" s="225" t="s">
        <v>19</v>
      </c>
      <c r="I197" s="227"/>
      <c r="J197" s="224"/>
      <c r="K197" s="224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188</v>
      </c>
      <c r="AU197" s="232" t="s">
        <v>81</v>
      </c>
      <c r="AV197" s="15" t="s">
        <v>79</v>
      </c>
      <c r="AW197" s="15" t="s">
        <v>33</v>
      </c>
      <c r="AX197" s="15" t="s">
        <v>72</v>
      </c>
      <c r="AY197" s="232" t="s">
        <v>177</v>
      </c>
    </row>
    <row r="198" spans="1:65" s="13" customFormat="1" ht="11.25">
      <c r="B198" s="199"/>
      <c r="C198" s="200"/>
      <c r="D198" s="201" t="s">
        <v>188</v>
      </c>
      <c r="E198" s="202" t="s">
        <v>19</v>
      </c>
      <c r="F198" s="203" t="s">
        <v>325</v>
      </c>
      <c r="G198" s="200"/>
      <c r="H198" s="204">
        <v>6.36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188</v>
      </c>
      <c r="AU198" s="210" t="s">
        <v>81</v>
      </c>
      <c r="AV198" s="13" t="s">
        <v>81</v>
      </c>
      <c r="AW198" s="13" t="s">
        <v>33</v>
      </c>
      <c r="AX198" s="13" t="s">
        <v>72</v>
      </c>
      <c r="AY198" s="210" t="s">
        <v>177</v>
      </c>
    </row>
    <row r="199" spans="1:65" s="13" customFormat="1" ht="11.25">
      <c r="B199" s="199"/>
      <c r="C199" s="200"/>
      <c r="D199" s="201" t="s">
        <v>188</v>
      </c>
      <c r="E199" s="202" t="s">
        <v>19</v>
      </c>
      <c r="F199" s="203" t="s">
        <v>326</v>
      </c>
      <c r="G199" s="200"/>
      <c r="H199" s="204">
        <v>2.85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188</v>
      </c>
      <c r="AU199" s="210" t="s">
        <v>81</v>
      </c>
      <c r="AV199" s="13" t="s">
        <v>81</v>
      </c>
      <c r="AW199" s="13" t="s">
        <v>33</v>
      </c>
      <c r="AX199" s="13" t="s">
        <v>72</v>
      </c>
      <c r="AY199" s="210" t="s">
        <v>177</v>
      </c>
    </row>
    <row r="200" spans="1:65" s="13" customFormat="1" ht="11.25">
      <c r="B200" s="199"/>
      <c r="C200" s="200"/>
      <c r="D200" s="201" t="s">
        <v>188</v>
      </c>
      <c r="E200" s="202" t="s">
        <v>19</v>
      </c>
      <c r="F200" s="203" t="s">
        <v>327</v>
      </c>
      <c r="G200" s="200"/>
      <c r="H200" s="204">
        <v>10.066000000000001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188</v>
      </c>
      <c r="AU200" s="210" t="s">
        <v>81</v>
      </c>
      <c r="AV200" s="13" t="s">
        <v>81</v>
      </c>
      <c r="AW200" s="13" t="s">
        <v>33</v>
      </c>
      <c r="AX200" s="13" t="s">
        <v>72</v>
      </c>
      <c r="AY200" s="210" t="s">
        <v>177</v>
      </c>
    </row>
    <row r="201" spans="1:65" s="14" customFormat="1" ht="11.25">
      <c r="B201" s="211"/>
      <c r="C201" s="212"/>
      <c r="D201" s="201" t="s">
        <v>188</v>
      </c>
      <c r="E201" s="213" t="s">
        <v>19</v>
      </c>
      <c r="F201" s="214" t="s">
        <v>199</v>
      </c>
      <c r="G201" s="212"/>
      <c r="H201" s="215">
        <v>21.308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188</v>
      </c>
      <c r="AU201" s="221" t="s">
        <v>81</v>
      </c>
      <c r="AV201" s="14" t="s">
        <v>184</v>
      </c>
      <c r="AW201" s="14" t="s">
        <v>33</v>
      </c>
      <c r="AX201" s="14" t="s">
        <v>79</v>
      </c>
      <c r="AY201" s="221" t="s">
        <v>177</v>
      </c>
    </row>
    <row r="202" spans="1:65" s="2" customFormat="1" ht="21.75" customHeight="1">
      <c r="A202" s="36"/>
      <c r="B202" s="37"/>
      <c r="C202" s="181" t="s">
        <v>7</v>
      </c>
      <c r="D202" s="181" t="s">
        <v>179</v>
      </c>
      <c r="E202" s="182" t="s">
        <v>328</v>
      </c>
      <c r="F202" s="183" t="s">
        <v>329</v>
      </c>
      <c r="G202" s="184" t="s">
        <v>182</v>
      </c>
      <c r="H202" s="185">
        <v>21.308</v>
      </c>
      <c r="I202" s="186"/>
      <c r="J202" s="187">
        <f>ROUND(I202*H202,2)</f>
        <v>0</v>
      </c>
      <c r="K202" s="183" t="s">
        <v>183</v>
      </c>
      <c r="L202" s="41"/>
      <c r="M202" s="188" t="s">
        <v>19</v>
      </c>
      <c r="N202" s="189" t="s">
        <v>43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4.3999999999999997E-2</v>
      </c>
      <c r="T202" s="191">
        <f>S202*H202</f>
        <v>0.93755199999999994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81</v>
      </c>
      <c r="AY202" s="19" t="s">
        <v>177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79</v>
      </c>
      <c r="BK202" s="193">
        <f>ROUND(I202*H202,2)</f>
        <v>0</v>
      </c>
      <c r="BL202" s="19" t="s">
        <v>184</v>
      </c>
      <c r="BM202" s="192" t="s">
        <v>330</v>
      </c>
    </row>
    <row r="203" spans="1:65" s="2" customFormat="1" ht="11.25">
      <c r="A203" s="36"/>
      <c r="B203" s="37"/>
      <c r="C203" s="38"/>
      <c r="D203" s="194" t="s">
        <v>186</v>
      </c>
      <c r="E203" s="38"/>
      <c r="F203" s="195" t="s">
        <v>331</v>
      </c>
      <c r="G203" s="38"/>
      <c r="H203" s="38"/>
      <c r="I203" s="196"/>
      <c r="J203" s="38"/>
      <c r="K203" s="38"/>
      <c r="L203" s="41"/>
      <c r="M203" s="197"/>
      <c r="N203" s="19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186</v>
      </c>
      <c r="AU203" s="19" t="s">
        <v>81</v>
      </c>
    </row>
    <row r="204" spans="1:65" s="2" customFormat="1" ht="16.5" customHeight="1">
      <c r="A204" s="36"/>
      <c r="B204" s="37"/>
      <c r="C204" s="181" t="s">
        <v>332</v>
      </c>
      <c r="D204" s="181" t="s">
        <v>179</v>
      </c>
      <c r="E204" s="182" t="s">
        <v>333</v>
      </c>
      <c r="F204" s="183" t="s">
        <v>334</v>
      </c>
      <c r="G204" s="184" t="s">
        <v>132</v>
      </c>
      <c r="H204" s="185">
        <v>61.6</v>
      </c>
      <c r="I204" s="186"/>
      <c r="J204" s="187">
        <f>ROUND(I204*H204,2)</f>
        <v>0</v>
      </c>
      <c r="K204" s="183" t="s">
        <v>183</v>
      </c>
      <c r="L204" s="41"/>
      <c r="M204" s="188" t="s">
        <v>19</v>
      </c>
      <c r="N204" s="189" t="s">
        <v>43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0.1</v>
      </c>
      <c r="T204" s="191">
        <f>S204*H204</f>
        <v>6.16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81</v>
      </c>
      <c r="AY204" s="19" t="s">
        <v>177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79</v>
      </c>
      <c r="BK204" s="193">
        <f>ROUND(I204*H204,2)</f>
        <v>0</v>
      </c>
      <c r="BL204" s="19" t="s">
        <v>184</v>
      </c>
      <c r="BM204" s="192" t="s">
        <v>335</v>
      </c>
    </row>
    <row r="205" spans="1:65" s="2" customFormat="1" ht="11.25">
      <c r="A205" s="36"/>
      <c r="B205" s="37"/>
      <c r="C205" s="38"/>
      <c r="D205" s="194" t="s">
        <v>186</v>
      </c>
      <c r="E205" s="38"/>
      <c r="F205" s="195" t="s">
        <v>336</v>
      </c>
      <c r="G205" s="38"/>
      <c r="H205" s="38"/>
      <c r="I205" s="196"/>
      <c r="J205" s="38"/>
      <c r="K205" s="38"/>
      <c r="L205" s="41"/>
      <c r="M205" s="197"/>
      <c r="N205" s="19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186</v>
      </c>
      <c r="AU205" s="19" t="s">
        <v>81</v>
      </c>
    </row>
    <row r="206" spans="1:65" s="13" customFormat="1" ht="11.25">
      <c r="B206" s="199"/>
      <c r="C206" s="200"/>
      <c r="D206" s="201" t="s">
        <v>188</v>
      </c>
      <c r="E206" s="202" t="s">
        <v>19</v>
      </c>
      <c r="F206" s="203" t="s">
        <v>337</v>
      </c>
      <c r="G206" s="200"/>
      <c r="H206" s="204">
        <v>61.6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188</v>
      </c>
      <c r="AU206" s="210" t="s">
        <v>81</v>
      </c>
      <c r="AV206" s="13" t="s">
        <v>81</v>
      </c>
      <c r="AW206" s="13" t="s">
        <v>33</v>
      </c>
      <c r="AX206" s="13" t="s">
        <v>79</v>
      </c>
      <c r="AY206" s="210" t="s">
        <v>177</v>
      </c>
    </row>
    <row r="207" spans="1:65" s="2" customFormat="1" ht="16.5" customHeight="1">
      <c r="A207" s="36"/>
      <c r="B207" s="37"/>
      <c r="C207" s="181" t="s">
        <v>338</v>
      </c>
      <c r="D207" s="181" t="s">
        <v>179</v>
      </c>
      <c r="E207" s="182" t="s">
        <v>339</v>
      </c>
      <c r="F207" s="183" t="s">
        <v>340</v>
      </c>
      <c r="G207" s="184" t="s">
        <v>132</v>
      </c>
      <c r="H207" s="185">
        <v>231.49700000000001</v>
      </c>
      <c r="I207" s="186"/>
      <c r="J207" s="187">
        <f>ROUND(I207*H207,2)</f>
        <v>0</v>
      </c>
      <c r="K207" s="183" t="s">
        <v>183</v>
      </c>
      <c r="L207" s="41"/>
      <c r="M207" s="188" t="s">
        <v>19</v>
      </c>
      <c r="N207" s="189" t="s">
        <v>43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81</v>
      </c>
      <c r="AY207" s="19" t="s">
        <v>177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79</v>
      </c>
      <c r="BK207" s="193">
        <f>ROUND(I207*H207,2)</f>
        <v>0</v>
      </c>
      <c r="BL207" s="19" t="s">
        <v>184</v>
      </c>
      <c r="BM207" s="192" t="s">
        <v>341</v>
      </c>
    </row>
    <row r="208" spans="1:65" s="2" customFormat="1" ht="11.25">
      <c r="A208" s="36"/>
      <c r="B208" s="37"/>
      <c r="C208" s="38"/>
      <c r="D208" s="194" t="s">
        <v>186</v>
      </c>
      <c r="E208" s="38"/>
      <c r="F208" s="195" t="s">
        <v>342</v>
      </c>
      <c r="G208" s="38"/>
      <c r="H208" s="38"/>
      <c r="I208" s="196"/>
      <c r="J208" s="38"/>
      <c r="K208" s="38"/>
      <c r="L208" s="41"/>
      <c r="M208" s="197"/>
      <c r="N208" s="198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186</v>
      </c>
      <c r="AU208" s="19" t="s">
        <v>81</v>
      </c>
    </row>
    <row r="209" spans="1:65" s="15" customFormat="1" ht="11.25">
      <c r="B209" s="223"/>
      <c r="C209" s="224"/>
      <c r="D209" s="201" t="s">
        <v>188</v>
      </c>
      <c r="E209" s="225" t="s">
        <v>19</v>
      </c>
      <c r="F209" s="226" t="s">
        <v>343</v>
      </c>
      <c r="G209" s="224"/>
      <c r="H209" s="225" t="s">
        <v>19</v>
      </c>
      <c r="I209" s="227"/>
      <c r="J209" s="224"/>
      <c r="K209" s="224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188</v>
      </c>
      <c r="AU209" s="232" t="s">
        <v>81</v>
      </c>
      <c r="AV209" s="15" t="s">
        <v>79</v>
      </c>
      <c r="AW209" s="15" t="s">
        <v>33</v>
      </c>
      <c r="AX209" s="15" t="s">
        <v>72</v>
      </c>
      <c r="AY209" s="232" t="s">
        <v>177</v>
      </c>
    </row>
    <row r="210" spans="1:65" s="13" customFormat="1" ht="11.25">
      <c r="B210" s="199"/>
      <c r="C210" s="200"/>
      <c r="D210" s="201" t="s">
        <v>188</v>
      </c>
      <c r="E210" s="202" t="s">
        <v>19</v>
      </c>
      <c r="F210" s="203" t="s">
        <v>344</v>
      </c>
      <c r="G210" s="200"/>
      <c r="H210" s="204">
        <v>44.52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188</v>
      </c>
      <c r="AU210" s="210" t="s">
        <v>81</v>
      </c>
      <c r="AV210" s="13" t="s">
        <v>81</v>
      </c>
      <c r="AW210" s="13" t="s">
        <v>33</v>
      </c>
      <c r="AX210" s="13" t="s">
        <v>72</v>
      </c>
      <c r="AY210" s="210" t="s">
        <v>177</v>
      </c>
    </row>
    <row r="211" spans="1:65" s="15" customFormat="1" ht="11.25">
      <c r="B211" s="223"/>
      <c r="C211" s="224"/>
      <c r="D211" s="201" t="s">
        <v>188</v>
      </c>
      <c r="E211" s="225" t="s">
        <v>19</v>
      </c>
      <c r="F211" s="226" t="s">
        <v>345</v>
      </c>
      <c r="G211" s="224"/>
      <c r="H211" s="225" t="s">
        <v>19</v>
      </c>
      <c r="I211" s="227"/>
      <c r="J211" s="224"/>
      <c r="K211" s="224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188</v>
      </c>
      <c r="AU211" s="232" t="s">
        <v>81</v>
      </c>
      <c r="AV211" s="15" t="s">
        <v>79</v>
      </c>
      <c r="AW211" s="15" t="s">
        <v>33</v>
      </c>
      <c r="AX211" s="15" t="s">
        <v>72</v>
      </c>
      <c r="AY211" s="232" t="s">
        <v>177</v>
      </c>
    </row>
    <row r="212" spans="1:65" s="13" customFormat="1" ht="11.25">
      <c r="B212" s="199"/>
      <c r="C212" s="200"/>
      <c r="D212" s="201" t="s">
        <v>188</v>
      </c>
      <c r="E212" s="202" t="s">
        <v>19</v>
      </c>
      <c r="F212" s="203" t="s">
        <v>346</v>
      </c>
      <c r="G212" s="200"/>
      <c r="H212" s="204">
        <v>90.3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188</v>
      </c>
      <c r="AU212" s="210" t="s">
        <v>81</v>
      </c>
      <c r="AV212" s="13" t="s">
        <v>81</v>
      </c>
      <c r="AW212" s="13" t="s">
        <v>33</v>
      </c>
      <c r="AX212" s="13" t="s">
        <v>72</v>
      </c>
      <c r="AY212" s="210" t="s">
        <v>177</v>
      </c>
    </row>
    <row r="213" spans="1:65" s="13" customFormat="1" ht="11.25">
      <c r="B213" s="199"/>
      <c r="C213" s="200"/>
      <c r="D213" s="201" t="s">
        <v>188</v>
      </c>
      <c r="E213" s="202" t="s">
        <v>19</v>
      </c>
      <c r="F213" s="203" t="s">
        <v>347</v>
      </c>
      <c r="G213" s="200"/>
      <c r="H213" s="204">
        <v>61.6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188</v>
      </c>
      <c r="AU213" s="210" t="s">
        <v>81</v>
      </c>
      <c r="AV213" s="13" t="s">
        <v>81</v>
      </c>
      <c r="AW213" s="13" t="s">
        <v>33</v>
      </c>
      <c r="AX213" s="13" t="s">
        <v>72</v>
      </c>
      <c r="AY213" s="210" t="s">
        <v>177</v>
      </c>
    </row>
    <row r="214" spans="1:65" s="13" customFormat="1" ht="11.25">
      <c r="B214" s="199"/>
      <c r="C214" s="200"/>
      <c r="D214" s="201" t="s">
        <v>188</v>
      </c>
      <c r="E214" s="202" t="s">
        <v>19</v>
      </c>
      <c r="F214" s="203" t="s">
        <v>348</v>
      </c>
      <c r="G214" s="200"/>
      <c r="H214" s="204">
        <v>31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188</v>
      </c>
      <c r="AU214" s="210" t="s">
        <v>81</v>
      </c>
      <c r="AV214" s="13" t="s">
        <v>81</v>
      </c>
      <c r="AW214" s="13" t="s">
        <v>33</v>
      </c>
      <c r="AX214" s="13" t="s">
        <v>72</v>
      </c>
      <c r="AY214" s="210" t="s">
        <v>177</v>
      </c>
    </row>
    <row r="215" spans="1:65" s="13" customFormat="1" ht="11.25">
      <c r="B215" s="199"/>
      <c r="C215" s="200"/>
      <c r="D215" s="201" t="s">
        <v>188</v>
      </c>
      <c r="E215" s="202" t="s">
        <v>19</v>
      </c>
      <c r="F215" s="203" t="s">
        <v>349</v>
      </c>
      <c r="G215" s="200"/>
      <c r="H215" s="204">
        <v>4.077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188</v>
      </c>
      <c r="AU215" s="210" t="s">
        <v>81</v>
      </c>
      <c r="AV215" s="13" t="s">
        <v>81</v>
      </c>
      <c r="AW215" s="13" t="s">
        <v>33</v>
      </c>
      <c r="AX215" s="13" t="s">
        <v>72</v>
      </c>
      <c r="AY215" s="210" t="s">
        <v>177</v>
      </c>
    </row>
    <row r="216" spans="1:65" s="14" customFormat="1" ht="11.25">
      <c r="B216" s="211"/>
      <c r="C216" s="212"/>
      <c r="D216" s="201" t="s">
        <v>188</v>
      </c>
      <c r="E216" s="213" t="s">
        <v>19</v>
      </c>
      <c r="F216" s="214" t="s">
        <v>199</v>
      </c>
      <c r="G216" s="212"/>
      <c r="H216" s="215">
        <v>231.49700000000001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188</v>
      </c>
      <c r="AU216" s="221" t="s">
        <v>81</v>
      </c>
      <c r="AV216" s="14" t="s">
        <v>184</v>
      </c>
      <c r="AW216" s="14" t="s">
        <v>33</v>
      </c>
      <c r="AX216" s="14" t="s">
        <v>79</v>
      </c>
      <c r="AY216" s="221" t="s">
        <v>177</v>
      </c>
    </row>
    <row r="217" spans="1:65" s="2" customFormat="1" ht="21.75" customHeight="1">
      <c r="A217" s="36"/>
      <c r="B217" s="37"/>
      <c r="C217" s="181" t="s">
        <v>350</v>
      </c>
      <c r="D217" s="181" t="s">
        <v>179</v>
      </c>
      <c r="E217" s="182" t="s">
        <v>351</v>
      </c>
      <c r="F217" s="183" t="s">
        <v>352</v>
      </c>
      <c r="G217" s="184" t="s">
        <v>182</v>
      </c>
      <c r="H217" s="185">
        <v>4.2750000000000004</v>
      </c>
      <c r="I217" s="186"/>
      <c r="J217" s="187">
        <f>ROUND(I217*H217,2)</f>
        <v>0</v>
      </c>
      <c r="K217" s="183" t="s">
        <v>183</v>
      </c>
      <c r="L217" s="41"/>
      <c r="M217" s="188" t="s">
        <v>19</v>
      </c>
      <c r="N217" s="189" t="s">
        <v>43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1.4</v>
      </c>
      <c r="T217" s="191">
        <f>S217*H217</f>
        <v>5.9850000000000003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81</v>
      </c>
      <c r="AY217" s="19" t="s">
        <v>177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79</v>
      </c>
      <c r="BK217" s="193">
        <f>ROUND(I217*H217,2)</f>
        <v>0</v>
      </c>
      <c r="BL217" s="19" t="s">
        <v>184</v>
      </c>
      <c r="BM217" s="192" t="s">
        <v>353</v>
      </c>
    </row>
    <row r="218" spans="1:65" s="2" customFormat="1" ht="11.25">
      <c r="A218" s="36"/>
      <c r="B218" s="37"/>
      <c r="C218" s="38"/>
      <c r="D218" s="194" t="s">
        <v>186</v>
      </c>
      <c r="E218" s="38"/>
      <c r="F218" s="195" t="s">
        <v>354</v>
      </c>
      <c r="G218" s="38"/>
      <c r="H218" s="38"/>
      <c r="I218" s="196"/>
      <c r="J218" s="38"/>
      <c r="K218" s="38"/>
      <c r="L218" s="41"/>
      <c r="M218" s="197"/>
      <c r="N218" s="19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186</v>
      </c>
      <c r="AU218" s="19" t="s">
        <v>81</v>
      </c>
    </row>
    <row r="219" spans="1:65" s="13" customFormat="1" ht="11.25">
      <c r="B219" s="199"/>
      <c r="C219" s="200"/>
      <c r="D219" s="201" t="s">
        <v>188</v>
      </c>
      <c r="E219" s="202" t="s">
        <v>19</v>
      </c>
      <c r="F219" s="203" t="s">
        <v>355</v>
      </c>
      <c r="G219" s="200"/>
      <c r="H219" s="204">
        <v>4.2750000000000004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188</v>
      </c>
      <c r="AU219" s="210" t="s">
        <v>81</v>
      </c>
      <c r="AV219" s="13" t="s">
        <v>81</v>
      </c>
      <c r="AW219" s="13" t="s">
        <v>33</v>
      </c>
      <c r="AX219" s="13" t="s">
        <v>79</v>
      </c>
      <c r="AY219" s="210" t="s">
        <v>177</v>
      </c>
    </row>
    <row r="220" spans="1:65" s="2" customFormat="1" ht="24.2" customHeight="1">
      <c r="A220" s="36"/>
      <c r="B220" s="37"/>
      <c r="C220" s="181" t="s">
        <v>356</v>
      </c>
      <c r="D220" s="181" t="s">
        <v>179</v>
      </c>
      <c r="E220" s="182" t="s">
        <v>357</v>
      </c>
      <c r="F220" s="183" t="s">
        <v>358</v>
      </c>
      <c r="G220" s="184" t="s">
        <v>182</v>
      </c>
      <c r="H220" s="185">
        <v>0.88200000000000001</v>
      </c>
      <c r="I220" s="186"/>
      <c r="J220" s="187">
        <f>ROUND(I220*H220,2)</f>
        <v>0</v>
      </c>
      <c r="K220" s="183" t="s">
        <v>183</v>
      </c>
      <c r="L220" s="41"/>
      <c r="M220" s="188" t="s">
        <v>19</v>
      </c>
      <c r="N220" s="189" t="s">
        <v>43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1.8</v>
      </c>
      <c r="T220" s="191">
        <f>S220*H220</f>
        <v>1.5876000000000001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184</v>
      </c>
      <c r="AT220" s="192" t="s">
        <v>179</v>
      </c>
      <c r="AU220" s="192" t="s">
        <v>81</v>
      </c>
      <c r="AY220" s="19" t="s">
        <v>177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79</v>
      </c>
      <c r="BK220" s="193">
        <f>ROUND(I220*H220,2)</f>
        <v>0</v>
      </c>
      <c r="BL220" s="19" t="s">
        <v>184</v>
      </c>
      <c r="BM220" s="192" t="s">
        <v>359</v>
      </c>
    </row>
    <row r="221" spans="1:65" s="2" customFormat="1" ht="11.25">
      <c r="A221" s="36"/>
      <c r="B221" s="37"/>
      <c r="C221" s="38"/>
      <c r="D221" s="194" t="s">
        <v>186</v>
      </c>
      <c r="E221" s="38"/>
      <c r="F221" s="195" t="s">
        <v>360</v>
      </c>
      <c r="G221" s="38"/>
      <c r="H221" s="38"/>
      <c r="I221" s="196"/>
      <c r="J221" s="38"/>
      <c r="K221" s="38"/>
      <c r="L221" s="41"/>
      <c r="M221" s="197"/>
      <c r="N221" s="19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186</v>
      </c>
      <c r="AU221" s="19" t="s">
        <v>81</v>
      </c>
    </row>
    <row r="222" spans="1:65" s="13" customFormat="1" ht="11.25">
      <c r="B222" s="199"/>
      <c r="C222" s="200"/>
      <c r="D222" s="201" t="s">
        <v>188</v>
      </c>
      <c r="E222" s="202" t="s">
        <v>19</v>
      </c>
      <c r="F222" s="203" t="s">
        <v>361</v>
      </c>
      <c r="G222" s="200"/>
      <c r="H222" s="204">
        <v>0.88200000000000001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188</v>
      </c>
      <c r="AU222" s="210" t="s">
        <v>81</v>
      </c>
      <c r="AV222" s="13" t="s">
        <v>81</v>
      </c>
      <c r="AW222" s="13" t="s">
        <v>33</v>
      </c>
      <c r="AX222" s="13" t="s">
        <v>79</v>
      </c>
      <c r="AY222" s="210" t="s">
        <v>177</v>
      </c>
    </row>
    <row r="223" spans="1:65" s="2" customFormat="1" ht="21.75" customHeight="1">
      <c r="A223" s="36"/>
      <c r="B223" s="37"/>
      <c r="C223" s="181" t="s">
        <v>362</v>
      </c>
      <c r="D223" s="181" t="s">
        <v>179</v>
      </c>
      <c r="E223" s="182" t="s">
        <v>363</v>
      </c>
      <c r="F223" s="183" t="s">
        <v>364</v>
      </c>
      <c r="G223" s="184" t="s">
        <v>182</v>
      </c>
      <c r="H223" s="185">
        <v>1.8240000000000001</v>
      </c>
      <c r="I223" s="186"/>
      <c r="J223" s="187">
        <f>ROUND(I223*H223,2)</f>
        <v>0</v>
      </c>
      <c r="K223" s="183" t="s">
        <v>183</v>
      </c>
      <c r="L223" s="41"/>
      <c r="M223" s="188" t="s">
        <v>19</v>
      </c>
      <c r="N223" s="189" t="s">
        <v>43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2.2000000000000002</v>
      </c>
      <c r="T223" s="191">
        <f>S223*H223</f>
        <v>4.0128000000000004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184</v>
      </c>
      <c r="AT223" s="192" t="s">
        <v>179</v>
      </c>
      <c r="AU223" s="192" t="s">
        <v>81</v>
      </c>
      <c r="AY223" s="19" t="s">
        <v>177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79</v>
      </c>
      <c r="BK223" s="193">
        <f>ROUND(I223*H223,2)</f>
        <v>0</v>
      </c>
      <c r="BL223" s="19" t="s">
        <v>184</v>
      </c>
      <c r="BM223" s="192" t="s">
        <v>365</v>
      </c>
    </row>
    <row r="224" spans="1:65" s="2" customFormat="1" ht="11.25">
      <c r="A224" s="36"/>
      <c r="B224" s="37"/>
      <c r="C224" s="38"/>
      <c r="D224" s="194" t="s">
        <v>186</v>
      </c>
      <c r="E224" s="38"/>
      <c r="F224" s="195" t="s">
        <v>366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186</v>
      </c>
      <c r="AU224" s="19" t="s">
        <v>81</v>
      </c>
    </row>
    <row r="225" spans="1:65" s="2" customFormat="1" ht="19.5">
      <c r="A225" s="36"/>
      <c r="B225" s="37"/>
      <c r="C225" s="38"/>
      <c r="D225" s="201" t="s">
        <v>217</v>
      </c>
      <c r="E225" s="38"/>
      <c r="F225" s="222" t="s">
        <v>367</v>
      </c>
      <c r="G225" s="38"/>
      <c r="H225" s="38"/>
      <c r="I225" s="196"/>
      <c r="J225" s="38"/>
      <c r="K225" s="38"/>
      <c r="L225" s="41"/>
      <c r="M225" s="197"/>
      <c r="N225" s="198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217</v>
      </c>
      <c r="AU225" s="19" t="s">
        <v>81</v>
      </c>
    </row>
    <row r="226" spans="1:65" s="15" customFormat="1" ht="11.25">
      <c r="B226" s="223"/>
      <c r="C226" s="224"/>
      <c r="D226" s="201" t="s">
        <v>188</v>
      </c>
      <c r="E226" s="225" t="s">
        <v>19</v>
      </c>
      <c r="F226" s="226" t="s">
        <v>368</v>
      </c>
      <c r="G226" s="224"/>
      <c r="H226" s="225" t="s">
        <v>19</v>
      </c>
      <c r="I226" s="227"/>
      <c r="J226" s="224"/>
      <c r="K226" s="224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188</v>
      </c>
      <c r="AU226" s="232" t="s">
        <v>81</v>
      </c>
      <c r="AV226" s="15" t="s">
        <v>79</v>
      </c>
      <c r="AW226" s="15" t="s">
        <v>33</v>
      </c>
      <c r="AX226" s="15" t="s">
        <v>72</v>
      </c>
      <c r="AY226" s="232" t="s">
        <v>177</v>
      </c>
    </row>
    <row r="227" spans="1:65" s="13" customFormat="1" ht="11.25">
      <c r="B227" s="199"/>
      <c r="C227" s="200"/>
      <c r="D227" s="201" t="s">
        <v>188</v>
      </c>
      <c r="E227" s="202" t="s">
        <v>19</v>
      </c>
      <c r="F227" s="203" t="s">
        <v>369</v>
      </c>
      <c r="G227" s="200"/>
      <c r="H227" s="204">
        <v>1.008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188</v>
      </c>
      <c r="AU227" s="210" t="s">
        <v>81</v>
      </c>
      <c r="AV227" s="13" t="s">
        <v>81</v>
      </c>
      <c r="AW227" s="13" t="s">
        <v>33</v>
      </c>
      <c r="AX227" s="13" t="s">
        <v>72</v>
      </c>
      <c r="AY227" s="210" t="s">
        <v>177</v>
      </c>
    </row>
    <row r="228" spans="1:65" s="13" customFormat="1" ht="11.25">
      <c r="B228" s="199"/>
      <c r="C228" s="200"/>
      <c r="D228" s="201" t="s">
        <v>188</v>
      </c>
      <c r="E228" s="202" t="s">
        <v>19</v>
      </c>
      <c r="F228" s="203" t="s">
        <v>370</v>
      </c>
      <c r="G228" s="200"/>
      <c r="H228" s="204">
        <v>0.81599999999999995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188</v>
      </c>
      <c r="AU228" s="210" t="s">
        <v>81</v>
      </c>
      <c r="AV228" s="13" t="s">
        <v>81</v>
      </c>
      <c r="AW228" s="13" t="s">
        <v>33</v>
      </c>
      <c r="AX228" s="13" t="s">
        <v>72</v>
      </c>
      <c r="AY228" s="210" t="s">
        <v>177</v>
      </c>
    </row>
    <row r="229" spans="1:65" s="14" customFormat="1" ht="11.25">
      <c r="B229" s="211"/>
      <c r="C229" s="212"/>
      <c r="D229" s="201" t="s">
        <v>188</v>
      </c>
      <c r="E229" s="213" t="s">
        <v>19</v>
      </c>
      <c r="F229" s="214" t="s">
        <v>199</v>
      </c>
      <c r="G229" s="212"/>
      <c r="H229" s="215">
        <v>1.8240000000000001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188</v>
      </c>
      <c r="AU229" s="221" t="s">
        <v>81</v>
      </c>
      <c r="AV229" s="14" t="s">
        <v>184</v>
      </c>
      <c r="AW229" s="14" t="s">
        <v>33</v>
      </c>
      <c r="AX229" s="14" t="s">
        <v>79</v>
      </c>
      <c r="AY229" s="221" t="s">
        <v>177</v>
      </c>
    </row>
    <row r="230" spans="1:65" s="2" customFormat="1" ht="24.2" customHeight="1">
      <c r="A230" s="36"/>
      <c r="B230" s="37"/>
      <c r="C230" s="181" t="s">
        <v>371</v>
      </c>
      <c r="D230" s="181" t="s">
        <v>179</v>
      </c>
      <c r="E230" s="182" t="s">
        <v>372</v>
      </c>
      <c r="F230" s="183" t="s">
        <v>373</v>
      </c>
      <c r="G230" s="184" t="s">
        <v>132</v>
      </c>
      <c r="H230" s="185">
        <v>100.75</v>
      </c>
      <c r="I230" s="186"/>
      <c r="J230" s="187">
        <f>ROUND(I230*H230,2)</f>
        <v>0</v>
      </c>
      <c r="K230" s="183" t="s">
        <v>183</v>
      </c>
      <c r="L230" s="41"/>
      <c r="M230" s="188" t="s">
        <v>19</v>
      </c>
      <c r="N230" s="189" t="s">
        <v>43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5.8999999999999997E-2</v>
      </c>
      <c r="T230" s="191">
        <f>S230*H230</f>
        <v>5.9442499999999994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184</v>
      </c>
      <c r="AT230" s="192" t="s">
        <v>179</v>
      </c>
      <c r="AU230" s="192" t="s">
        <v>81</v>
      </c>
      <c r="AY230" s="19" t="s">
        <v>177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79</v>
      </c>
      <c r="BK230" s="193">
        <f>ROUND(I230*H230,2)</f>
        <v>0</v>
      </c>
      <c r="BL230" s="19" t="s">
        <v>184</v>
      </c>
      <c r="BM230" s="192" t="s">
        <v>374</v>
      </c>
    </row>
    <row r="231" spans="1:65" s="2" customFormat="1" ht="11.25">
      <c r="A231" s="36"/>
      <c r="B231" s="37"/>
      <c r="C231" s="38"/>
      <c r="D231" s="194" t="s">
        <v>186</v>
      </c>
      <c r="E231" s="38"/>
      <c r="F231" s="195" t="s">
        <v>375</v>
      </c>
      <c r="G231" s="38"/>
      <c r="H231" s="38"/>
      <c r="I231" s="196"/>
      <c r="J231" s="38"/>
      <c r="K231" s="38"/>
      <c r="L231" s="41"/>
      <c r="M231" s="197"/>
      <c r="N231" s="19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186</v>
      </c>
      <c r="AU231" s="19" t="s">
        <v>81</v>
      </c>
    </row>
    <row r="232" spans="1:65" s="13" customFormat="1" ht="11.25">
      <c r="B232" s="199"/>
      <c r="C232" s="200"/>
      <c r="D232" s="201" t="s">
        <v>188</v>
      </c>
      <c r="E232" s="202" t="s">
        <v>19</v>
      </c>
      <c r="F232" s="203" t="s">
        <v>376</v>
      </c>
      <c r="G232" s="200"/>
      <c r="H232" s="204">
        <v>100.75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188</v>
      </c>
      <c r="AU232" s="210" t="s">
        <v>81</v>
      </c>
      <c r="AV232" s="13" t="s">
        <v>81</v>
      </c>
      <c r="AW232" s="13" t="s">
        <v>33</v>
      </c>
      <c r="AX232" s="13" t="s">
        <v>72</v>
      </c>
      <c r="AY232" s="210" t="s">
        <v>177</v>
      </c>
    </row>
    <row r="233" spans="1:65" s="14" customFormat="1" ht="11.25">
      <c r="B233" s="211"/>
      <c r="C233" s="212"/>
      <c r="D233" s="201" t="s">
        <v>188</v>
      </c>
      <c r="E233" s="213" t="s">
        <v>19</v>
      </c>
      <c r="F233" s="214" t="s">
        <v>199</v>
      </c>
      <c r="G233" s="212"/>
      <c r="H233" s="215">
        <v>100.75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188</v>
      </c>
      <c r="AU233" s="221" t="s">
        <v>81</v>
      </c>
      <c r="AV233" s="14" t="s">
        <v>184</v>
      </c>
      <c r="AW233" s="14" t="s">
        <v>33</v>
      </c>
      <c r="AX233" s="14" t="s">
        <v>79</v>
      </c>
      <c r="AY233" s="221" t="s">
        <v>177</v>
      </c>
    </row>
    <row r="234" spans="1:65" s="2" customFormat="1" ht="24.2" customHeight="1">
      <c r="A234" s="36"/>
      <c r="B234" s="37"/>
      <c r="C234" s="181" t="s">
        <v>377</v>
      </c>
      <c r="D234" s="181" t="s">
        <v>179</v>
      </c>
      <c r="E234" s="182" t="s">
        <v>378</v>
      </c>
      <c r="F234" s="183" t="s">
        <v>379</v>
      </c>
      <c r="G234" s="184" t="s">
        <v>380</v>
      </c>
      <c r="H234" s="185">
        <v>4.7249999999999996</v>
      </c>
      <c r="I234" s="186"/>
      <c r="J234" s="187">
        <f>ROUND(I234*H234,2)</f>
        <v>0</v>
      </c>
      <c r="K234" s="183" t="s">
        <v>183</v>
      </c>
      <c r="L234" s="41"/>
      <c r="M234" s="188" t="s">
        <v>19</v>
      </c>
      <c r="N234" s="189" t="s">
        <v>43</v>
      </c>
      <c r="O234" s="66"/>
      <c r="P234" s="190">
        <f>O234*H234</f>
        <v>0</v>
      </c>
      <c r="Q234" s="190">
        <v>5.5000000000000003E-4</v>
      </c>
      <c r="R234" s="190">
        <f>Q234*H234</f>
        <v>2.5987499999999999E-3</v>
      </c>
      <c r="S234" s="190">
        <v>1E-3</v>
      </c>
      <c r="T234" s="191">
        <f>S234*H234</f>
        <v>4.725E-3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184</v>
      </c>
      <c r="AT234" s="192" t="s">
        <v>179</v>
      </c>
      <c r="AU234" s="192" t="s">
        <v>81</v>
      </c>
      <c r="AY234" s="19" t="s">
        <v>177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79</v>
      </c>
      <c r="BK234" s="193">
        <f>ROUND(I234*H234,2)</f>
        <v>0</v>
      </c>
      <c r="BL234" s="19" t="s">
        <v>184</v>
      </c>
      <c r="BM234" s="192" t="s">
        <v>381</v>
      </c>
    </row>
    <row r="235" spans="1:65" s="2" customFormat="1" ht="11.25">
      <c r="A235" s="36"/>
      <c r="B235" s="37"/>
      <c r="C235" s="38"/>
      <c r="D235" s="194" t="s">
        <v>186</v>
      </c>
      <c r="E235" s="38"/>
      <c r="F235" s="195" t="s">
        <v>382</v>
      </c>
      <c r="G235" s="38"/>
      <c r="H235" s="38"/>
      <c r="I235" s="196"/>
      <c r="J235" s="38"/>
      <c r="K235" s="38"/>
      <c r="L235" s="41"/>
      <c r="M235" s="197"/>
      <c r="N235" s="19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186</v>
      </c>
      <c r="AU235" s="19" t="s">
        <v>81</v>
      </c>
    </row>
    <row r="236" spans="1:65" s="13" customFormat="1" ht="11.25">
      <c r="B236" s="199"/>
      <c r="C236" s="200"/>
      <c r="D236" s="201" t="s">
        <v>188</v>
      </c>
      <c r="E236" s="202" t="s">
        <v>19</v>
      </c>
      <c r="F236" s="203" t="s">
        <v>383</v>
      </c>
      <c r="G236" s="200"/>
      <c r="H236" s="204">
        <v>4.7249999999999996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188</v>
      </c>
      <c r="AU236" s="210" t="s">
        <v>81</v>
      </c>
      <c r="AV236" s="13" t="s">
        <v>81</v>
      </c>
      <c r="AW236" s="13" t="s">
        <v>33</v>
      </c>
      <c r="AX236" s="13" t="s">
        <v>79</v>
      </c>
      <c r="AY236" s="210" t="s">
        <v>177</v>
      </c>
    </row>
    <row r="237" spans="1:65" s="2" customFormat="1" ht="16.5" customHeight="1">
      <c r="A237" s="36"/>
      <c r="B237" s="37"/>
      <c r="C237" s="233" t="s">
        <v>384</v>
      </c>
      <c r="D237" s="233" t="s">
        <v>385</v>
      </c>
      <c r="E237" s="234" t="s">
        <v>386</v>
      </c>
      <c r="F237" s="235" t="s">
        <v>387</v>
      </c>
      <c r="G237" s="236" t="s">
        <v>228</v>
      </c>
      <c r="H237" s="237">
        <v>6.0000000000000001E-3</v>
      </c>
      <c r="I237" s="238"/>
      <c r="J237" s="239">
        <f>ROUND(I237*H237,2)</f>
        <v>0</v>
      </c>
      <c r="K237" s="235" t="s">
        <v>183</v>
      </c>
      <c r="L237" s="240"/>
      <c r="M237" s="241" t="s">
        <v>19</v>
      </c>
      <c r="N237" s="242" t="s">
        <v>43</v>
      </c>
      <c r="O237" s="66"/>
      <c r="P237" s="190">
        <f>O237*H237</f>
        <v>0</v>
      </c>
      <c r="Q237" s="190">
        <v>1</v>
      </c>
      <c r="R237" s="190">
        <f>Q237*H237</f>
        <v>6.0000000000000001E-3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232</v>
      </c>
      <c r="AT237" s="192" t="s">
        <v>385</v>
      </c>
      <c r="AU237" s="192" t="s">
        <v>81</v>
      </c>
      <c r="AY237" s="19" t="s">
        <v>177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79</v>
      </c>
      <c r="BK237" s="193">
        <f>ROUND(I237*H237,2)</f>
        <v>0</v>
      </c>
      <c r="BL237" s="19" t="s">
        <v>184</v>
      </c>
      <c r="BM237" s="192" t="s">
        <v>388</v>
      </c>
    </row>
    <row r="238" spans="1:65" s="2" customFormat="1" ht="19.5">
      <c r="A238" s="36"/>
      <c r="B238" s="37"/>
      <c r="C238" s="38"/>
      <c r="D238" s="201" t="s">
        <v>217</v>
      </c>
      <c r="E238" s="38"/>
      <c r="F238" s="222" t="s">
        <v>389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217</v>
      </c>
      <c r="AU238" s="19" t="s">
        <v>81</v>
      </c>
    </row>
    <row r="239" spans="1:65" s="13" customFormat="1" ht="11.25">
      <c r="B239" s="199"/>
      <c r="C239" s="200"/>
      <c r="D239" s="201" t="s">
        <v>188</v>
      </c>
      <c r="E239" s="200"/>
      <c r="F239" s="203" t="s">
        <v>390</v>
      </c>
      <c r="G239" s="200"/>
      <c r="H239" s="204">
        <v>6.0000000000000001E-3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188</v>
      </c>
      <c r="AU239" s="210" t="s">
        <v>81</v>
      </c>
      <c r="AV239" s="13" t="s">
        <v>81</v>
      </c>
      <c r="AW239" s="13" t="s">
        <v>4</v>
      </c>
      <c r="AX239" s="13" t="s">
        <v>79</v>
      </c>
      <c r="AY239" s="210" t="s">
        <v>177</v>
      </c>
    </row>
    <row r="240" spans="1:65" s="12" customFormat="1" ht="22.9" customHeight="1">
      <c r="B240" s="165"/>
      <c r="C240" s="166"/>
      <c r="D240" s="167" t="s">
        <v>71</v>
      </c>
      <c r="E240" s="179" t="s">
        <v>391</v>
      </c>
      <c r="F240" s="179" t="s">
        <v>392</v>
      </c>
      <c r="G240" s="166"/>
      <c r="H240" s="166"/>
      <c r="I240" s="169"/>
      <c r="J240" s="180">
        <f>BK240</f>
        <v>0</v>
      </c>
      <c r="K240" s="166"/>
      <c r="L240" s="171"/>
      <c r="M240" s="172"/>
      <c r="N240" s="173"/>
      <c r="O240" s="173"/>
      <c r="P240" s="174">
        <f>SUM(P241:P270)</f>
        <v>0</v>
      </c>
      <c r="Q240" s="173"/>
      <c r="R240" s="174">
        <f>SUM(R241:R270)</f>
        <v>0</v>
      </c>
      <c r="S240" s="173"/>
      <c r="T240" s="175">
        <f>SUM(T241:T270)</f>
        <v>3</v>
      </c>
      <c r="AR240" s="176" t="s">
        <v>79</v>
      </c>
      <c r="AT240" s="177" t="s">
        <v>71</v>
      </c>
      <c r="AU240" s="177" t="s">
        <v>79</v>
      </c>
      <c r="AY240" s="176" t="s">
        <v>177</v>
      </c>
      <c r="BK240" s="178">
        <f>SUM(BK241:BK270)</f>
        <v>0</v>
      </c>
    </row>
    <row r="241" spans="1:65" s="2" customFormat="1" ht="24.2" customHeight="1">
      <c r="A241" s="36"/>
      <c r="B241" s="37"/>
      <c r="C241" s="181" t="s">
        <v>393</v>
      </c>
      <c r="D241" s="181" t="s">
        <v>179</v>
      </c>
      <c r="E241" s="182" t="s">
        <v>394</v>
      </c>
      <c r="F241" s="183" t="s">
        <v>395</v>
      </c>
      <c r="G241" s="184" t="s">
        <v>182</v>
      </c>
      <c r="H241" s="185">
        <v>2</v>
      </c>
      <c r="I241" s="186"/>
      <c r="J241" s="187">
        <f>ROUND(I241*H241,2)</f>
        <v>0</v>
      </c>
      <c r="K241" s="183" t="s">
        <v>183</v>
      </c>
      <c r="L241" s="41"/>
      <c r="M241" s="188" t="s">
        <v>19</v>
      </c>
      <c r="N241" s="189" t="s">
        <v>43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1.5</v>
      </c>
      <c r="T241" s="191">
        <f>S241*H241</f>
        <v>3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184</v>
      </c>
      <c r="AT241" s="192" t="s">
        <v>179</v>
      </c>
      <c r="AU241" s="192" t="s">
        <v>81</v>
      </c>
      <c r="AY241" s="19" t="s">
        <v>177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79</v>
      </c>
      <c r="BK241" s="193">
        <f>ROUND(I241*H241,2)</f>
        <v>0</v>
      </c>
      <c r="BL241" s="19" t="s">
        <v>184</v>
      </c>
      <c r="BM241" s="192" t="s">
        <v>396</v>
      </c>
    </row>
    <row r="242" spans="1:65" s="2" customFormat="1" ht="11.25">
      <c r="A242" s="36"/>
      <c r="B242" s="37"/>
      <c r="C242" s="38"/>
      <c r="D242" s="194" t="s">
        <v>186</v>
      </c>
      <c r="E242" s="38"/>
      <c r="F242" s="195" t="s">
        <v>397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186</v>
      </c>
      <c r="AU242" s="19" t="s">
        <v>81</v>
      </c>
    </row>
    <row r="243" spans="1:65" s="13" customFormat="1" ht="11.25">
      <c r="B243" s="199"/>
      <c r="C243" s="200"/>
      <c r="D243" s="201" t="s">
        <v>188</v>
      </c>
      <c r="E243" s="202" t="s">
        <v>19</v>
      </c>
      <c r="F243" s="203" t="s">
        <v>398</v>
      </c>
      <c r="G243" s="200"/>
      <c r="H243" s="204">
        <v>2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188</v>
      </c>
      <c r="AU243" s="210" t="s">
        <v>81</v>
      </c>
      <c r="AV243" s="13" t="s">
        <v>81</v>
      </c>
      <c r="AW243" s="13" t="s">
        <v>33</v>
      </c>
      <c r="AX243" s="13" t="s">
        <v>79</v>
      </c>
      <c r="AY243" s="210" t="s">
        <v>177</v>
      </c>
    </row>
    <row r="244" spans="1:65" s="2" customFormat="1" ht="21.75" customHeight="1">
      <c r="A244" s="36"/>
      <c r="B244" s="37"/>
      <c r="C244" s="181" t="s">
        <v>399</v>
      </c>
      <c r="D244" s="181" t="s">
        <v>179</v>
      </c>
      <c r="E244" s="182" t="s">
        <v>400</v>
      </c>
      <c r="F244" s="183" t="s">
        <v>401</v>
      </c>
      <c r="G244" s="184" t="s">
        <v>228</v>
      </c>
      <c r="H244" s="185">
        <v>310.51900000000001</v>
      </c>
      <c r="I244" s="186"/>
      <c r="J244" s="187">
        <f>ROUND(I244*H244,2)</f>
        <v>0</v>
      </c>
      <c r="K244" s="183" t="s">
        <v>183</v>
      </c>
      <c r="L244" s="41"/>
      <c r="M244" s="188" t="s">
        <v>19</v>
      </c>
      <c r="N244" s="189" t="s">
        <v>43</v>
      </c>
      <c r="O244" s="6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184</v>
      </c>
      <c r="AT244" s="192" t="s">
        <v>179</v>
      </c>
      <c r="AU244" s="192" t="s">
        <v>81</v>
      </c>
      <c r="AY244" s="19" t="s">
        <v>177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79</v>
      </c>
      <c r="BK244" s="193">
        <f>ROUND(I244*H244,2)</f>
        <v>0</v>
      </c>
      <c r="BL244" s="19" t="s">
        <v>184</v>
      </c>
      <c r="BM244" s="192" t="s">
        <v>402</v>
      </c>
    </row>
    <row r="245" spans="1:65" s="2" customFormat="1" ht="11.25">
      <c r="A245" s="36"/>
      <c r="B245" s="37"/>
      <c r="C245" s="38"/>
      <c r="D245" s="194" t="s">
        <v>186</v>
      </c>
      <c r="E245" s="38"/>
      <c r="F245" s="195" t="s">
        <v>403</v>
      </c>
      <c r="G245" s="38"/>
      <c r="H245" s="38"/>
      <c r="I245" s="196"/>
      <c r="J245" s="38"/>
      <c r="K245" s="38"/>
      <c r="L245" s="41"/>
      <c r="M245" s="197"/>
      <c r="N245" s="198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186</v>
      </c>
      <c r="AU245" s="19" t="s">
        <v>81</v>
      </c>
    </row>
    <row r="246" spans="1:65" s="2" customFormat="1" ht="24.2" customHeight="1">
      <c r="A246" s="36"/>
      <c r="B246" s="37"/>
      <c r="C246" s="181" t="s">
        <v>404</v>
      </c>
      <c r="D246" s="181" t="s">
        <v>179</v>
      </c>
      <c r="E246" s="182" t="s">
        <v>405</v>
      </c>
      <c r="F246" s="183" t="s">
        <v>406</v>
      </c>
      <c r="G246" s="184" t="s">
        <v>228</v>
      </c>
      <c r="H246" s="185">
        <v>2794.6709999999998</v>
      </c>
      <c r="I246" s="186"/>
      <c r="J246" s="187">
        <f>ROUND(I246*H246,2)</f>
        <v>0</v>
      </c>
      <c r="K246" s="183" t="s">
        <v>183</v>
      </c>
      <c r="L246" s="41"/>
      <c r="M246" s="188" t="s">
        <v>19</v>
      </c>
      <c r="N246" s="189" t="s">
        <v>43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184</v>
      </c>
      <c r="AT246" s="192" t="s">
        <v>179</v>
      </c>
      <c r="AU246" s="192" t="s">
        <v>81</v>
      </c>
      <c r="AY246" s="19" t="s">
        <v>177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79</v>
      </c>
      <c r="BK246" s="193">
        <f>ROUND(I246*H246,2)</f>
        <v>0</v>
      </c>
      <c r="BL246" s="19" t="s">
        <v>184</v>
      </c>
      <c r="BM246" s="192" t="s">
        <v>407</v>
      </c>
    </row>
    <row r="247" spans="1:65" s="2" customFormat="1" ht="11.25">
      <c r="A247" s="36"/>
      <c r="B247" s="37"/>
      <c r="C247" s="38"/>
      <c r="D247" s="194" t="s">
        <v>186</v>
      </c>
      <c r="E247" s="38"/>
      <c r="F247" s="195" t="s">
        <v>408</v>
      </c>
      <c r="G247" s="38"/>
      <c r="H247" s="38"/>
      <c r="I247" s="196"/>
      <c r="J247" s="38"/>
      <c r="K247" s="38"/>
      <c r="L247" s="41"/>
      <c r="M247" s="197"/>
      <c r="N247" s="19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186</v>
      </c>
      <c r="AU247" s="19" t="s">
        <v>81</v>
      </c>
    </row>
    <row r="248" spans="1:65" s="2" customFormat="1" ht="19.5">
      <c r="A248" s="36"/>
      <c r="B248" s="37"/>
      <c r="C248" s="38"/>
      <c r="D248" s="201" t="s">
        <v>217</v>
      </c>
      <c r="E248" s="38"/>
      <c r="F248" s="222" t="s">
        <v>409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217</v>
      </c>
      <c r="AU248" s="19" t="s">
        <v>81</v>
      </c>
    </row>
    <row r="249" spans="1:65" s="13" customFormat="1" ht="11.25">
      <c r="B249" s="199"/>
      <c r="C249" s="200"/>
      <c r="D249" s="201" t="s">
        <v>188</v>
      </c>
      <c r="E249" s="200"/>
      <c r="F249" s="203" t="s">
        <v>410</v>
      </c>
      <c r="G249" s="200"/>
      <c r="H249" s="204">
        <v>2794.6709999999998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188</v>
      </c>
      <c r="AU249" s="210" t="s">
        <v>81</v>
      </c>
      <c r="AV249" s="13" t="s">
        <v>81</v>
      </c>
      <c r="AW249" s="13" t="s">
        <v>4</v>
      </c>
      <c r="AX249" s="13" t="s">
        <v>79</v>
      </c>
      <c r="AY249" s="210" t="s">
        <v>177</v>
      </c>
    </row>
    <row r="250" spans="1:65" s="2" customFormat="1" ht="24.2" customHeight="1">
      <c r="A250" s="36"/>
      <c r="B250" s="37"/>
      <c r="C250" s="181" t="s">
        <v>411</v>
      </c>
      <c r="D250" s="181" t="s">
        <v>179</v>
      </c>
      <c r="E250" s="182" t="s">
        <v>412</v>
      </c>
      <c r="F250" s="183" t="s">
        <v>413</v>
      </c>
      <c r="G250" s="184" t="s">
        <v>228</v>
      </c>
      <c r="H250" s="185">
        <v>57.051000000000002</v>
      </c>
      <c r="I250" s="186"/>
      <c r="J250" s="187">
        <f>ROUND(I250*H250,2)</f>
        <v>0</v>
      </c>
      <c r="K250" s="183" t="s">
        <v>183</v>
      </c>
      <c r="L250" s="41"/>
      <c r="M250" s="188" t="s">
        <v>19</v>
      </c>
      <c r="N250" s="189" t="s">
        <v>43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184</v>
      </c>
      <c r="AT250" s="192" t="s">
        <v>179</v>
      </c>
      <c r="AU250" s="192" t="s">
        <v>81</v>
      </c>
      <c r="AY250" s="19" t="s">
        <v>177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79</v>
      </c>
      <c r="BK250" s="193">
        <f>ROUND(I250*H250,2)</f>
        <v>0</v>
      </c>
      <c r="BL250" s="19" t="s">
        <v>184</v>
      </c>
      <c r="BM250" s="192" t="s">
        <v>414</v>
      </c>
    </row>
    <row r="251" spans="1:65" s="2" customFormat="1" ht="11.25">
      <c r="A251" s="36"/>
      <c r="B251" s="37"/>
      <c r="C251" s="38"/>
      <c r="D251" s="194" t="s">
        <v>186</v>
      </c>
      <c r="E251" s="38"/>
      <c r="F251" s="195" t="s">
        <v>415</v>
      </c>
      <c r="G251" s="38"/>
      <c r="H251" s="38"/>
      <c r="I251" s="196"/>
      <c r="J251" s="38"/>
      <c r="K251" s="38"/>
      <c r="L251" s="41"/>
      <c r="M251" s="197"/>
      <c r="N251" s="19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81</v>
      </c>
    </row>
    <row r="252" spans="1:65" s="13" customFormat="1" ht="11.25">
      <c r="B252" s="199"/>
      <c r="C252" s="200"/>
      <c r="D252" s="201" t="s">
        <v>188</v>
      </c>
      <c r="E252" s="202" t="s">
        <v>19</v>
      </c>
      <c r="F252" s="203" t="s">
        <v>416</v>
      </c>
      <c r="G252" s="200"/>
      <c r="H252" s="204">
        <v>57.051000000000002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188</v>
      </c>
      <c r="AU252" s="210" t="s">
        <v>81</v>
      </c>
      <c r="AV252" s="13" t="s">
        <v>81</v>
      </c>
      <c r="AW252" s="13" t="s">
        <v>33</v>
      </c>
      <c r="AX252" s="13" t="s">
        <v>79</v>
      </c>
      <c r="AY252" s="210" t="s">
        <v>177</v>
      </c>
    </row>
    <row r="253" spans="1:65" s="2" customFormat="1" ht="24.2" customHeight="1">
      <c r="A253" s="36"/>
      <c r="B253" s="37"/>
      <c r="C253" s="181" t="s">
        <v>417</v>
      </c>
      <c r="D253" s="181" t="s">
        <v>179</v>
      </c>
      <c r="E253" s="182" t="s">
        <v>418</v>
      </c>
      <c r="F253" s="183" t="s">
        <v>419</v>
      </c>
      <c r="G253" s="184" t="s">
        <v>228</v>
      </c>
      <c r="H253" s="185">
        <v>41.271999999999998</v>
      </c>
      <c r="I253" s="186"/>
      <c r="J253" s="187">
        <f>ROUND(I253*H253,2)</f>
        <v>0</v>
      </c>
      <c r="K253" s="183" t="s">
        <v>183</v>
      </c>
      <c r="L253" s="41"/>
      <c r="M253" s="188" t="s">
        <v>19</v>
      </c>
      <c r="N253" s="189" t="s">
        <v>43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184</v>
      </c>
      <c r="AT253" s="192" t="s">
        <v>179</v>
      </c>
      <c r="AU253" s="192" t="s">
        <v>81</v>
      </c>
      <c r="AY253" s="19" t="s">
        <v>177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79</v>
      </c>
      <c r="BK253" s="193">
        <f>ROUND(I253*H253,2)</f>
        <v>0</v>
      </c>
      <c r="BL253" s="19" t="s">
        <v>184</v>
      </c>
      <c r="BM253" s="192" t="s">
        <v>420</v>
      </c>
    </row>
    <row r="254" spans="1:65" s="2" customFormat="1" ht="11.25">
      <c r="A254" s="36"/>
      <c r="B254" s="37"/>
      <c r="C254" s="38"/>
      <c r="D254" s="194" t="s">
        <v>186</v>
      </c>
      <c r="E254" s="38"/>
      <c r="F254" s="195" t="s">
        <v>421</v>
      </c>
      <c r="G254" s="38"/>
      <c r="H254" s="38"/>
      <c r="I254" s="196"/>
      <c r="J254" s="38"/>
      <c r="K254" s="38"/>
      <c r="L254" s="41"/>
      <c r="M254" s="197"/>
      <c r="N254" s="19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81</v>
      </c>
    </row>
    <row r="255" spans="1:65" s="13" customFormat="1" ht="11.25">
      <c r="B255" s="199"/>
      <c r="C255" s="200"/>
      <c r="D255" s="201" t="s">
        <v>188</v>
      </c>
      <c r="E255" s="202" t="s">
        <v>19</v>
      </c>
      <c r="F255" s="203" t="s">
        <v>422</v>
      </c>
      <c r="G255" s="200"/>
      <c r="H255" s="204">
        <v>41.271999999999998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188</v>
      </c>
      <c r="AU255" s="210" t="s">
        <v>81</v>
      </c>
      <c r="AV255" s="13" t="s">
        <v>81</v>
      </c>
      <c r="AW255" s="13" t="s">
        <v>33</v>
      </c>
      <c r="AX255" s="13" t="s">
        <v>79</v>
      </c>
      <c r="AY255" s="210" t="s">
        <v>177</v>
      </c>
    </row>
    <row r="256" spans="1:65" s="2" customFormat="1" ht="24.2" customHeight="1">
      <c r="A256" s="36"/>
      <c r="B256" s="37"/>
      <c r="C256" s="181" t="s">
        <v>423</v>
      </c>
      <c r="D256" s="181" t="s">
        <v>179</v>
      </c>
      <c r="E256" s="182" t="s">
        <v>424</v>
      </c>
      <c r="F256" s="183" t="s">
        <v>425</v>
      </c>
      <c r="G256" s="184" t="s">
        <v>228</v>
      </c>
      <c r="H256" s="185">
        <v>130.13800000000001</v>
      </c>
      <c r="I256" s="186"/>
      <c r="J256" s="187">
        <f>ROUND(I256*H256,2)</f>
        <v>0</v>
      </c>
      <c r="K256" s="183" t="s">
        <v>183</v>
      </c>
      <c r="L256" s="41"/>
      <c r="M256" s="188" t="s">
        <v>19</v>
      </c>
      <c r="N256" s="189" t="s">
        <v>43</v>
      </c>
      <c r="O256" s="66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184</v>
      </c>
      <c r="AT256" s="192" t="s">
        <v>179</v>
      </c>
      <c r="AU256" s="192" t="s">
        <v>81</v>
      </c>
      <c r="AY256" s="19" t="s">
        <v>177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79</v>
      </c>
      <c r="BK256" s="193">
        <f>ROUND(I256*H256,2)</f>
        <v>0</v>
      </c>
      <c r="BL256" s="19" t="s">
        <v>184</v>
      </c>
      <c r="BM256" s="192" t="s">
        <v>426</v>
      </c>
    </row>
    <row r="257" spans="1:65" s="2" customFormat="1" ht="11.25">
      <c r="A257" s="36"/>
      <c r="B257" s="37"/>
      <c r="C257" s="38"/>
      <c r="D257" s="194" t="s">
        <v>186</v>
      </c>
      <c r="E257" s="38"/>
      <c r="F257" s="195" t="s">
        <v>427</v>
      </c>
      <c r="G257" s="38"/>
      <c r="H257" s="38"/>
      <c r="I257" s="196"/>
      <c r="J257" s="38"/>
      <c r="K257" s="38"/>
      <c r="L257" s="41"/>
      <c r="M257" s="197"/>
      <c r="N257" s="198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186</v>
      </c>
      <c r="AU257" s="19" t="s">
        <v>81</v>
      </c>
    </row>
    <row r="258" spans="1:65" s="13" customFormat="1" ht="11.25">
      <c r="B258" s="199"/>
      <c r="C258" s="200"/>
      <c r="D258" s="201" t="s">
        <v>188</v>
      </c>
      <c r="E258" s="202" t="s">
        <v>19</v>
      </c>
      <c r="F258" s="203" t="s">
        <v>428</v>
      </c>
      <c r="G258" s="200"/>
      <c r="H258" s="204">
        <v>130.13800000000001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188</v>
      </c>
      <c r="AU258" s="210" t="s">
        <v>81</v>
      </c>
      <c r="AV258" s="13" t="s">
        <v>81</v>
      </c>
      <c r="AW258" s="13" t="s">
        <v>33</v>
      </c>
      <c r="AX258" s="13" t="s">
        <v>79</v>
      </c>
      <c r="AY258" s="210" t="s">
        <v>177</v>
      </c>
    </row>
    <row r="259" spans="1:65" s="2" customFormat="1" ht="24.2" customHeight="1">
      <c r="A259" s="36"/>
      <c r="B259" s="37"/>
      <c r="C259" s="181" t="s">
        <v>429</v>
      </c>
      <c r="D259" s="181" t="s">
        <v>179</v>
      </c>
      <c r="E259" s="182" t="s">
        <v>430</v>
      </c>
      <c r="F259" s="183" t="s">
        <v>431</v>
      </c>
      <c r="G259" s="184" t="s">
        <v>228</v>
      </c>
      <c r="H259" s="185">
        <v>24.4</v>
      </c>
      <c r="I259" s="186"/>
      <c r="J259" s="187">
        <f>ROUND(I259*H259,2)</f>
        <v>0</v>
      </c>
      <c r="K259" s="183" t="s">
        <v>183</v>
      </c>
      <c r="L259" s="41"/>
      <c r="M259" s="188" t="s">
        <v>19</v>
      </c>
      <c r="N259" s="189" t="s">
        <v>43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184</v>
      </c>
      <c r="AT259" s="192" t="s">
        <v>179</v>
      </c>
      <c r="AU259" s="192" t="s">
        <v>81</v>
      </c>
      <c r="AY259" s="19" t="s">
        <v>177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79</v>
      </c>
      <c r="BK259" s="193">
        <f>ROUND(I259*H259,2)</f>
        <v>0</v>
      </c>
      <c r="BL259" s="19" t="s">
        <v>184</v>
      </c>
      <c r="BM259" s="192" t="s">
        <v>432</v>
      </c>
    </row>
    <row r="260" spans="1:65" s="2" customFormat="1" ht="11.25">
      <c r="A260" s="36"/>
      <c r="B260" s="37"/>
      <c r="C260" s="38"/>
      <c r="D260" s="194" t="s">
        <v>186</v>
      </c>
      <c r="E260" s="38"/>
      <c r="F260" s="195" t="s">
        <v>433</v>
      </c>
      <c r="G260" s="38"/>
      <c r="H260" s="38"/>
      <c r="I260" s="196"/>
      <c r="J260" s="38"/>
      <c r="K260" s="38"/>
      <c r="L260" s="41"/>
      <c r="M260" s="197"/>
      <c r="N260" s="19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81</v>
      </c>
    </row>
    <row r="261" spans="1:65" s="2" customFormat="1" ht="24.2" customHeight="1">
      <c r="A261" s="36"/>
      <c r="B261" s="37"/>
      <c r="C261" s="181" t="s">
        <v>434</v>
      </c>
      <c r="D261" s="181" t="s">
        <v>179</v>
      </c>
      <c r="E261" s="182" t="s">
        <v>435</v>
      </c>
      <c r="F261" s="183" t="s">
        <v>227</v>
      </c>
      <c r="G261" s="184" t="s">
        <v>228</v>
      </c>
      <c r="H261" s="185">
        <v>50.878</v>
      </c>
      <c r="I261" s="186"/>
      <c r="J261" s="187">
        <f>ROUND(I261*H261,2)</f>
        <v>0</v>
      </c>
      <c r="K261" s="183" t="s">
        <v>183</v>
      </c>
      <c r="L261" s="41"/>
      <c r="M261" s="188" t="s">
        <v>19</v>
      </c>
      <c r="N261" s="189" t="s">
        <v>43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184</v>
      </c>
      <c r="AT261" s="192" t="s">
        <v>179</v>
      </c>
      <c r="AU261" s="192" t="s">
        <v>81</v>
      </c>
      <c r="AY261" s="19" t="s">
        <v>177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79</v>
      </c>
      <c r="BK261" s="193">
        <f>ROUND(I261*H261,2)</f>
        <v>0</v>
      </c>
      <c r="BL261" s="19" t="s">
        <v>184</v>
      </c>
      <c r="BM261" s="192" t="s">
        <v>436</v>
      </c>
    </row>
    <row r="262" spans="1:65" s="2" customFormat="1" ht="11.25">
      <c r="A262" s="36"/>
      <c r="B262" s="37"/>
      <c r="C262" s="38"/>
      <c r="D262" s="194" t="s">
        <v>186</v>
      </c>
      <c r="E262" s="38"/>
      <c r="F262" s="195" t="s">
        <v>437</v>
      </c>
      <c r="G262" s="38"/>
      <c r="H262" s="38"/>
      <c r="I262" s="196"/>
      <c r="J262" s="38"/>
      <c r="K262" s="38"/>
      <c r="L262" s="41"/>
      <c r="M262" s="197"/>
      <c r="N262" s="19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186</v>
      </c>
      <c r="AU262" s="19" t="s">
        <v>81</v>
      </c>
    </row>
    <row r="263" spans="1:65" s="13" customFormat="1" ht="11.25">
      <c r="B263" s="199"/>
      <c r="C263" s="200"/>
      <c r="D263" s="201" t="s">
        <v>188</v>
      </c>
      <c r="E263" s="202" t="s">
        <v>19</v>
      </c>
      <c r="F263" s="203" t="s">
        <v>438</v>
      </c>
      <c r="G263" s="200"/>
      <c r="H263" s="204">
        <v>50.878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188</v>
      </c>
      <c r="AU263" s="210" t="s">
        <v>81</v>
      </c>
      <c r="AV263" s="13" t="s">
        <v>81</v>
      </c>
      <c r="AW263" s="13" t="s">
        <v>33</v>
      </c>
      <c r="AX263" s="13" t="s">
        <v>79</v>
      </c>
      <c r="AY263" s="210" t="s">
        <v>177</v>
      </c>
    </row>
    <row r="264" spans="1:65" s="2" customFormat="1" ht="24.2" customHeight="1">
      <c r="A264" s="36"/>
      <c r="B264" s="37"/>
      <c r="C264" s="181" t="s">
        <v>439</v>
      </c>
      <c r="D264" s="181" t="s">
        <v>179</v>
      </c>
      <c r="E264" s="182" t="s">
        <v>440</v>
      </c>
      <c r="F264" s="183" t="s">
        <v>441</v>
      </c>
      <c r="G264" s="184" t="s">
        <v>228</v>
      </c>
      <c r="H264" s="185">
        <v>6.9</v>
      </c>
      <c r="I264" s="186"/>
      <c r="J264" s="187">
        <f>ROUND(I264*H264,2)</f>
        <v>0</v>
      </c>
      <c r="K264" s="183" t="s">
        <v>183</v>
      </c>
      <c r="L264" s="41"/>
      <c r="M264" s="188" t="s">
        <v>19</v>
      </c>
      <c r="N264" s="189" t="s">
        <v>43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184</v>
      </c>
      <c r="AT264" s="192" t="s">
        <v>179</v>
      </c>
      <c r="AU264" s="192" t="s">
        <v>81</v>
      </c>
      <c r="AY264" s="19" t="s">
        <v>177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79</v>
      </c>
      <c r="BK264" s="193">
        <f>ROUND(I264*H264,2)</f>
        <v>0</v>
      </c>
      <c r="BL264" s="19" t="s">
        <v>184</v>
      </c>
      <c r="BM264" s="192" t="s">
        <v>442</v>
      </c>
    </row>
    <row r="265" spans="1:65" s="2" customFormat="1" ht="11.25">
      <c r="A265" s="36"/>
      <c r="B265" s="37"/>
      <c r="C265" s="38"/>
      <c r="D265" s="194" t="s">
        <v>186</v>
      </c>
      <c r="E265" s="38"/>
      <c r="F265" s="195" t="s">
        <v>443</v>
      </c>
      <c r="G265" s="38"/>
      <c r="H265" s="38"/>
      <c r="I265" s="196"/>
      <c r="J265" s="38"/>
      <c r="K265" s="38"/>
      <c r="L265" s="41"/>
      <c r="M265" s="197"/>
      <c r="N265" s="19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186</v>
      </c>
      <c r="AU265" s="19" t="s">
        <v>81</v>
      </c>
    </row>
    <row r="266" spans="1:65" s="13" customFormat="1" ht="11.25">
      <c r="B266" s="199"/>
      <c r="C266" s="200"/>
      <c r="D266" s="201" t="s">
        <v>188</v>
      </c>
      <c r="E266" s="202" t="s">
        <v>19</v>
      </c>
      <c r="F266" s="203" t="s">
        <v>444</v>
      </c>
      <c r="G266" s="200"/>
      <c r="H266" s="204">
        <v>6.9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188</v>
      </c>
      <c r="AU266" s="210" t="s">
        <v>81</v>
      </c>
      <c r="AV266" s="13" t="s">
        <v>81</v>
      </c>
      <c r="AW266" s="13" t="s">
        <v>33</v>
      </c>
      <c r="AX266" s="13" t="s">
        <v>79</v>
      </c>
      <c r="AY266" s="210" t="s">
        <v>177</v>
      </c>
    </row>
    <row r="267" spans="1:65" s="2" customFormat="1" ht="24.2" customHeight="1">
      <c r="A267" s="36"/>
      <c r="B267" s="37"/>
      <c r="C267" s="181" t="s">
        <v>445</v>
      </c>
      <c r="D267" s="181" t="s">
        <v>179</v>
      </c>
      <c r="E267" s="182" t="s">
        <v>446</v>
      </c>
      <c r="F267" s="183" t="s">
        <v>447</v>
      </c>
      <c r="G267" s="184" t="s">
        <v>228</v>
      </c>
      <c r="H267" s="185">
        <v>62.103999999999999</v>
      </c>
      <c r="I267" s="186"/>
      <c r="J267" s="187">
        <f>ROUND(I267*H267,2)</f>
        <v>0</v>
      </c>
      <c r="K267" s="183" t="s">
        <v>183</v>
      </c>
      <c r="L267" s="41"/>
      <c r="M267" s="188" t="s">
        <v>19</v>
      </c>
      <c r="N267" s="189" t="s">
        <v>43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184</v>
      </c>
      <c r="AT267" s="192" t="s">
        <v>179</v>
      </c>
      <c r="AU267" s="192" t="s">
        <v>81</v>
      </c>
      <c r="AY267" s="19" t="s">
        <v>177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79</v>
      </c>
      <c r="BK267" s="193">
        <f>ROUND(I267*H267,2)</f>
        <v>0</v>
      </c>
      <c r="BL267" s="19" t="s">
        <v>184</v>
      </c>
      <c r="BM267" s="192" t="s">
        <v>448</v>
      </c>
    </row>
    <row r="268" spans="1:65" s="2" customFormat="1" ht="11.25">
      <c r="A268" s="36"/>
      <c r="B268" s="37"/>
      <c r="C268" s="38"/>
      <c r="D268" s="194" t="s">
        <v>186</v>
      </c>
      <c r="E268" s="38"/>
      <c r="F268" s="195" t="s">
        <v>449</v>
      </c>
      <c r="G268" s="38"/>
      <c r="H268" s="38"/>
      <c r="I268" s="196"/>
      <c r="J268" s="38"/>
      <c r="K268" s="38"/>
      <c r="L268" s="41"/>
      <c r="M268" s="197"/>
      <c r="N268" s="19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186</v>
      </c>
      <c r="AU268" s="19" t="s">
        <v>81</v>
      </c>
    </row>
    <row r="269" spans="1:65" s="2" customFormat="1" ht="19.5">
      <c r="A269" s="36"/>
      <c r="B269" s="37"/>
      <c r="C269" s="38"/>
      <c r="D269" s="201" t="s">
        <v>217</v>
      </c>
      <c r="E269" s="38"/>
      <c r="F269" s="222" t="s">
        <v>450</v>
      </c>
      <c r="G269" s="38"/>
      <c r="H269" s="38"/>
      <c r="I269" s="196"/>
      <c r="J269" s="38"/>
      <c r="K269" s="38"/>
      <c r="L269" s="41"/>
      <c r="M269" s="197"/>
      <c r="N269" s="19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217</v>
      </c>
      <c r="AU269" s="19" t="s">
        <v>81</v>
      </c>
    </row>
    <row r="270" spans="1:65" s="13" customFormat="1" ht="11.25">
      <c r="B270" s="199"/>
      <c r="C270" s="200"/>
      <c r="D270" s="201" t="s">
        <v>188</v>
      </c>
      <c r="E270" s="200"/>
      <c r="F270" s="203" t="s">
        <v>451</v>
      </c>
      <c r="G270" s="200"/>
      <c r="H270" s="204">
        <v>62.103999999999999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188</v>
      </c>
      <c r="AU270" s="210" t="s">
        <v>81</v>
      </c>
      <c r="AV270" s="13" t="s">
        <v>81</v>
      </c>
      <c r="AW270" s="13" t="s">
        <v>4</v>
      </c>
      <c r="AX270" s="13" t="s">
        <v>79</v>
      </c>
      <c r="AY270" s="210" t="s">
        <v>177</v>
      </c>
    </row>
    <row r="271" spans="1:65" s="12" customFormat="1" ht="25.9" customHeight="1">
      <c r="B271" s="165"/>
      <c r="C271" s="166"/>
      <c r="D271" s="167" t="s">
        <v>71</v>
      </c>
      <c r="E271" s="168" t="s">
        <v>452</v>
      </c>
      <c r="F271" s="168" t="s">
        <v>453</v>
      </c>
      <c r="G271" s="166"/>
      <c r="H271" s="166"/>
      <c r="I271" s="169"/>
      <c r="J271" s="170">
        <f>BK271</f>
        <v>0</v>
      </c>
      <c r="K271" s="166"/>
      <c r="L271" s="171"/>
      <c r="M271" s="172"/>
      <c r="N271" s="173"/>
      <c r="O271" s="173"/>
      <c r="P271" s="174">
        <f>P272+P284+P288+P298+P313+P322+P328+P337</f>
        <v>0</v>
      </c>
      <c r="Q271" s="173"/>
      <c r="R271" s="174">
        <f>R272+R284+R288+R298+R313+R322+R328+R337</f>
        <v>0.87456800000000001</v>
      </c>
      <c r="S271" s="173"/>
      <c r="T271" s="175">
        <f>T272+T284+T288+T298+T313+T322+T328+T337</f>
        <v>26.984603499999999</v>
      </c>
      <c r="AR271" s="176" t="s">
        <v>81</v>
      </c>
      <c r="AT271" s="177" t="s">
        <v>71</v>
      </c>
      <c r="AU271" s="177" t="s">
        <v>72</v>
      </c>
      <c r="AY271" s="176" t="s">
        <v>177</v>
      </c>
      <c r="BK271" s="178">
        <f>BK272+BK284+BK288+BK298+BK313+BK322+BK328+BK337</f>
        <v>0</v>
      </c>
    </row>
    <row r="272" spans="1:65" s="12" customFormat="1" ht="22.9" customHeight="1">
      <c r="B272" s="165"/>
      <c r="C272" s="166"/>
      <c r="D272" s="167" t="s">
        <v>71</v>
      </c>
      <c r="E272" s="179" t="s">
        <v>454</v>
      </c>
      <c r="F272" s="179" t="s">
        <v>455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SUM(P273:P283)</f>
        <v>0</v>
      </c>
      <c r="Q272" s="173"/>
      <c r="R272" s="174">
        <f>SUM(R273:R283)</f>
        <v>0</v>
      </c>
      <c r="S272" s="173"/>
      <c r="T272" s="175">
        <f>SUM(T273:T283)</f>
        <v>6.8893106299999989</v>
      </c>
      <c r="AR272" s="176" t="s">
        <v>81</v>
      </c>
      <c r="AT272" s="177" t="s">
        <v>71</v>
      </c>
      <c r="AU272" s="177" t="s">
        <v>79</v>
      </c>
      <c r="AY272" s="176" t="s">
        <v>177</v>
      </c>
      <c r="BK272" s="178">
        <f>SUM(BK273:BK283)</f>
        <v>0</v>
      </c>
    </row>
    <row r="273" spans="1:65" s="2" customFormat="1" ht="24.2" customHeight="1">
      <c r="A273" s="36"/>
      <c r="B273" s="37"/>
      <c r="C273" s="181" t="s">
        <v>456</v>
      </c>
      <c r="D273" s="181" t="s">
        <v>179</v>
      </c>
      <c r="E273" s="182" t="s">
        <v>457</v>
      </c>
      <c r="F273" s="183" t="s">
        <v>458</v>
      </c>
      <c r="G273" s="184" t="s">
        <v>132</v>
      </c>
      <c r="H273" s="185">
        <v>74.489999999999995</v>
      </c>
      <c r="I273" s="186"/>
      <c r="J273" s="187">
        <f>ROUND(I273*H273,2)</f>
        <v>0</v>
      </c>
      <c r="K273" s="183" t="s">
        <v>183</v>
      </c>
      <c r="L273" s="41"/>
      <c r="M273" s="188" t="s">
        <v>19</v>
      </c>
      <c r="N273" s="189" t="s">
        <v>43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5.9409999999999998E-2</v>
      </c>
      <c r="T273" s="191">
        <f>S273*H273</f>
        <v>4.4254508999999995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287</v>
      </c>
      <c r="AT273" s="192" t="s">
        <v>179</v>
      </c>
      <c r="AU273" s="192" t="s">
        <v>81</v>
      </c>
      <c r="AY273" s="19" t="s">
        <v>177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79</v>
      </c>
      <c r="BK273" s="193">
        <f>ROUND(I273*H273,2)</f>
        <v>0</v>
      </c>
      <c r="BL273" s="19" t="s">
        <v>287</v>
      </c>
      <c r="BM273" s="192" t="s">
        <v>459</v>
      </c>
    </row>
    <row r="274" spans="1:65" s="2" customFormat="1" ht="11.25">
      <c r="A274" s="36"/>
      <c r="B274" s="37"/>
      <c r="C274" s="38"/>
      <c r="D274" s="194" t="s">
        <v>186</v>
      </c>
      <c r="E274" s="38"/>
      <c r="F274" s="195" t="s">
        <v>460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186</v>
      </c>
      <c r="AU274" s="19" t="s">
        <v>81</v>
      </c>
    </row>
    <row r="275" spans="1:65" s="15" customFormat="1" ht="11.25">
      <c r="B275" s="223"/>
      <c r="C275" s="224"/>
      <c r="D275" s="201" t="s">
        <v>188</v>
      </c>
      <c r="E275" s="225" t="s">
        <v>19</v>
      </c>
      <c r="F275" s="226" t="s">
        <v>284</v>
      </c>
      <c r="G275" s="224"/>
      <c r="H275" s="225" t="s">
        <v>19</v>
      </c>
      <c r="I275" s="227"/>
      <c r="J275" s="224"/>
      <c r="K275" s="224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188</v>
      </c>
      <c r="AU275" s="232" t="s">
        <v>81</v>
      </c>
      <c r="AV275" s="15" t="s">
        <v>79</v>
      </c>
      <c r="AW275" s="15" t="s">
        <v>33</v>
      </c>
      <c r="AX275" s="15" t="s">
        <v>72</v>
      </c>
      <c r="AY275" s="232" t="s">
        <v>177</v>
      </c>
    </row>
    <row r="276" spans="1:65" s="13" customFormat="1" ht="11.25">
      <c r="B276" s="199"/>
      <c r="C276" s="200"/>
      <c r="D276" s="201" t="s">
        <v>188</v>
      </c>
      <c r="E276" s="202" t="s">
        <v>19</v>
      </c>
      <c r="F276" s="203" t="s">
        <v>461</v>
      </c>
      <c r="G276" s="200"/>
      <c r="H276" s="204">
        <v>21.515000000000001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188</v>
      </c>
      <c r="AU276" s="210" t="s">
        <v>81</v>
      </c>
      <c r="AV276" s="13" t="s">
        <v>81</v>
      </c>
      <c r="AW276" s="13" t="s">
        <v>33</v>
      </c>
      <c r="AX276" s="13" t="s">
        <v>72</v>
      </c>
      <c r="AY276" s="210" t="s">
        <v>177</v>
      </c>
    </row>
    <row r="277" spans="1:65" s="13" customFormat="1" ht="11.25">
      <c r="B277" s="199"/>
      <c r="C277" s="200"/>
      <c r="D277" s="201" t="s">
        <v>188</v>
      </c>
      <c r="E277" s="202" t="s">
        <v>19</v>
      </c>
      <c r="F277" s="203" t="s">
        <v>462</v>
      </c>
      <c r="G277" s="200"/>
      <c r="H277" s="204">
        <v>52.975000000000001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188</v>
      </c>
      <c r="AU277" s="210" t="s">
        <v>81</v>
      </c>
      <c r="AV277" s="13" t="s">
        <v>81</v>
      </c>
      <c r="AW277" s="13" t="s">
        <v>33</v>
      </c>
      <c r="AX277" s="13" t="s">
        <v>72</v>
      </c>
      <c r="AY277" s="210" t="s">
        <v>177</v>
      </c>
    </row>
    <row r="278" spans="1:65" s="14" customFormat="1" ht="11.25">
      <c r="B278" s="211"/>
      <c r="C278" s="212"/>
      <c r="D278" s="201" t="s">
        <v>188</v>
      </c>
      <c r="E278" s="213" t="s">
        <v>19</v>
      </c>
      <c r="F278" s="214" t="s">
        <v>199</v>
      </c>
      <c r="G278" s="212"/>
      <c r="H278" s="215">
        <v>74.489999999999995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188</v>
      </c>
      <c r="AU278" s="221" t="s">
        <v>81</v>
      </c>
      <c r="AV278" s="14" t="s">
        <v>184</v>
      </c>
      <c r="AW278" s="14" t="s">
        <v>33</v>
      </c>
      <c r="AX278" s="14" t="s">
        <v>79</v>
      </c>
      <c r="AY278" s="221" t="s">
        <v>177</v>
      </c>
    </row>
    <row r="279" spans="1:65" s="2" customFormat="1" ht="16.5" customHeight="1">
      <c r="A279" s="36"/>
      <c r="B279" s="37"/>
      <c r="C279" s="181" t="s">
        <v>463</v>
      </c>
      <c r="D279" s="181" t="s">
        <v>179</v>
      </c>
      <c r="E279" s="182" t="s">
        <v>464</v>
      </c>
      <c r="F279" s="183" t="s">
        <v>465</v>
      </c>
      <c r="G279" s="184" t="s">
        <v>132</v>
      </c>
      <c r="H279" s="185">
        <v>234.87700000000001</v>
      </c>
      <c r="I279" s="186"/>
      <c r="J279" s="187">
        <f>ROUND(I279*H279,2)</f>
        <v>0</v>
      </c>
      <c r="K279" s="183" t="s">
        <v>183</v>
      </c>
      <c r="L279" s="41"/>
      <c r="M279" s="188" t="s">
        <v>19</v>
      </c>
      <c r="N279" s="189" t="s">
        <v>43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1.0489999999999999E-2</v>
      </c>
      <c r="T279" s="191">
        <f>S279*H279</f>
        <v>2.4638597299999998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287</v>
      </c>
      <c r="AT279" s="192" t="s">
        <v>179</v>
      </c>
      <c r="AU279" s="192" t="s">
        <v>81</v>
      </c>
      <c r="AY279" s="19" t="s">
        <v>177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79</v>
      </c>
      <c r="BK279" s="193">
        <f>ROUND(I279*H279,2)</f>
        <v>0</v>
      </c>
      <c r="BL279" s="19" t="s">
        <v>287</v>
      </c>
      <c r="BM279" s="192" t="s">
        <v>466</v>
      </c>
    </row>
    <row r="280" spans="1:65" s="2" customFormat="1" ht="11.25">
      <c r="A280" s="36"/>
      <c r="B280" s="37"/>
      <c r="C280" s="38"/>
      <c r="D280" s="194" t="s">
        <v>186</v>
      </c>
      <c r="E280" s="38"/>
      <c r="F280" s="195" t="s">
        <v>467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186</v>
      </c>
      <c r="AU280" s="19" t="s">
        <v>81</v>
      </c>
    </row>
    <row r="281" spans="1:65" s="13" customFormat="1" ht="11.25">
      <c r="B281" s="199"/>
      <c r="C281" s="200"/>
      <c r="D281" s="201" t="s">
        <v>188</v>
      </c>
      <c r="E281" s="202" t="s">
        <v>19</v>
      </c>
      <c r="F281" s="203" t="s">
        <v>468</v>
      </c>
      <c r="G281" s="200"/>
      <c r="H281" s="204">
        <v>230.8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188</v>
      </c>
      <c r="AU281" s="210" t="s">
        <v>81</v>
      </c>
      <c r="AV281" s="13" t="s">
        <v>81</v>
      </c>
      <c r="AW281" s="13" t="s">
        <v>33</v>
      </c>
      <c r="AX281" s="13" t="s">
        <v>72</v>
      </c>
      <c r="AY281" s="210" t="s">
        <v>177</v>
      </c>
    </row>
    <row r="282" spans="1:65" s="13" customFormat="1" ht="11.25">
      <c r="B282" s="199"/>
      <c r="C282" s="200"/>
      <c r="D282" s="201" t="s">
        <v>188</v>
      </c>
      <c r="E282" s="202" t="s">
        <v>19</v>
      </c>
      <c r="F282" s="203" t="s">
        <v>469</v>
      </c>
      <c r="G282" s="200"/>
      <c r="H282" s="204">
        <v>4.077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188</v>
      </c>
      <c r="AU282" s="210" t="s">
        <v>81</v>
      </c>
      <c r="AV282" s="13" t="s">
        <v>81</v>
      </c>
      <c r="AW282" s="13" t="s">
        <v>33</v>
      </c>
      <c r="AX282" s="13" t="s">
        <v>72</v>
      </c>
      <c r="AY282" s="210" t="s">
        <v>177</v>
      </c>
    </row>
    <row r="283" spans="1:65" s="14" customFormat="1" ht="11.25">
      <c r="B283" s="211"/>
      <c r="C283" s="212"/>
      <c r="D283" s="201" t="s">
        <v>188</v>
      </c>
      <c r="E283" s="213" t="s">
        <v>19</v>
      </c>
      <c r="F283" s="214" t="s">
        <v>199</v>
      </c>
      <c r="G283" s="212"/>
      <c r="H283" s="215">
        <v>234.87700000000001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188</v>
      </c>
      <c r="AU283" s="221" t="s">
        <v>81</v>
      </c>
      <c r="AV283" s="14" t="s">
        <v>184</v>
      </c>
      <c r="AW283" s="14" t="s">
        <v>33</v>
      </c>
      <c r="AX283" s="14" t="s">
        <v>79</v>
      </c>
      <c r="AY283" s="221" t="s">
        <v>177</v>
      </c>
    </row>
    <row r="284" spans="1:65" s="12" customFormat="1" ht="22.9" customHeight="1">
      <c r="B284" s="165"/>
      <c r="C284" s="166"/>
      <c r="D284" s="167" t="s">
        <v>71</v>
      </c>
      <c r="E284" s="179" t="s">
        <v>470</v>
      </c>
      <c r="F284" s="179" t="s">
        <v>471</v>
      </c>
      <c r="G284" s="166"/>
      <c r="H284" s="166"/>
      <c r="I284" s="169"/>
      <c r="J284" s="180">
        <f>BK284</f>
        <v>0</v>
      </c>
      <c r="K284" s="166"/>
      <c r="L284" s="171"/>
      <c r="M284" s="172"/>
      <c r="N284" s="173"/>
      <c r="O284" s="173"/>
      <c r="P284" s="174">
        <f>SUM(P285:P287)</f>
        <v>0</v>
      </c>
      <c r="Q284" s="173"/>
      <c r="R284" s="174">
        <f>SUM(R285:R287)</f>
        <v>0</v>
      </c>
      <c r="S284" s="173"/>
      <c r="T284" s="175">
        <f>SUM(T285:T287)</f>
        <v>3.5070000000000004E-2</v>
      </c>
      <c r="AR284" s="176" t="s">
        <v>81</v>
      </c>
      <c r="AT284" s="177" t="s">
        <v>71</v>
      </c>
      <c r="AU284" s="177" t="s">
        <v>79</v>
      </c>
      <c r="AY284" s="176" t="s">
        <v>177</v>
      </c>
      <c r="BK284" s="178">
        <f>SUM(BK285:BK287)</f>
        <v>0</v>
      </c>
    </row>
    <row r="285" spans="1:65" s="2" customFormat="1" ht="16.5" customHeight="1">
      <c r="A285" s="36"/>
      <c r="B285" s="37"/>
      <c r="C285" s="181" t="s">
        <v>472</v>
      </c>
      <c r="D285" s="181" t="s">
        <v>179</v>
      </c>
      <c r="E285" s="182" t="s">
        <v>473</v>
      </c>
      <c r="F285" s="183" t="s">
        <v>474</v>
      </c>
      <c r="G285" s="184" t="s">
        <v>380</v>
      </c>
      <c r="H285" s="185">
        <v>21</v>
      </c>
      <c r="I285" s="186"/>
      <c r="J285" s="187">
        <f>ROUND(I285*H285,2)</f>
        <v>0</v>
      </c>
      <c r="K285" s="183" t="s">
        <v>183</v>
      </c>
      <c r="L285" s="41"/>
      <c r="M285" s="188" t="s">
        <v>19</v>
      </c>
      <c r="N285" s="189" t="s">
        <v>43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1.67E-3</v>
      </c>
      <c r="T285" s="191">
        <f>S285*H285</f>
        <v>3.5070000000000004E-2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287</v>
      </c>
      <c r="AT285" s="192" t="s">
        <v>179</v>
      </c>
      <c r="AU285" s="192" t="s">
        <v>81</v>
      </c>
      <c r="AY285" s="19" t="s">
        <v>177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79</v>
      </c>
      <c r="BK285" s="193">
        <f>ROUND(I285*H285,2)</f>
        <v>0</v>
      </c>
      <c r="BL285" s="19" t="s">
        <v>287</v>
      </c>
      <c r="BM285" s="192" t="s">
        <v>475</v>
      </c>
    </row>
    <row r="286" spans="1:65" s="2" customFormat="1" ht="11.25">
      <c r="A286" s="36"/>
      <c r="B286" s="37"/>
      <c r="C286" s="38"/>
      <c r="D286" s="194" t="s">
        <v>186</v>
      </c>
      <c r="E286" s="38"/>
      <c r="F286" s="195" t="s">
        <v>476</v>
      </c>
      <c r="G286" s="38"/>
      <c r="H286" s="38"/>
      <c r="I286" s="196"/>
      <c r="J286" s="38"/>
      <c r="K286" s="38"/>
      <c r="L286" s="41"/>
      <c r="M286" s="197"/>
      <c r="N286" s="19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186</v>
      </c>
      <c r="AU286" s="19" t="s">
        <v>81</v>
      </c>
    </row>
    <row r="287" spans="1:65" s="13" customFormat="1" ht="11.25">
      <c r="B287" s="199"/>
      <c r="C287" s="200"/>
      <c r="D287" s="201" t="s">
        <v>188</v>
      </c>
      <c r="E287" s="202" t="s">
        <v>19</v>
      </c>
      <c r="F287" s="203" t="s">
        <v>477</v>
      </c>
      <c r="G287" s="200"/>
      <c r="H287" s="204">
        <v>21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188</v>
      </c>
      <c r="AU287" s="210" t="s">
        <v>81</v>
      </c>
      <c r="AV287" s="13" t="s">
        <v>81</v>
      </c>
      <c r="AW287" s="13" t="s">
        <v>33</v>
      </c>
      <c r="AX287" s="13" t="s">
        <v>79</v>
      </c>
      <c r="AY287" s="210" t="s">
        <v>177</v>
      </c>
    </row>
    <row r="288" spans="1:65" s="12" customFormat="1" ht="22.9" customHeight="1">
      <c r="B288" s="165"/>
      <c r="C288" s="166"/>
      <c r="D288" s="167" t="s">
        <v>71</v>
      </c>
      <c r="E288" s="179" t="s">
        <v>478</v>
      </c>
      <c r="F288" s="179" t="s">
        <v>479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SUM(P289:P297)</f>
        <v>0</v>
      </c>
      <c r="Q288" s="173"/>
      <c r="R288" s="174">
        <f>SUM(R289:R297)</f>
        <v>0</v>
      </c>
      <c r="S288" s="173"/>
      <c r="T288" s="175">
        <f>SUM(T289:T297)</f>
        <v>0.66602399999999995</v>
      </c>
      <c r="AR288" s="176" t="s">
        <v>81</v>
      </c>
      <c r="AT288" s="177" t="s">
        <v>71</v>
      </c>
      <c r="AU288" s="177" t="s">
        <v>79</v>
      </c>
      <c r="AY288" s="176" t="s">
        <v>177</v>
      </c>
      <c r="BK288" s="178">
        <f>SUM(BK289:BK297)</f>
        <v>0</v>
      </c>
    </row>
    <row r="289" spans="1:65" s="2" customFormat="1" ht="16.5" customHeight="1">
      <c r="A289" s="36"/>
      <c r="B289" s="37"/>
      <c r="C289" s="181" t="s">
        <v>480</v>
      </c>
      <c r="D289" s="181" t="s">
        <v>179</v>
      </c>
      <c r="E289" s="182" t="s">
        <v>481</v>
      </c>
      <c r="F289" s="183" t="s">
        <v>482</v>
      </c>
      <c r="G289" s="184" t="s">
        <v>132</v>
      </c>
      <c r="H289" s="185">
        <v>8.8000000000000007</v>
      </c>
      <c r="I289" s="186"/>
      <c r="J289" s="187">
        <f>ROUND(I289*H289,2)</f>
        <v>0</v>
      </c>
      <c r="K289" s="183" t="s">
        <v>183</v>
      </c>
      <c r="L289" s="41"/>
      <c r="M289" s="188" t="s">
        <v>19</v>
      </c>
      <c r="N289" s="189" t="s">
        <v>43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1.098E-2</v>
      </c>
      <c r="T289" s="191">
        <f>S289*H289</f>
        <v>9.6624000000000015E-2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287</v>
      </c>
      <c r="AT289" s="192" t="s">
        <v>179</v>
      </c>
      <c r="AU289" s="192" t="s">
        <v>81</v>
      </c>
      <c r="AY289" s="19" t="s">
        <v>177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79</v>
      </c>
      <c r="BK289" s="193">
        <f>ROUND(I289*H289,2)</f>
        <v>0</v>
      </c>
      <c r="BL289" s="19" t="s">
        <v>287</v>
      </c>
      <c r="BM289" s="192" t="s">
        <v>483</v>
      </c>
    </row>
    <row r="290" spans="1:65" s="2" customFormat="1" ht="11.25">
      <c r="A290" s="36"/>
      <c r="B290" s="37"/>
      <c r="C290" s="38"/>
      <c r="D290" s="194" t="s">
        <v>186</v>
      </c>
      <c r="E290" s="38"/>
      <c r="F290" s="195" t="s">
        <v>484</v>
      </c>
      <c r="G290" s="38"/>
      <c r="H290" s="38"/>
      <c r="I290" s="196"/>
      <c r="J290" s="38"/>
      <c r="K290" s="38"/>
      <c r="L290" s="41"/>
      <c r="M290" s="197"/>
      <c r="N290" s="19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186</v>
      </c>
      <c r="AU290" s="19" t="s">
        <v>81</v>
      </c>
    </row>
    <row r="291" spans="1:65" s="13" customFormat="1" ht="11.25">
      <c r="B291" s="199"/>
      <c r="C291" s="200"/>
      <c r="D291" s="201" t="s">
        <v>188</v>
      </c>
      <c r="E291" s="202" t="s">
        <v>19</v>
      </c>
      <c r="F291" s="203" t="s">
        <v>485</v>
      </c>
      <c r="G291" s="200"/>
      <c r="H291" s="204">
        <v>8.8000000000000007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188</v>
      </c>
      <c r="AU291" s="210" t="s">
        <v>81</v>
      </c>
      <c r="AV291" s="13" t="s">
        <v>81</v>
      </c>
      <c r="AW291" s="13" t="s">
        <v>33</v>
      </c>
      <c r="AX291" s="13" t="s">
        <v>79</v>
      </c>
      <c r="AY291" s="210" t="s">
        <v>177</v>
      </c>
    </row>
    <row r="292" spans="1:65" s="2" customFormat="1" ht="16.5" customHeight="1">
      <c r="A292" s="36"/>
      <c r="B292" s="37"/>
      <c r="C292" s="181" t="s">
        <v>486</v>
      </c>
      <c r="D292" s="181" t="s">
        <v>179</v>
      </c>
      <c r="E292" s="182" t="s">
        <v>487</v>
      </c>
      <c r="F292" s="183" t="s">
        <v>488</v>
      </c>
      <c r="G292" s="184" t="s">
        <v>380</v>
      </c>
      <c r="H292" s="185">
        <v>21</v>
      </c>
      <c r="I292" s="186"/>
      <c r="J292" s="187">
        <f>ROUND(I292*H292,2)</f>
        <v>0</v>
      </c>
      <c r="K292" s="183" t="s">
        <v>19</v>
      </c>
      <c r="L292" s="41"/>
      <c r="M292" s="188" t="s">
        <v>19</v>
      </c>
      <c r="N292" s="189" t="s">
        <v>43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7.0000000000000001E-3</v>
      </c>
      <c r="T292" s="191">
        <f>S292*H292</f>
        <v>0.14699999999999999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287</v>
      </c>
      <c r="AT292" s="192" t="s">
        <v>179</v>
      </c>
      <c r="AU292" s="192" t="s">
        <v>81</v>
      </c>
      <c r="AY292" s="19" t="s">
        <v>177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79</v>
      </c>
      <c r="BK292" s="193">
        <f>ROUND(I292*H292,2)</f>
        <v>0</v>
      </c>
      <c r="BL292" s="19" t="s">
        <v>287</v>
      </c>
      <c r="BM292" s="192" t="s">
        <v>489</v>
      </c>
    </row>
    <row r="293" spans="1:65" s="13" customFormat="1" ht="11.25">
      <c r="B293" s="199"/>
      <c r="C293" s="200"/>
      <c r="D293" s="201" t="s">
        <v>188</v>
      </c>
      <c r="E293" s="202" t="s">
        <v>19</v>
      </c>
      <c r="F293" s="203" t="s">
        <v>477</v>
      </c>
      <c r="G293" s="200"/>
      <c r="H293" s="204">
        <v>21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188</v>
      </c>
      <c r="AU293" s="210" t="s">
        <v>81</v>
      </c>
      <c r="AV293" s="13" t="s">
        <v>81</v>
      </c>
      <c r="AW293" s="13" t="s">
        <v>33</v>
      </c>
      <c r="AX293" s="13" t="s">
        <v>79</v>
      </c>
      <c r="AY293" s="210" t="s">
        <v>177</v>
      </c>
    </row>
    <row r="294" spans="1:65" s="2" customFormat="1" ht="16.5" customHeight="1">
      <c r="A294" s="36"/>
      <c r="B294" s="37"/>
      <c r="C294" s="181" t="s">
        <v>490</v>
      </c>
      <c r="D294" s="181" t="s">
        <v>179</v>
      </c>
      <c r="E294" s="182" t="s">
        <v>491</v>
      </c>
      <c r="F294" s="183" t="s">
        <v>492</v>
      </c>
      <c r="G294" s="184" t="s">
        <v>269</v>
      </c>
      <c r="H294" s="185">
        <v>26</v>
      </c>
      <c r="I294" s="186"/>
      <c r="J294" s="187">
        <f>ROUND(I294*H294,2)</f>
        <v>0</v>
      </c>
      <c r="K294" s="183" t="s">
        <v>19</v>
      </c>
      <c r="L294" s="41"/>
      <c r="M294" s="188" t="s">
        <v>19</v>
      </c>
      <c r="N294" s="189" t="s">
        <v>43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1.2E-2</v>
      </c>
      <c r="T294" s="191">
        <f>S294*H294</f>
        <v>0.312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287</v>
      </c>
      <c r="AT294" s="192" t="s">
        <v>179</v>
      </c>
      <c r="AU294" s="192" t="s">
        <v>81</v>
      </c>
      <c r="AY294" s="19" t="s">
        <v>177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79</v>
      </c>
      <c r="BK294" s="193">
        <f>ROUND(I294*H294,2)</f>
        <v>0</v>
      </c>
      <c r="BL294" s="19" t="s">
        <v>287</v>
      </c>
      <c r="BM294" s="192" t="s">
        <v>493</v>
      </c>
    </row>
    <row r="295" spans="1:65" s="13" customFormat="1" ht="11.25">
      <c r="B295" s="199"/>
      <c r="C295" s="200"/>
      <c r="D295" s="201" t="s">
        <v>188</v>
      </c>
      <c r="E295" s="202" t="s">
        <v>19</v>
      </c>
      <c r="F295" s="203" t="s">
        <v>494</v>
      </c>
      <c r="G295" s="200"/>
      <c r="H295" s="204">
        <v>26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188</v>
      </c>
      <c r="AU295" s="210" t="s">
        <v>81</v>
      </c>
      <c r="AV295" s="13" t="s">
        <v>81</v>
      </c>
      <c r="AW295" s="13" t="s">
        <v>33</v>
      </c>
      <c r="AX295" s="13" t="s">
        <v>79</v>
      </c>
      <c r="AY295" s="210" t="s">
        <v>177</v>
      </c>
    </row>
    <row r="296" spans="1:65" s="2" customFormat="1" ht="16.5" customHeight="1">
      <c r="A296" s="36"/>
      <c r="B296" s="37"/>
      <c r="C296" s="181" t="s">
        <v>495</v>
      </c>
      <c r="D296" s="181" t="s">
        <v>179</v>
      </c>
      <c r="E296" s="182" t="s">
        <v>496</v>
      </c>
      <c r="F296" s="183" t="s">
        <v>497</v>
      </c>
      <c r="G296" s="184" t="s">
        <v>269</v>
      </c>
      <c r="H296" s="185">
        <v>1</v>
      </c>
      <c r="I296" s="186"/>
      <c r="J296" s="187">
        <f>ROUND(I296*H296,2)</f>
        <v>0</v>
      </c>
      <c r="K296" s="183" t="s">
        <v>19</v>
      </c>
      <c r="L296" s="41"/>
      <c r="M296" s="188" t="s">
        <v>19</v>
      </c>
      <c r="N296" s="189" t="s">
        <v>43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0.1104</v>
      </c>
      <c r="T296" s="191">
        <f>S296*H296</f>
        <v>0.1104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287</v>
      </c>
      <c r="AT296" s="192" t="s">
        <v>179</v>
      </c>
      <c r="AU296" s="192" t="s">
        <v>81</v>
      </c>
      <c r="AY296" s="19" t="s">
        <v>177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79</v>
      </c>
      <c r="BK296" s="193">
        <f>ROUND(I296*H296,2)</f>
        <v>0</v>
      </c>
      <c r="BL296" s="19" t="s">
        <v>287</v>
      </c>
      <c r="BM296" s="192" t="s">
        <v>498</v>
      </c>
    </row>
    <row r="297" spans="1:65" s="13" customFormat="1" ht="11.25">
      <c r="B297" s="199"/>
      <c r="C297" s="200"/>
      <c r="D297" s="201" t="s">
        <v>188</v>
      </c>
      <c r="E297" s="202" t="s">
        <v>19</v>
      </c>
      <c r="F297" s="203" t="s">
        <v>499</v>
      </c>
      <c r="G297" s="200"/>
      <c r="H297" s="204">
        <v>1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188</v>
      </c>
      <c r="AU297" s="210" t="s">
        <v>81</v>
      </c>
      <c r="AV297" s="13" t="s">
        <v>81</v>
      </c>
      <c r="AW297" s="13" t="s">
        <v>33</v>
      </c>
      <c r="AX297" s="13" t="s">
        <v>79</v>
      </c>
      <c r="AY297" s="210" t="s">
        <v>177</v>
      </c>
    </row>
    <row r="298" spans="1:65" s="12" customFormat="1" ht="22.9" customHeight="1">
      <c r="B298" s="165"/>
      <c r="C298" s="166"/>
      <c r="D298" s="167" t="s">
        <v>71</v>
      </c>
      <c r="E298" s="179" t="s">
        <v>500</v>
      </c>
      <c r="F298" s="179" t="s">
        <v>501</v>
      </c>
      <c r="G298" s="166"/>
      <c r="H298" s="166"/>
      <c r="I298" s="169"/>
      <c r="J298" s="180">
        <f>BK298</f>
        <v>0</v>
      </c>
      <c r="K298" s="166"/>
      <c r="L298" s="171"/>
      <c r="M298" s="172"/>
      <c r="N298" s="173"/>
      <c r="O298" s="173"/>
      <c r="P298" s="174">
        <f>SUM(P299:P312)</f>
        <v>0</v>
      </c>
      <c r="Q298" s="173"/>
      <c r="R298" s="174">
        <f>SUM(R299:R312)</f>
        <v>0</v>
      </c>
      <c r="S298" s="173"/>
      <c r="T298" s="175">
        <f>SUM(T299:T312)</f>
        <v>1.9509999999999998</v>
      </c>
      <c r="AR298" s="176" t="s">
        <v>81</v>
      </c>
      <c r="AT298" s="177" t="s">
        <v>71</v>
      </c>
      <c r="AU298" s="177" t="s">
        <v>79</v>
      </c>
      <c r="AY298" s="176" t="s">
        <v>177</v>
      </c>
      <c r="BK298" s="178">
        <f>SUM(BK299:BK312)</f>
        <v>0</v>
      </c>
    </row>
    <row r="299" spans="1:65" s="2" customFormat="1" ht="21.75" customHeight="1">
      <c r="A299" s="36"/>
      <c r="B299" s="37"/>
      <c r="C299" s="181" t="s">
        <v>502</v>
      </c>
      <c r="D299" s="181" t="s">
        <v>179</v>
      </c>
      <c r="E299" s="182" t="s">
        <v>503</v>
      </c>
      <c r="F299" s="183" t="s">
        <v>504</v>
      </c>
      <c r="G299" s="184" t="s">
        <v>132</v>
      </c>
      <c r="H299" s="185">
        <v>17.204999999999998</v>
      </c>
      <c r="I299" s="186"/>
      <c r="J299" s="187">
        <f>ROUND(I299*H299,2)</f>
        <v>0</v>
      </c>
      <c r="K299" s="183" t="s">
        <v>183</v>
      </c>
      <c r="L299" s="41"/>
      <c r="M299" s="188" t="s">
        <v>19</v>
      </c>
      <c r="N299" s="189" t="s">
        <v>43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0.04</v>
      </c>
      <c r="T299" s="191">
        <f>S299*H299</f>
        <v>0.68819999999999992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287</v>
      </c>
      <c r="AT299" s="192" t="s">
        <v>179</v>
      </c>
      <c r="AU299" s="192" t="s">
        <v>81</v>
      </c>
      <c r="AY299" s="19" t="s">
        <v>177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79</v>
      </c>
      <c r="BK299" s="193">
        <f>ROUND(I299*H299,2)</f>
        <v>0</v>
      </c>
      <c r="BL299" s="19" t="s">
        <v>287</v>
      </c>
      <c r="BM299" s="192" t="s">
        <v>505</v>
      </c>
    </row>
    <row r="300" spans="1:65" s="2" customFormat="1" ht="11.25">
      <c r="A300" s="36"/>
      <c r="B300" s="37"/>
      <c r="C300" s="38"/>
      <c r="D300" s="194" t="s">
        <v>186</v>
      </c>
      <c r="E300" s="38"/>
      <c r="F300" s="195" t="s">
        <v>506</v>
      </c>
      <c r="G300" s="38"/>
      <c r="H300" s="38"/>
      <c r="I300" s="196"/>
      <c r="J300" s="38"/>
      <c r="K300" s="38"/>
      <c r="L300" s="41"/>
      <c r="M300" s="197"/>
      <c r="N300" s="198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186</v>
      </c>
      <c r="AU300" s="19" t="s">
        <v>81</v>
      </c>
    </row>
    <row r="301" spans="1:65" s="13" customFormat="1" ht="11.25">
      <c r="B301" s="199"/>
      <c r="C301" s="200"/>
      <c r="D301" s="201" t="s">
        <v>188</v>
      </c>
      <c r="E301" s="202" t="s">
        <v>19</v>
      </c>
      <c r="F301" s="203" t="s">
        <v>507</v>
      </c>
      <c r="G301" s="200"/>
      <c r="H301" s="204">
        <v>17.204999999999998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188</v>
      </c>
      <c r="AU301" s="210" t="s">
        <v>81</v>
      </c>
      <c r="AV301" s="13" t="s">
        <v>81</v>
      </c>
      <c r="AW301" s="13" t="s">
        <v>33</v>
      </c>
      <c r="AX301" s="13" t="s">
        <v>79</v>
      </c>
      <c r="AY301" s="210" t="s">
        <v>177</v>
      </c>
    </row>
    <row r="302" spans="1:65" s="2" customFormat="1" ht="21.75" customHeight="1">
      <c r="A302" s="36"/>
      <c r="B302" s="37"/>
      <c r="C302" s="181" t="s">
        <v>508</v>
      </c>
      <c r="D302" s="181" t="s">
        <v>179</v>
      </c>
      <c r="E302" s="182" t="s">
        <v>509</v>
      </c>
      <c r="F302" s="183" t="s">
        <v>510</v>
      </c>
      <c r="G302" s="184" t="s">
        <v>132</v>
      </c>
      <c r="H302" s="185">
        <v>0.84</v>
      </c>
      <c r="I302" s="186"/>
      <c r="J302" s="187">
        <f>ROUND(I302*H302,2)</f>
        <v>0</v>
      </c>
      <c r="K302" s="183" t="s">
        <v>183</v>
      </c>
      <c r="L302" s="41"/>
      <c r="M302" s="188" t="s">
        <v>19</v>
      </c>
      <c r="N302" s="189" t="s">
        <v>43</v>
      </c>
      <c r="O302" s="66"/>
      <c r="P302" s="190">
        <f>O302*H302</f>
        <v>0</v>
      </c>
      <c r="Q302" s="190">
        <v>0</v>
      </c>
      <c r="R302" s="190">
        <f>Q302*H302</f>
        <v>0</v>
      </c>
      <c r="S302" s="190">
        <v>0.04</v>
      </c>
      <c r="T302" s="191">
        <f>S302*H302</f>
        <v>3.3599999999999998E-2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287</v>
      </c>
      <c r="AT302" s="192" t="s">
        <v>179</v>
      </c>
      <c r="AU302" s="192" t="s">
        <v>81</v>
      </c>
      <c r="AY302" s="19" t="s">
        <v>177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79</v>
      </c>
      <c r="BK302" s="193">
        <f>ROUND(I302*H302,2)</f>
        <v>0</v>
      </c>
      <c r="BL302" s="19" t="s">
        <v>287</v>
      </c>
      <c r="BM302" s="192" t="s">
        <v>511</v>
      </c>
    </row>
    <row r="303" spans="1:65" s="2" customFormat="1" ht="11.25">
      <c r="A303" s="36"/>
      <c r="B303" s="37"/>
      <c r="C303" s="38"/>
      <c r="D303" s="194" t="s">
        <v>186</v>
      </c>
      <c r="E303" s="38"/>
      <c r="F303" s="195" t="s">
        <v>512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186</v>
      </c>
      <c r="AU303" s="19" t="s">
        <v>81</v>
      </c>
    </row>
    <row r="304" spans="1:65" s="13" customFormat="1" ht="11.25">
      <c r="B304" s="199"/>
      <c r="C304" s="200"/>
      <c r="D304" s="201" t="s">
        <v>188</v>
      </c>
      <c r="E304" s="202" t="s">
        <v>19</v>
      </c>
      <c r="F304" s="203" t="s">
        <v>513</v>
      </c>
      <c r="G304" s="200"/>
      <c r="H304" s="204">
        <v>0.84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188</v>
      </c>
      <c r="AU304" s="210" t="s">
        <v>81</v>
      </c>
      <c r="AV304" s="13" t="s">
        <v>81</v>
      </c>
      <c r="AW304" s="13" t="s">
        <v>33</v>
      </c>
      <c r="AX304" s="13" t="s">
        <v>79</v>
      </c>
      <c r="AY304" s="210" t="s">
        <v>177</v>
      </c>
    </row>
    <row r="305" spans="1:65" s="2" customFormat="1" ht="21.75" customHeight="1">
      <c r="A305" s="36"/>
      <c r="B305" s="37"/>
      <c r="C305" s="181" t="s">
        <v>514</v>
      </c>
      <c r="D305" s="181" t="s">
        <v>179</v>
      </c>
      <c r="E305" s="182" t="s">
        <v>515</v>
      </c>
      <c r="F305" s="183" t="s">
        <v>516</v>
      </c>
      <c r="G305" s="184" t="s">
        <v>132</v>
      </c>
      <c r="H305" s="185">
        <v>30.03</v>
      </c>
      <c r="I305" s="186"/>
      <c r="J305" s="187">
        <f>ROUND(I305*H305,2)</f>
        <v>0</v>
      </c>
      <c r="K305" s="183" t="s">
        <v>183</v>
      </c>
      <c r="L305" s="41"/>
      <c r="M305" s="188" t="s">
        <v>19</v>
      </c>
      <c r="N305" s="189" t="s">
        <v>43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0.04</v>
      </c>
      <c r="T305" s="191">
        <f>S305*H305</f>
        <v>1.2012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287</v>
      </c>
      <c r="AT305" s="192" t="s">
        <v>179</v>
      </c>
      <c r="AU305" s="192" t="s">
        <v>81</v>
      </c>
      <c r="AY305" s="19" t="s">
        <v>177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79</v>
      </c>
      <c r="BK305" s="193">
        <f>ROUND(I305*H305,2)</f>
        <v>0</v>
      </c>
      <c r="BL305" s="19" t="s">
        <v>287</v>
      </c>
      <c r="BM305" s="192" t="s">
        <v>517</v>
      </c>
    </row>
    <row r="306" spans="1:65" s="2" customFormat="1" ht="11.25">
      <c r="A306" s="36"/>
      <c r="B306" s="37"/>
      <c r="C306" s="38"/>
      <c r="D306" s="194" t="s">
        <v>186</v>
      </c>
      <c r="E306" s="38"/>
      <c r="F306" s="195" t="s">
        <v>518</v>
      </c>
      <c r="G306" s="38"/>
      <c r="H306" s="38"/>
      <c r="I306" s="196"/>
      <c r="J306" s="38"/>
      <c r="K306" s="38"/>
      <c r="L306" s="41"/>
      <c r="M306" s="197"/>
      <c r="N306" s="198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186</v>
      </c>
      <c r="AU306" s="19" t="s">
        <v>81</v>
      </c>
    </row>
    <row r="307" spans="1:65" s="13" customFormat="1" ht="11.25">
      <c r="B307" s="199"/>
      <c r="C307" s="200"/>
      <c r="D307" s="201" t="s">
        <v>188</v>
      </c>
      <c r="E307" s="202" t="s">
        <v>19</v>
      </c>
      <c r="F307" s="203" t="s">
        <v>519</v>
      </c>
      <c r="G307" s="200"/>
      <c r="H307" s="204">
        <v>30.03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188</v>
      </c>
      <c r="AU307" s="210" t="s">
        <v>81</v>
      </c>
      <c r="AV307" s="13" t="s">
        <v>81</v>
      </c>
      <c r="AW307" s="13" t="s">
        <v>33</v>
      </c>
      <c r="AX307" s="13" t="s">
        <v>79</v>
      </c>
      <c r="AY307" s="210" t="s">
        <v>177</v>
      </c>
    </row>
    <row r="308" spans="1:65" s="2" customFormat="1" ht="16.5" customHeight="1">
      <c r="A308" s="36"/>
      <c r="B308" s="37"/>
      <c r="C308" s="181" t="s">
        <v>520</v>
      </c>
      <c r="D308" s="181" t="s">
        <v>179</v>
      </c>
      <c r="E308" s="182" t="s">
        <v>521</v>
      </c>
      <c r="F308" s="183" t="s">
        <v>522</v>
      </c>
      <c r="G308" s="184" t="s">
        <v>269</v>
      </c>
      <c r="H308" s="185">
        <v>1</v>
      </c>
      <c r="I308" s="186"/>
      <c r="J308" s="187">
        <f>ROUND(I308*H308,2)</f>
        <v>0</v>
      </c>
      <c r="K308" s="183" t="s">
        <v>183</v>
      </c>
      <c r="L308" s="41"/>
      <c r="M308" s="188" t="s">
        <v>19</v>
      </c>
      <c r="N308" s="189" t="s">
        <v>43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1.2999999999999999E-2</v>
      </c>
      <c r="T308" s="191">
        <f>S308*H308</f>
        <v>1.2999999999999999E-2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287</v>
      </c>
      <c r="AT308" s="192" t="s">
        <v>179</v>
      </c>
      <c r="AU308" s="192" t="s">
        <v>81</v>
      </c>
      <c r="AY308" s="19" t="s">
        <v>177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79</v>
      </c>
      <c r="BK308" s="193">
        <f>ROUND(I308*H308,2)</f>
        <v>0</v>
      </c>
      <c r="BL308" s="19" t="s">
        <v>287</v>
      </c>
      <c r="BM308" s="192" t="s">
        <v>523</v>
      </c>
    </row>
    <row r="309" spans="1:65" s="2" customFormat="1" ht="11.25">
      <c r="A309" s="36"/>
      <c r="B309" s="37"/>
      <c r="C309" s="38"/>
      <c r="D309" s="194" t="s">
        <v>186</v>
      </c>
      <c r="E309" s="38"/>
      <c r="F309" s="195" t="s">
        <v>524</v>
      </c>
      <c r="G309" s="38"/>
      <c r="H309" s="38"/>
      <c r="I309" s="196"/>
      <c r="J309" s="38"/>
      <c r="K309" s="38"/>
      <c r="L309" s="41"/>
      <c r="M309" s="197"/>
      <c r="N309" s="198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186</v>
      </c>
      <c r="AU309" s="19" t="s">
        <v>81</v>
      </c>
    </row>
    <row r="310" spans="1:65" s="13" customFormat="1" ht="11.25">
      <c r="B310" s="199"/>
      <c r="C310" s="200"/>
      <c r="D310" s="201" t="s">
        <v>188</v>
      </c>
      <c r="E310" s="202" t="s">
        <v>19</v>
      </c>
      <c r="F310" s="203" t="s">
        <v>525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188</v>
      </c>
      <c r="AU310" s="210" t="s">
        <v>81</v>
      </c>
      <c r="AV310" s="13" t="s">
        <v>81</v>
      </c>
      <c r="AW310" s="13" t="s">
        <v>33</v>
      </c>
      <c r="AX310" s="13" t="s">
        <v>79</v>
      </c>
      <c r="AY310" s="210" t="s">
        <v>177</v>
      </c>
    </row>
    <row r="311" spans="1:65" s="2" customFormat="1" ht="16.5" customHeight="1">
      <c r="A311" s="36"/>
      <c r="B311" s="37"/>
      <c r="C311" s="181" t="s">
        <v>526</v>
      </c>
      <c r="D311" s="181" t="s">
        <v>179</v>
      </c>
      <c r="E311" s="182" t="s">
        <v>527</v>
      </c>
      <c r="F311" s="183" t="s">
        <v>528</v>
      </c>
      <c r="G311" s="184" t="s">
        <v>269</v>
      </c>
      <c r="H311" s="185">
        <v>1</v>
      </c>
      <c r="I311" s="186"/>
      <c r="J311" s="187">
        <f>ROUND(I311*H311,2)</f>
        <v>0</v>
      </c>
      <c r="K311" s="183" t="s">
        <v>19</v>
      </c>
      <c r="L311" s="41"/>
      <c r="M311" s="188" t="s">
        <v>19</v>
      </c>
      <c r="N311" s="189" t="s">
        <v>43</v>
      </c>
      <c r="O311" s="66"/>
      <c r="P311" s="190">
        <f>O311*H311</f>
        <v>0</v>
      </c>
      <c r="Q311" s="190">
        <v>0</v>
      </c>
      <c r="R311" s="190">
        <f>Q311*H311</f>
        <v>0</v>
      </c>
      <c r="S311" s="190">
        <v>1.4999999999999999E-2</v>
      </c>
      <c r="T311" s="191">
        <f>S311*H311</f>
        <v>1.4999999999999999E-2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287</v>
      </c>
      <c r="AT311" s="192" t="s">
        <v>179</v>
      </c>
      <c r="AU311" s="192" t="s">
        <v>81</v>
      </c>
      <c r="AY311" s="19" t="s">
        <v>177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79</v>
      </c>
      <c r="BK311" s="193">
        <f>ROUND(I311*H311,2)</f>
        <v>0</v>
      </c>
      <c r="BL311" s="19" t="s">
        <v>287</v>
      </c>
      <c r="BM311" s="192" t="s">
        <v>529</v>
      </c>
    </row>
    <row r="312" spans="1:65" s="13" customFormat="1" ht="11.25">
      <c r="B312" s="199"/>
      <c r="C312" s="200"/>
      <c r="D312" s="201" t="s">
        <v>188</v>
      </c>
      <c r="E312" s="202" t="s">
        <v>19</v>
      </c>
      <c r="F312" s="203" t="s">
        <v>530</v>
      </c>
      <c r="G312" s="200"/>
      <c r="H312" s="204">
        <v>1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188</v>
      </c>
      <c r="AU312" s="210" t="s">
        <v>81</v>
      </c>
      <c r="AV312" s="13" t="s">
        <v>81</v>
      </c>
      <c r="AW312" s="13" t="s">
        <v>33</v>
      </c>
      <c r="AX312" s="13" t="s">
        <v>79</v>
      </c>
      <c r="AY312" s="210" t="s">
        <v>177</v>
      </c>
    </row>
    <row r="313" spans="1:65" s="12" customFormat="1" ht="22.9" customHeight="1">
      <c r="B313" s="165"/>
      <c r="C313" s="166"/>
      <c r="D313" s="167" t="s">
        <v>71</v>
      </c>
      <c r="E313" s="179" t="s">
        <v>531</v>
      </c>
      <c r="F313" s="179" t="s">
        <v>532</v>
      </c>
      <c r="G313" s="166"/>
      <c r="H313" s="166"/>
      <c r="I313" s="169"/>
      <c r="J313" s="180">
        <f>BK313</f>
        <v>0</v>
      </c>
      <c r="K313" s="166"/>
      <c r="L313" s="171"/>
      <c r="M313" s="172"/>
      <c r="N313" s="173"/>
      <c r="O313" s="173"/>
      <c r="P313" s="174">
        <f>SUM(P314:P321)</f>
        <v>0</v>
      </c>
      <c r="Q313" s="173"/>
      <c r="R313" s="174">
        <f>SUM(R314:R321)</f>
        <v>0</v>
      </c>
      <c r="S313" s="173"/>
      <c r="T313" s="175">
        <f>SUM(T314:T321)</f>
        <v>13.672066789999999</v>
      </c>
      <c r="AR313" s="176" t="s">
        <v>81</v>
      </c>
      <c r="AT313" s="177" t="s">
        <v>71</v>
      </c>
      <c r="AU313" s="177" t="s">
        <v>79</v>
      </c>
      <c r="AY313" s="176" t="s">
        <v>177</v>
      </c>
      <c r="BK313" s="178">
        <f>SUM(BK314:BK321)</f>
        <v>0</v>
      </c>
    </row>
    <row r="314" spans="1:65" s="2" customFormat="1" ht="16.5" customHeight="1">
      <c r="A314" s="36"/>
      <c r="B314" s="37"/>
      <c r="C314" s="181" t="s">
        <v>533</v>
      </c>
      <c r="D314" s="181" t="s">
        <v>179</v>
      </c>
      <c r="E314" s="182" t="s">
        <v>534</v>
      </c>
      <c r="F314" s="183" t="s">
        <v>535</v>
      </c>
      <c r="G314" s="184" t="s">
        <v>132</v>
      </c>
      <c r="H314" s="185">
        <v>164.387</v>
      </c>
      <c r="I314" s="186"/>
      <c r="J314" s="187">
        <f>ROUND(I314*H314,2)</f>
        <v>0</v>
      </c>
      <c r="K314" s="183" t="s">
        <v>183</v>
      </c>
      <c r="L314" s="41"/>
      <c r="M314" s="188" t="s">
        <v>19</v>
      </c>
      <c r="N314" s="189" t="s">
        <v>43</v>
      </c>
      <c r="O314" s="66"/>
      <c r="P314" s="190">
        <f>O314*H314</f>
        <v>0</v>
      </c>
      <c r="Q314" s="190">
        <v>0</v>
      </c>
      <c r="R314" s="190">
        <f>Q314*H314</f>
        <v>0</v>
      </c>
      <c r="S314" s="190">
        <v>8.3169999999999994E-2</v>
      </c>
      <c r="T314" s="191">
        <f>S314*H314</f>
        <v>13.672066789999999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287</v>
      </c>
      <c r="AT314" s="192" t="s">
        <v>179</v>
      </c>
      <c r="AU314" s="192" t="s">
        <v>81</v>
      </c>
      <c r="AY314" s="19" t="s">
        <v>177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79</v>
      </c>
      <c r="BK314" s="193">
        <f>ROUND(I314*H314,2)</f>
        <v>0</v>
      </c>
      <c r="BL314" s="19" t="s">
        <v>287</v>
      </c>
      <c r="BM314" s="192" t="s">
        <v>536</v>
      </c>
    </row>
    <row r="315" spans="1:65" s="2" customFormat="1" ht="11.25">
      <c r="A315" s="36"/>
      <c r="B315" s="37"/>
      <c r="C315" s="38"/>
      <c r="D315" s="194" t="s">
        <v>186</v>
      </c>
      <c r="E315" s="38"/>
      <c r="F315" s="195" t="s">
        <v>537</v>
      </c>
      <c r="G315" s="38"/>
      <c r="H315" s="38"/>
      <c r="I315" s="196"/>
      <c r="J315" s="38"/>
      <c r="K315" s="38"/>
      <c r="L315" s="41"/>
      <c r="M315" s="197"/>
      <c r="N315" s="198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81</v>
      </c>
    </row>
    <row r="316" spans="1:65" s="15" customFormat="1" ht="11.25">
      <c r="B316" s="223"/>
      <c r="C316" s="224"/>
      <c r="D316" s="201" t="s">
        <v>188</v>
      </c>
      <c r="E316" s="225" t="s">
        <v>19</v>
      </c>
      <c r="F316" s="226" t="s">
        <v>343</v>
      </c>
      <c r="G316" s="224"/>
      <c r="H316" s="225" t="s">
        <v>19</v>
      </c>
      <c r="I316" s="227"/>
      <c r="J316" s="224"/>
      <c r="K316" s="224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188</v>
      </c>
      <c r="AU316" s="232" t="s">
        <v>81</v>
      </c>
      <c r="AV316" s="15" t="s">
        <v>79</v>
      </c>
      <c r="AW316" s="15" t="s">
        <v>33</v>
      </c>
      <c r="AX316" s="15" t="s">
        <v>72</v>
      </c>
      <c r="AY316" s="232" t="s">
        <v>177</v>
      </c>
    </row>
    <row r="317" spans="1:65" s="13" customFormat="1" ht="11.25">
      <c r="B317" s="199"/>
      <c r="C317" s="200"/>
      <c r="D317" s="201" t="s">
        <v>188</v>
      </c>
      <c r="E317" s="202" t="s">
        <v>19</v>
      </c>
      <c r="F317" s="203" t="s">
        <v>538</v>
      </c>
      <c r="G317" s="200"/>
      <c r="H317" s="204">
        <v>70.03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188</v>
      </c>
      <c r="AU317" s="210" t="s">
        <v>81</v>
      </c>
      <c r="AV317" s="13" t="s">
        <v>81</v>
      </c>
      <c r="AW317" s="13" t="s">
        <v>33</v>
      </c>
      <c r="AX317" s="13" t="s">
        <v>72</v>
      </c>
      <c r="AY317" s="210" t="s">
        <v>177</v>
      </c>
    </row>
    <row r="318" spans="1:65" s="15" customFormat="1" ht="11.25">
      <c r="B318" s="223"/>
      <c r="C318" s="224"/>
      <c r="D318" s="201" t="s">
        <v>188</v>
      </c>
      <c r="E318" s="225" t="s">
        <v>19</v>
      </c>
      <c r="F318" s="226" t="s">
        <v>345</v>
      </c>
      <c r="G318" s="224"/>
      <c r="H318" s="225" t="s">
        <v>19</v>
      </c>
      <c r="I318" s="227"/>
      <c r="J318" s="224"/>
      <c r="K318" s="224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188</v>
      </c>
      <c r="AU318" s="232" t="s">
        <v>81</v>
      </c>
      <c r="AV318" s="15" t="s">
        <v>79</v>
      </c>
      <c r="AW318" s="15" t="s">
        <v>33</v>
      </c>
      <c r="AX318" s="15" t="s">
        <v>72</v>
      </c>
      <c r="AY318" s="232" t="s">
        <v>177</v>
      </c>
    </row>
    <row r="319" spans="1:65" s="13" customFormat="1" ht="11.25">
      <c r="B319" s="199"/>
      <c r="C319" s="200"/>
      <c r="D319" s="201" t="s">
        <v>188</v>
      </c>
      <c r="E319" s="202" t="s">
        <v>19</v>
      </c>
      <c r="F319" s="203" t="s">
        <v>539</v>
      </c>
      <c r="G319" s="200"/>
      <c r="H319" s="204">
        <v>90.28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188</v>
      </c>
      <c r="AU319" s="210" t="s">
        <v>81</v>
      </c>
      <c r="AV319" s="13" t="s">
        <v>81</v>
      </c>
      <c r="AW319" s="13" t="s">
        <v>33</v>
      </c>
      <c r="AX319" s="13" t="s">
        <v>72</v>
      </c>
      <c r="AY319" s="210" t="s">
        <v>177</v>
      </c>
    </row>
    <row r="320" spans="1:65" s="13" customFormat="1" ht="11.25">
      <c r="B320" s="199"/>
      <c r="C320" s="200"/>
      <c r="D320" s="201" t="s">
        <v>188</v>
      </c>
      <c r="E320" s="202" t="s">
        <v>19</v>
      </c>
      <c r="F320" s="203" t="s">
        <v>349</v>
      </c>
      <c r="G320" s="200"/>
      <c r="H320" s="204">
        <v>4.077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188</v>
      </c>
      <c r="AU320" s="210" t="s">
        <v>81</v>
      </c>
      <c r="AV320" s="13" t="s">
        <v>81</v>
      </c>
      <c r="AW320" s="13" t="s">
        <v>33</v>
      </c>
      <c r="AX320" s="13" t="s">
        <v>72</v>
      </c>
      <c r="AY320" s="210" t="s">
        <v>177</v>
      </c>
    </row>
    <row r="321" spans="1:65" s="14" customFormat="1" ht="11.25">
      <c r="B321" s="211"/>
      <c r="C321" s="212"/>
      <c r="D321" s="201" t="s">
        <v>188</v>
      </c>
      <c r="E321" s="213" t="s">
        <v>19</v>
      </c>
      <c r="F321" s="214" t="s">
        <v>199</v>
      </c>
      <c r="G321" s="212"/>
      <c r="H321" s="215">
        <v>164.387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188</v>
      </c>
      <c r="AU321" s="221" t="s">
        <v>81</v>
      </c>
      <c r="AV321" s="14" t="s">
        <v>184</v>
      </c>
      <c r="AW321" s="14" t="s">
        <v>33</v>
      </c>
      <c r="AX321" s="14" t="s">
        <v>79</v>
      </c>
      <c r="AY321" s="221" t="s">
        <v>177</v>
      </c>
    </row>
    <row r="322" spans="1:65" s="12" customFormat="1" ht="22.9" customHeight="1">
      <c r="B322" s="165"/>
      <c r="C322" s="166"/>
      <c r="D322" s="167" t="s">
        <v>71</v>
      </c>
      <c r="E322" s="179" t="s">
        <v>540</v>
      </c>
      <c r="F322" s="179" t="s">
        <v>541</v>
      </c>
      <c r="G322" s="166"/>
      <c r="H322" s="166"/>
      <c r="I322" s="169"/>
      <c r="J322" s="180">
        <f>BK322</f>
        <v>0</v>
      </c>
      <c r="K322" s="166"/>
      <c r="L322" s="171"/>
      <c r="M322" s="172"/>
      <c r="N322" s="173"/>
      <c r="O322" s="173"/>
      <c r="P322" s="174">
        <f>SUM(P323:P327)</f>
        <v>0</v>
      </c>
      <c r="Q322" s="173"/>
      <c r="R322" s="174">
        <f>SUM(R323:R327)</f>
        <v>0</v>
      </c>
      <c r="S322" s="173"/>
      <c r="T322" s="175">
        <f>SUM(T323:T327)</f>
        <v>9.240000000000001E-2</v>
      </c>
      <c r="AR322" s="176" t="s">
        <v>81</v>
      </c>
      <c r="AT322" s="177" t="s">
        <v>71</v>
      </c>
      <c r="AU322" s="177" t="s">
        <v>79</v>
      </c>
      <c r="AY322" s="176" t="s">
        <v>177</v>
      </c>
      <c r="BK322" s="178">
        <f>SUM(BK323:BK327)</f>
        <v>0</v>
      </c>
    </row>
    <row r="323" spans="1:65" s="2" customFormat="1" ht="16.5" customHeight="1">
      <c r="A323" s="36"/>
      <c r="B323" s="37"/>
      <c r="C323" s="181" t="s">
        <v>542</v>
      </c>
      <c r="D323" s="181" t="s">
        <v>179</v>
      </c>
      <c r="E323" s="182" t="s">
        <v>543</v>
      </c>
      <c r="F323" s="183" t="s">
        <v>544</v>
      </c>
      <c r="G323" s="184" t="s">
        <v>132</v>
      </c>
      <c r="H323" s="185">
        <v>30.8</v>
      </c>
      <c r="I323" s="186"/>
      <c r="J323" s="187">
        <f>ROUND(I323*H323,2)</f>
        <v>0</v>
      </c>
      <c r="K323" s="183" t="s">
        <v>183</v>
      </c>
      <c r="L323" s="41"/>
      <c r="M323" s="188" t="s">
        <v>19</v>
      </c>
      <c r="N323" s="189" t="s">
        <v>43</v>
      </c>
      <c r="O323" s="66"/>
      <c r="P323" s="190">
        <f>O323*H323</f>
        <v>0</v>
      </c>
      <c r="Q323" s="190">
        <v>0</v>
      </c>
      <c r="R323" s="190">
        <f>Q323*H323</f>
        <v>0</v>
      </c>
      <c r="S323" s="190">
        <v>3.0000000000000001E-3</v>
      </c>
      <c r="T323" s="191">
        <f>S323*H323</f>
        <v>9.240000000000001E-2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287</v>
      </c>
      <c r="AT323" s="192" t="s">
        <v>179</v>
      </c>
      <c r="AU323" s="192" t="s">
        <v>81</v>
      </c>
      <c r="AY323" s="19" t="s">
        <v>177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79</v>
      </c>
      <c r="BK323" s="193">
        <f>ROUND(I323*H323,2)</f>
        <v>0</v>
      </c>
      <c r="BL323" s="19" t="s">
        <v>287</v>
      </c>
      <c r="BM323" s="192" t="s">
        <v>545</v>
      </c>
    </row>
    <row r="324" spans="1:65" s="2" customFormat="1" ht="11.25">
      <c r="A324" s="36"/>
      <c r="B324" s="37"/>
      <c r="C324" s="38"/>
      <c r="D324" s="194" t="s">
        <v>186</v>
      </c>
      <c r="E324" s="38"/>
      <c r="F324" s="195" t="s">
        <v>546</v>
      </c>
      <c r="G324" s="38"/>
      <c r="H324" s="38"/>
      <c r="I324" s="196"/>
      <c r="J324" s="38"/>
      <c r="K324" s="38"/>
      <c r="L324" s="41"/>
      <c r="M324" s="197"/>
      <c r="N324" s="198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186</v>
      </c>
      <c r="AU324" s="19" t="s">
        <v>81</v>
      </c>
    </row>
    <row r="325" spans="1:65" s="13" customFormat="1" ht="11.25">
      <c r="B325" s="199"/>
      <c r="C325" s="200"/>
      <c r="D325" s="201" t="s">
        <v>188</v>
      </c>
      <c r="E325" s="202" t="s">
        <v>19</v>
      </c>
      <c r="F325" s="203" t="s">
        <v>547</v>
      </c>
      <c r="G325" s="200"/>
      <c r="H325" s="204">
        <v>7.8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188</v>
      </c>
      <c r="AU325" s="210" t="s">
        <v>81</v>
      </c>
      <c r="AV325" s="13" t="s">
        <v>81</v>
      </c>
      <c r="AW325" s="13" t="s">
        <v>33</v>
      </c>
      <c r="AX325" s="13" t="s">
        <v>72</v>
      </c>
      <c r="AY325" s="210" t="s">
        <v>177</v>
      </c>
    </row>
    <row r="326" spans="1:65" s="13" customFormat="1" ht="11.25">
      <c r="B326" s="199"/>
      <c r="C326" s="200"/>
      <c r="D326" s="201" t="s">
        <v>188</v>
      </c>
      <c r="E326" s="202" t="s">
        <v>19</v>
      </c>
      <c r="F326" s="203" t="s">
        <v>548</v>
      </c>
      <c r="G326" s="200"/>
      <c r="H326" s="204">
        <v>23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188</v>
      </c>
      <c r="AU326" s="210" t="s">
        <v>81</v>
      </c>
      <c r="AV326" s="13" t="s">
        <v>81</v>
      </c>
      <c r="AW326" s="13" t="s">
        <v>33</v>
      </c>
      <c r="AX326" s="13" t="s">
        <v>72</v>
      </c>
      <c r="AY326" s="210" t="s">
        <v>177</v>
      </c>
    </row>
    <row r="327" spans="1:65" s="14" customFormat="1" ht="11.25">
      <c r="B327" s="211"/>
      <c r="C327" s="212"/>
      <c r="D327" s="201" t="s">
        <v>188</v>
      </c>
      <c r="E327" s="213" t="s">
        <v>19</v>
      </c>
      <c r="F327" s="214" t="s">
        <v>199</v>
      </c>
      <c r="G327" s="212"/>
      <c r="H327" s="215">
        <v>30.8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188</v>
      </c>
      <c r="AU327" s="221" t="s">
        <v>81</v>
      </c>
      <c r="AV327" s="14" t="s">
        <v>184</v>
      </c>
      <c r="AW327" s="14" t="s">
        <v>33</v>
      </c>
      <c r="AX327" s="14" t="s">
        <v>79</v>
      </c>
      <c r="AY327" s="221" t="s">
        <v>177</v>
      </c>
    </row>
    <row r="328" spans="1:65" s="12" customFormat="1" ht="22.9" customHeight="1">
      <c r="B328" s="165"/>
      <c r="C328" s="166"/>
      <c r="D328" s="167" t="s">
        <v>71</v>
      </c>
      <c r="E328" s="179" t="s">
        <v>549</v>
      </c>
      <c r="F328" s="179" t="s">
        <v>550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SUM(P329:P336)</f>
        <v>0</v>
      </c>
      <c r="Q328" s="173"/>
      <c r="R328" s="174">
        <f>SUM(R329:R336)</f>
        <v>0</v>
      </c>
      <c r="S328" s="173"/>
      <c r="T328" s="175">
        <f>SUM(T329:T336)</f>
        <v>3.407616</v>
      </c>
      <c r="AR328" s="176" t="s">
        <v>81</v>
      </c>
      <c r="AT328" s="177" t="s">
        <v>71</v>
      </c>
      <c r="AU328" s="177" t="s">
        <v>79</v>
      </c>
      <c r="AY328" s="176" t="s">
        <v>177</v>
      </c>
      <c r="BK328" s="178">
        <f>SUM(BK329:BK336)</f>
        <v>0</v>
      </c>
    </row>
    <row r="329" spans="1:65" s="2" customFormat="1" ht="16.5" customHeight="1">
      <c r="A329" s="36"/>
      <c r="B329" s="37"/>
      <c r="C329" s="181" t="s">
        <v>551</v>
      </c>
      <c r="D329" s="181" t="s">
        <v>179</v>
      </c>
      <c r="E329" s="182" t="s">
        <v>552</v>
      </c>
      <c r="F329" s="183" t="s">
        <v>553</v>
      </c>
      <c r="G329" s="184" t="s">
        <v>132</v>
      </c>
      <c r="H329" s="185">
        <v>125.28</v>
      </c>
      <c r="I329" s="186"/>
      <c r="J329" s="187">
        <f>ROUND(I329*H329,2)</f>
        <v>0</v>
      </c>
      <c r="K329" s="183" t="s">
        <v>183</v>
      </c>
      <c r="L329" s="41"/>
      <c r="M329" s="188" t="s">
        <v>19</v>
      </c>
      <c r="N329" s="189" t="s">
        <v>43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2.7199999999999998E-2</v>
      </c>
      <c r="T329" s="191">
        <f>S329*H329</f>
        <v>3.407616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287</v>
      </c>
      <c r="AT329" s="192" t="s">
        <v>179</v>
      </c>
      <c r="AU329" s="192" t="s">
        <v>81</v>
      </c>
      <c r="AY329" s="19" t="s">
        <v>177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79</v>
      </c>
      <c r="BK329" s="193">
        <f>ROUND(I329*H329,2)</f>
        <v>0</v>
      </c>
      <c r="BL329" s="19" t="s">
        <v>287</v>
      </c>
      <c r="BM329" s="192" t="s">
        <v>554</v>
      </c>
    </row>
    <row r="330" spans="1:65" s="2" customFormat="1" ht="11.25">
      <c r="A330" s="36"/>
      <c r="B330" s="37"/>
      <c r="C330" s="38"/>
      <c r="D330" s="194" t="s">
        <v>186</v>
      </c>
      <c r="E330" s="38"/>
      <c r="F330" s="195" t="s">
        <v>555</v>
      </c>
      <c r="G330" s="38"/>
      <c r="H330" s="38"/>
      <c r="I330" s="196"/>
      <c r="J330" s="38"/>
      <c r="K330" s="38"/>
      <c r="L330" s="41"/>
      <c r="M330" s="197"/>
      <c r="N330" s="198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186</v>
      </c>
      <c r="AU330" s="19" t="s">
        <v>81</v>
      </c>
    </row>
    <row r="331" spans="1:65" s="15" customFormat="1" ht="11.25">
      <c r="B331" s="223"/>
      <c r="C331" s="224"/>
      <c r="D331" s="201" t="s">
        <v>188</v>
      </c>
      <c r="E331" s="225" t="s">
        <v>19</v>
      </c>
      <c r="F331" s="226" t="s">
        <v>368</v>
      </c>
      <c r="G331" s="224"/>
      <c r="H331" s="225" t="s">
        <v>19</v>
      </c>
      <c r="I331" s="227"/>
      <c r="J331" s="224"/>
      <c r="K331" s="224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188</v>
      </c>
      <c r="AU331" s="232" t="s">
        <v>81</v>
      </c>
      <c r="AV331" s="15" t="s">
        <v>79</v>
      </c>
      <c r="AW331" s="15" t="s">
        <v>33</v>
      </c>
      <c r="AX331" s="15" t="s">
        <v>72</v>
      </c>
      <c r="AY331" s="232" t="s">
        <v>177</v>
      </c>
    </row>
    <row r="332" spans="1:65" s="13" customFormat="1" ht="11.25">
      <c r="B332" s="199"/>
      <c r="C332" s="200"/>
      <c r="D332" s="201" t="s">
        <v>188</v>
      </c>
      <c r="E332" s="202" t="s">
        <v>19</v>
      </c>
      <c r="F332" s="203" t="s">
        <v>556</v>
      </c>
      <c r="G332" s="200"/>
      <c r="H332" s="204">
        <v>53.58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188</v>
      </c>
      <c r="AU332" s="210" t="s">
        <v>81</v>
      </c>
      <c r="AV332" s="13" t="s">
        <v>81</v>
      </c>
      <c r="AW332" s="13" t="s">
        <v>33</v>
      </c>
      <c r="AX332" s="13" t="s">
        <v>72</v>
      </c>
      <c r="AY332" s="210" t="s">
        <v>177</v>
      </c>
    </row>
    <row r="333" spans="1:65" s="13" customFormat="1" ht="11.25">
      <c r="B333" s="199"/>
      <c r="C333" s="200"/>
      <c r="D333" s="201" t="s">
        <v>188</v>
      </c>
      <c r="E333" s="202" t="s">
        <v>19</v>
      </c>
      <c r="F333" s="203" t="s">
        <v>557</v>
      </c>
      <c r="G333" s="200"/>
      <c r="H333" s="204">
        <v>31.4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188</v>
      </c>
      <c r="AU333" s="210" t="s">
        <v>81</v>
      </c>
      <c r="AV333" s="13" t="s">
        <v>81</v>
      </c>
      <c r="AW333" s="13" t="s">
        <v>33</v>
      </c>
      <c r="AX333" s="13" t="s">
        <v>72</v>
      </c>
      <c r="AY333" s="210" t="s">
        <v>177</v>
      </c>
    </row>
    <row r="334" spans="1:65" s="15" customFormat="1" ht="11.25">
      <c r="B334" s="223"/>
      <c r="C334" s="224"/>
      <c r="D334" s="201" t="s">
        <v>188</v>
      </c>
      <c r="E334" s="225" t="s">
        <v>19</v>
      </c>
      <c r="F334" s="226" t="s">
        <v>284</v>
      </c>
      <c r="G334" s="224"/>
      <c r="H334" s="225" t="s">
        <v>19</v>
      </c>
      <c r="I334" s="227"/>
      <c r="J334" s="224"/>
      <c r="K334" s="224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188</v>
      </c>
      <c r="AU334" s="232" t="s">
        <v>81</v>
      </c>
      <c r="AV334" s="15" t="s">
        <v>79</v>
      </c>
      <c r="AW334" s="15" t="s">
        <v>33</v>
      </c>
      <c r="AX334" s="15" t="s">
        <v>72</v>
      </c>
      <c r="AY334" s="232" t="s">
        <v>177</v>
      </c>
    </row>
    <row r="335" spans="1:65" s="13" customFormat="1" ht="11.25">
      <c r="B335" s="199"/>
      <c r="C335" s="200"/>
      <c r="D335" s="201" t="s">
        <v>188</v>
      </c>
      <c r="E335" s="202" t="s">
        <v>19</v>
      </c>
      <c r="F335" s="203" t="s">
        <v>558</v>
      </c>
      <c r="G335" s="200"/>
      <c r="H335" s="204">
        <v>40.299999999999997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188</v>
      </c>
      <c r="AU335" s="210" t="s">
        <v>81</v>
      </c>
      <c r="AV335" s="13" t="s">
        <v>81</v>
      </c>
      <c r="AW335" s="13" t="s">
        <v>33</v>
      </c>
      <c r="AX335" s="13" t="s">
        <v>72</v>
      </c>
      <c r="AY335" s="210" t="s">
        <v>177</v>
      </c>
    </row>
    <row r="336" spans="1:65" s="14" customFormat="1" ht="11.25">
      <c r="B336" s="211"/>
      <c r="C336" s="212"/>
      <c r="D336" s="201" t="s">
        <v>188</v>
      </c>
      <c r="E336" s="213" t="s">
        <v>19</v>
      </c>
      <c r="F336" s="214" t="s">
        <v>199</v>
      </c>
      <c r="G336" s="212"/>
      <c r="H336" s="215">
        <v>125.28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188</v>
      </c>
      <c r="AU336" s="221" t="s">
        <v>81</v>
      </c>
      <c r="AV336" s="14" t="s">
        <v>184</v>
      </c>
      <c r="AW336" s="14" t="s">
        <v>33</v>
      </c>
      <c r="AX336" s="14" t="s">
        <v>79</v>
      </c>
      <c r="AY336" s="221" t="s">
        <v>177</v>
      </c>
    </row>
    <row r="337" spans="1:65" s="12" customFormat="1" ht="22.9" customHeight="1">
      <c r="B337" s="165"/>
      <c r="C337" s="166"/>
      <c r="D337" s="167" t="s">
        <v>71</v>
      </c>
      <c r="E337" s="179" t="s">
        <v>559</v>
      </c>
      <c r="F337" s="179" t="s">
        <v>560</v>
      </c>
      <c r="G337" s="166"/>
      <c r="H337" s="166"/>
      <c r="I337" s="169"/>
      <c r="J337" s="180">
        <f>BK337</f>
        <v>0</v>
      </c>
      <c r="K337" s="166"/>
      <c r="L337" s="171"/>
      <c r="M337" s="172"/>
      <c r="N337" s="173"/>
      <c r="O337" s="173"/>
      <c r="P337" s="174">
        <f>SUM(P338:P348)</f>
        <v>0</v>
      </c>
      <c r="Q337" s="173"/>
      <c r="R337" s="174">
        <f>SUM(R338:R348)</f>
        <v>0.87456800000000001</v>
      </c>
      <c r="S337" s="173"/>
      <c r="T337" s="175">
        <f>SUM(T338:T348)</f>
        <v>0.27111607999999998</v>
      </c>
      <c r="AR337" s="176" t="s">
        <v>81</v>
      </c>
      <c r="AT337" s="177" t="s">
        <v>71</v>
      </c>
      <c r="AU337" s="177" t="s">
        <v>79</v>
      </c>
      <c r="AY337" s="176" t="s">
        <v>177</v>
      </c>
      <c r="BK337" s="178">
        <f>SUM(BK338:BK348)</f>
        <v>0</v>
      </c>
    </row>
    <row r="338" spans="1:65" s="2" customFormat="1" ht="16.5" customHeight="1">
      <c r="A338" s="36"/>
      <c r="B338" s="37"/>
      <c r="C338" s="181" t="s">
        <v>561</v>
      </c>
      <c r="D338" s="181" t="s">
        <v>179</v>
      </c>
      <c r="E338" s="182" t="s">
        <v>562</v>
      </c>
      <c r="F338" s="183" t="s">
        <v>563</v>
      </c>
      <c r="G338" s="184" t="s">
        <v>132</v>
      </c>
      <c r="H338" s="185">
        <v>874.56799999999998</v>
      </c>
      <c r="I338" s="186"/>
      <c r="J338" s="187">
        <f>ROUND(I338*H338,2)</f>
        <v>0</v>
      </c>
      <c r="K338" s="183" t="s">
        <v>183</v>
      </c>
      <c r="L338" s="41"/>
      <c r="M338" s="188" t="s">
        <v>19</v>
      </c>
      <c r="N338" s="189" t="s">
        <v>43</v>
      </c>
      <c r="O338" s="66"/>
      <c r="P338" s="190">
        <f>O338*H338</f>
        <v>0</v>
      </c>
      <c r="Q338" s="190">
        <v>1E-3</v>
      </c>
      <c r="R338" s="190">
        <f>Q338*H338</f>
        <v>0.87456800000000001</v>
      </c>
      <c r="S338" s="190">
        <v>3.1E-4</v>
      </c>
      <c r="T338" s="191">
        <f>S338*H338</f>
        <v>0.27111607999999998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287</v>
      </c>
      <c r="AT338" s="192" t="s">
        <v>179</v>
      </c>
      <c r="AU338" s="192" t="s">
        <v>81</v>
      </c>
      <c r="AY338" s="19" t="s">
        <v>177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79</v>
      </c>
      <c r="BK338" s="193">
        <f>ROUND(I338*H338,2)</f>
        <v>0</v>
      </c>
      <c r="BL338" s="19" t="s">
        <v>287</v>
      </c>
      <c r="BM338" s="192" t="s">
        <v>564</v>
      </c>
    </row>
    <row r="339" spans="1:65" s="2" customFormat="1" ht="11.25">
      <c r="A339" s="36"/>
      <c r="B339" s="37"/>
      <c r="C339" s="38"/>
      <c r="D339" s="194" t="s">
        <v>186</v>
      </c>
      <c r="E339" s="38"/>
      <c r="F339" s="195" t="s">
        <v>565</v>
      </c>
      <c r="G339" s="38"/>
      <c r="H339" s="38"/>
      <c r="I339" s="196"/>
      <c r="J339" s="38"/>
      <c r="K339" s="38"/>
      <c r="L339" s="41"/>
      <c r="M339" s="197"/>
      <c r="N339" s="19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186</v>
      </c>
      <c r="AU339" s="19" t="s">
        <v>81</v>
      </c>
    </row>
    <row r="340" spans="1:65" s="15" customFormat="1" ht="11.25">
      <c r="B340" s="223"/>
      <c r="C340" s="224"/>
      <c r="D340" s="201" t="s">
        <v>188</v>
      </c>
      <c r="E340" s="225" t="s">
        <v>19</v>
      </c>
      <c r="F340" s="226" t="s">
        <v>566</v>
      </c>
      <c r="G340" s="224"/>
      <c r="H340" s="225" t="s">
        <v>19</v>
      </c>
      <c r="I340" s="227"/>
      <c r="J340" s="224"/>
      <c r="K340" s="224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188</v>
      </c>
      <c r="AU340" s="232" t="s">
        <v>81</v>
      </c>
      <c r="AV340" s="15" t="s">
        <v>79</v>
      </c>
      <c r="AW340" s="15" t="s">
        <v>33</v>
      </c>
      <c r="AX340" s="15" t="s">
        <v>72</v>
      </c>
      <c r="AY340" s="232" t="s">
        <v>177</v>
      </c>
    </row>
    <row r="341" spans="1:65" s="13" customFormat="1" ht="11.25">
      <c r="B341" s="199"/>
      <c r="C341" s="200"/>
      <c r="D341" s="201" t="s">
        <v>188</v>
      </c>
      <c r="E341" s="202" t="s">
        <v>19</v>
      </c>
      <c r="F341" s="203" t="s">
        <v>567</v>
      </c>
      <c r="G341" s="200"/>
      <c r="H341" s="204">
        <v>70.03</v>
      </c>
      <c r="I341" s="205"/>
      <c r="J341" s="200"/>
      <c r="K341" s="200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188</v>
      </c>
      <c r="AU341" s="210" t="s">
        <v>81</v>
      </c>
      <c r="AV341" s="13" t="s">
        <v>81</v>
      </c>
      <c r="AW341" s="13" t="s">
        <v>33</v>
      </c>
      <c r="AX341" s="13" t="s">
        <v>72</v>
      </c>
      <c r="AY341" s="210" t="s">
        <v>177</v>
      </c>
    </row>
    <row r="342" spans="1:65" s="13" customFormat="1" ht="11.25">
      <c r="B342" s="199"/>
      <c r="C342" s="200"/>
      <c r="D342" s="201" t="s">
        <v>188</v>
      </c>
      <c r="E342" s="202" t="s">
        <v>19</v>
      </c>
      <c r="F342" s="203" t="s">
        <v>568</v>
      </c>
      <c r="G342" s="200"/>
      <c r="H342" s="204">
        <v>53.113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188</v>
      </c>
      <c r="AU342" s="210" t="s">
        <v>81</v>
      </c>
      <c r="AV342" s="13" t="s">
        <v>81</v>
      </c>
      <c r="AW342" s="13" t="s">
        <v>33</v>
      </c>
      <c r="AX342" s="13" t="s">
        <v>72</v>
      </c>
      <c r="AY342" s="210" t="s">
        <v>177</v>
      </c>
    </row>
    <row r="343" spans="1:65" s="15" customFormat="1" ht="11.25">
      <c r="B343" s="223"/>
      <c r="C343" s="224"/>
      <c r="D343" s="201" t="s">
        <v>188</v>
      </c>
      <c r="E343" s="225" t="s">
        <v>19</v>
      </c>
      <c r="F343" s="226" t="s">
        <v>284</v>
      </c>
      <c r="G343" s="224"/>
      <c r="H343" s="225" t="s">
        <v>19</v>
      </c>
      <c r="I343" s="227"/>
      <c r="J343" s="224"/>
      <c r="K343" s="224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188</v>
      </c>
      <c r="AU343" s="232" t="s">
        <v>81</v>
      </c>
      <c r="AV343" s="15" t="s">
        <v>79</v>
      </c>
      <c r="AW343" s="15" t="s">
        <v>33</v>
      </c>
      <c r="AX343" s="15" t="s">
        <v>72</v>
      </c>
      <c r="AY343" s="232" t="s">
        <v>177</v>
      </c>
    </row>
    <row r="344" spans="1:65" s="13" customFormat="1" ht="11.25">
      <c r="B344" s="199"/>
      <c r="C344" s="200"/>
      <c r="D344" s="201" t="s">
        <v>188</v>
      </c>
      <c r="E344" s="202" t="s">
        <v>19</v>
      </c>
      <c r="F344" s="203" t="s">
        <v>569</v>
      </c>
      <c r="G344" s="200"/>
      <c r="H344" s="204">
        <v>486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188</v>
      </c>
      <c r="AU344" s="210" t="s">
        <v>81</v>
      </c>
      <c r="AV344" s="13" t="s">
        <v>81</v>
      </c>
      <c r="AW344" s="13" t="s">
        <v>33</v>
      </c>
      <c r="AX344" s="13" t="s">
        <v>72</v>
      </c>
      <c r="AY344" s="210" t="s">
        <v>177</v>
      </c>
    </row>
    <row r="345" spans="1:65" s="13" customFormat="1" ht="11.25">
      <c r="B345" s="199"/>
      <c r="C345" s="200"/>
      <c r="D345" s="201" t="s">
        <v>188</v>
      </c>
      <c r="E345" s="202" t="s">
        <v>19</v>
      </c>
      <c r="F345" s="203" t="s">
        <v>570</v>
      </c>
      <c r="G345" s="200"/>
      <c r="H345" s="204">
        <v>265.42500000000001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188</v>
      </c>
      <c r="AU345" s="210" t="s">
        <v>81</v>
      </c>
      <c r="AV345" s="13" t="s">
        <v>81</v>
      </c>
      <c r="AW345" s="13" t="s">
        <v>33</v>
      </c>
      <c r="AX345" s="13" t="s">
        <v>72</v>
      </c>
      <c r="AY345" s="210" t="s">
        <v>177</v>
      </c>
    </row>
    <row r="346" spans="1:65" s="14" customFormat="1" ht="11.25">
      <c r="B346" s="211"/>
      <c r="C346" s="212"/>
      <c r="D346" s="201" t="s">
        <v>188</v>
      </c>
      <c r="E346" s="213" t="s">
        <v>19</v>
      </c>
      <c r="F346" s="214" t="s">
        <v>199</v>
      </c>
      <c r="G346" s="212"/>
      <c r="H346" s="215">
        <v>874.56799999999998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188</v>
      </c>
      <c r="AU346" s="221" t="s">
        <v>81</v>
      </c>
      <c r="AV346" s="14" t="s">
        <v>184</v>
      </c>
      <c r="AW346" s="14" t="s">
        <v>33</v>
      </c>
      <c r="AX346" s="14" t="s">
        <v>79</v>
      </c>
      <c r="AY346" s="221" t="s">
        <v>177</v>
      </c>
    </row>
    <row r="347" spans="1:65" s="2" customFormat="1" ht="16.5" customHeight="1">
      <c r="A347" s="36"/>
      <c r="B347" s="37"/>
      <c r="C347" s="181" t="s">
        <v>571</v>
      </c>
      <c r="D347" s="181" t="s">
        <v>179</v>
      </c>
      <c r="E347" s="182" t="s">
        <v>572</v>
      </c>
      <c r="F347" s="183" t="s">
        <v>573</v>
      </c>
      <c r="G347" s="184" t="s">
        <v>132</v>
      </c>
      <c r="H347" s="185">
        <v>874.56799999999998</v>
      </c>
      <c r="I347" s="186"/>
      <c r="J347" s="187">
        <f>ROUND(I347*H347,2)</f>
        <v>0</v>
      </c>
      <c r="K347" s="183" t="s">
        <v>183</v>
      </c>
      <c r="L347" s="41"/>
      <c r="M347" s="188" t="s">
        <v>19</v>
      </c>
      <c r="N347" s="189" t="s">
        <v>43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287</v>
      </c>
      <c r="AT347" s="192" t="s">
        <v>179</v>
      </c>
      <c r="AU347" s="192" t="s">
        <v>81</v>
      </c>
      <c r="AY347" s="19" t="s">
        <v>177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79</v>
      </c>
      <c r="BK347" s="193">
        <f>ROUND(I347*H347,2)</f>
        <v>0</v>
      </c>
      <c r="BL347" s="19" t="s">
        <v>287</v>
      </c>
      <c r="BM347" s="192" t="s">
        <v>574</v>
      </c>
    </row>
    <row r="348" spans="1:65" s="2" customFormat="1" ht="11.25">
      <c r="A348" s="36"/>
      <c r="B348" s="37"/>
      <c r="C348" s="38"/>
      <c r="D348" s="194" t="s">
        <v>186</v>
      </c>
      <c r="E348" s="38"/>
      <c r="F348" s="195" t="s">
        <v>575</v>
      </c>
      <c r="G348" s="38"/>
      <c r="H348" s="38"/>
      <c r="I348" s="196"/>
      <c r="J348" s="38"/>
      <c r="K348" s="38"/>
      <c r="L348" s="41"/>
      <c r="M348" s="243"/>
      <c r="N348" s="244"/>
      <c r="O348" s="245"/>
      <c r="P348" s="245"/>
      <c r="Q348" s="245"/>
      <c r="R348" s="245"/>
      <c r="S348" s="245"/>
      <c r="T348" s="24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186</v>
      </c>
      <c r="AU348" s="19" t="s">
        <v>81</v>
      </c>
    </row>
    <row r="349" spans="1:65" s="2" customFormat="1" ht="6.95" customHeight="1">
      <c r="A349" s="36"/>
      <c r="B349" s="49"/>
      <c r="C349" s="50"/>
      <c r="D349" s="50"/>
      <c r="E349" s="50"/>
      <c r="F349" s="50"/>
      <c r="G349" s="50"/>
      <c r="H349" s="50"/>
      <c r="I349" s="50"/>
      <c r="J349" s="50"/>
      <c r="K349" s="50"/>
      <c r="L349" s="41"/>
      <c r="M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</row>
  </sheetData>
  <sheetProtection algorithmName="SHA-512" hashValue="NtqsNXGwkiOGiHmDVwDJQsZU9QqoI89Sdc4mUiJBorTNbdUbgiF5vGOlTLSrcqMUeq4Y7CliJoqJfrsULsc4Xg==" saltValue="xd8dvF7havKQ0BP6E7IpWh7cLAKl9A4Yi/JqMM5xl6NIifLloiGEo2Z9nv+HqRu9Z9XeaoyA+rjP8TP0eMDpgw==" spinCount="100000" sheet="1" objects="1" scenarios="1" formatColumns="0" formatRows="0" autoFilter="0"/>
  <autoFilter ref="C100:K348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/>
    <hyperlink ref="F108" r:id="rId2"/>
    <hyperlink ref="F117" r:id="rId3"/>
    <hyperlink ref="F120" r:id="rId4"/>
    <hyperlink ref="F125" r:id="rId5"/>
    <hyperlink ref="F129" r:id="rId6"/>
    <hyperlink ref="F132" r:id="rId7"/>
    <hyperlink ref="F136" r:id="rId8"/>
    <hyperlink ref="F143" r:id="rId9"/>
    <hyperlink ref="F148" r:id="rId10"/>
    <hyperlink ref="F154" r:id="rId11"/>
    <hyperlink ref="F158" r:id="rId12"/>
    <hyperlink ref="F160" r:id="rId13"/>
    <hyperlink ref="F163" r:id="rId14"/>
    <hyperlink ref="F171" r:id="rId15"/>
    <hyperlink ref="F181" r:id="rId16"/>
    <hyperlink ref="F187" r:id="rId17"/>
    <hyperlink ref="F194" r:id="rId18"/>
    <hyperlink ref="F203" r:id="rId19"/>
    <hyperlink ref="F205" r:id="rId20"/>
    <hyperlink ref="F208" r:id="rId21"/>
    <hyperlink ref="F218" r:id="rId22"/>
    <hyperlink ref="F221" r:id="rId23"/>
    <hyperlink ref="F224" r:id="rId24"/>
    <hyperlink ref="F231" r:id="rId25"/>
    <hyperlink ref="F235" r:id="rId26"/>
    <hyperlink ref="F242" r:id="rId27"/>
    <hyperlink ref="F245" r:id="rId28"/>
    <hyperlink ref="F247" r:id="rId29"/>
    <hyperlink ref="F251" r:id="rId30"/>
    <hyperlink ref="F254" r:id="rId31"/>
    <hyperlink ref="F257" r:id="rId32"/>
    <hyperlink ref="F260" r:id="rId33"/>
    <hyperlink ref="F262" r:id="rId34"/>
    <hyperlink ref="F265" r:id="rId35"/>
    <hyperlink ref="F268" r:id="rId36"/>
    <hyperlink ref="F274" r:id="rId37"/>
    <hyperlink ref="F280" r:id="rId38"/>
    <hyperlink ref="F286" r:id="rId39"/>
    <hyperlink ref="F290" r:id="rId40"/>
    <hyperlink ref="F300" r:id="rId41"/>
    <hyperlink ref="F303" r:id="rId42"/>
    <hyperlink ref="F306" r:id="rId43"/>
    <hyperlink ref="F309" r:id="rId44"/>
    <hyperlink ref="F315" r:id="rId45"/>
    <hyperlink ref="F324" r:id="rId46"/>
    <hyperlink ref="F330" r:id="rId47"/>
    <hyperlink ref="F339" r:id="rId48"/>
    <hyperlink ref="F348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90"/>
  <sheetViews>
    <sheetView showGridLines="0" workbookViewId="0">
      <selection activeCell="F768" sqref="F76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88</v>
      </c>
      <c r="AZ2" s="110" t="s">
        <v>576</v>
      </c>
      <c r="BA2" s="110" t="s">
        <v>577</v>
      </c>
      <c r="BB2" s="110" t="s">
        <v>132</v>
      </c>
      <c r="BC2" s="110" t="s">
        <v>578</v>
      </c>
      <c r="BD2" s="110" t="s">
        <v>81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  <c r="AZ3" s="110" t="s">
        <v>579</v>
      </c>
      <c r="BA3" s="110" t="s">
        <v>580</v>
      </c>
      <c r="BB3" s="110" t="s">
        <v>132</v>
      </c>
      <c r="BC3" s="110" t="s">
        <v>581</v>
      </c>
      <c r="BD3" s="110" t="s">
        <v>81</v>
      </c>
    </row>
    <row r="4" spans="1:5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  <c r="AZ4" s="110" t="s">
        <v>582</v>
      </c>
      <c r="BA4" s="110" t="s">
        <v>583</v>
      </c>
      <c r="BB4" s="110" t="s">
        <v>132</v>
      </c>
      <c r="BC4" s="110" t="s">
        <v>584</v>
      </c>
      <c r="BD4" s="110" t="s">
        <v>81</v>
      </c>
    </row>
    <row r="5" spans="1:56" s="1" customFormat="1" ht="6.95" customHeight="1">
      <c r="B5" s="22"/>
      <c r="L5" s="22"/>
      <c r="AZ5" s="110" t="s">
        <v>585</v>
      </c>
      <c r="BA5" s="110" t="s">
        <v>586</v>
      </c>
      <c r="BB5" s="110" t="s">
        <v>132</v>
      </c>
      <c r="BC5" s="110" t="s">
        <v>587</v>
      </c>
      <c r="BD5" s="110" t="s">
        <v>81</v>
      </c>
    </row>
    <row r="6" spans="1:56" s="1" customFormat="1" ht="12" customHeight="1">
      <c r="B6" s="22"/>
      <c r="D6" s="115" t="s">
        <v>16</v>
      </c>
      <c r="L6" s="22"/>
      <c r="AZ6" s="110" t="s">
        <v>588</v>
      </c>
      <c r="BA6" s="110" t="s">
        <v>589</v>
      </c>
      <c r="BB6" s="110" t="s">
        <v>132</v>
      </c>
      <c r="BC6" s="110" t="s">
        <v>590</v>
      </c>
      <c r="BD6" s="110" t="s">
        <v>81</v>
      </c>
    </row>
    <row r="7" spans="1:5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  <c r="AZ7" s="110" t="s">
        <v>591</v>
      </c>
      <c r="BA7" s="110" t="s">
        <v>592</v>
      </c>
      <c r="BB7" s="110" t="s">
        <v>132</v>
      </c>
      <c r="BC7" s="110" t="s">
        <v>593</v>
      </c>
      <c r="BD7" s="110" t="s">
        <v>81</v>
      </c>
    </row>
    <row r="8" spans="1:56" s="1" customFormat="1" ht="12" customHeight="1">
      <c r="B8" s="22"/>
      <c r="D8" s="115" t="s">
        <v>138</v>
      </c>
      <c r="L8" s="22"/>
      <c r="AZ8" s="110" t="s">
        <v>594</v>
      </c>
      <c r="BA8" s="110" t="s">
        <v>595</v>
      </c>
      <c r="BB8" s="110" t="s">
        <v>132</v>
      </c>
      <c r="BC8" s="110" t="s">
        <v>596</v>
      </c>
      <c r="BD8" s="110" t="s">
        <v>81</v>
      </c>
    </row>
    <row r="9" spans="1:5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597</v>
      </c>
      <c r="BA9" s="110" t="s">
        <v>598</v>
      </c>
      <c r="BB9" s="110" t="s">
        <v>132</v>
      </c>
      <c r="BC9" s="110" t="s">
        <v>599</v>
      </c>
      <c r="BD9" s="110" t="s">
        <v>81</v>
      </c>
    </row>
    <row r="10" spans="1:5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1" t="s">
        <v>600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5" t="s">
        <v>28</v>
      </c>
      <c r="J17" s="105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">
        <v>19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5" t="s">
        <v>28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5" t="s">
        <v>28</v>
      </c>
      <c r="J26" s="105" t="s">
        <v>19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ROUND(J109,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ROUND((SUM(BE109:BE789)),  2)</f>
        <v>0</v>
      </c>
      <c r="G35" s="36"/>
      <c r="H35" s="36"/>
      <c r="I35" s="127">
        <v>0.21</v>
      </c>
      <c r="J35" s="126">
        <f>ROUND(((SUM(BE109:BE789))*I35),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ROUND((SUM(BF109:BF789)),  2)</f>
        <v>0</v>
      </c>
      <c r="G36" s="36"/>
      <c r="H36" s="36"/>
      <c r="I36" s="127">
        <v>0.15</v>
      </c>
      <c r="J36" s="126">
        <f>ROUND(((SUM(BF109:BF789))*I36),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ROUND((SUM(BG109:BG789)),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ROUND((SUM(BH109:BH789)),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ROUND((SUM(BI109:BI789)),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02 - SO 01.1.1    Stavební část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Praha - Suchdol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J109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J110</f>
        <v>0</v>
      </c>
      <c r="K64" s="144"/>
      <c r="L64" s="148"/>
    </row>
    <row r="65" spans="2:12" s="10" customFormat="1" ht="19.899999999999999" customHeight="1">
      <c r="B65" s="149"/>
      <c r="C65" s="99"/>
      <c r="D65" s="150" t="s">
        <v>601</v>
      </c>
      <c r="E65" s="151"/>
      <c r="F65" s="151"/>
      <c r="G65" s="151"/>
      <c r="H65" s="151"/>
      <c r="I65" s="151"/>
      <c r="J65" s="152">
        <f>J111</f>
        <v>0</v>
      </c>
      <c r="K65" s="99"/>
      <c r="L65" s="153"/>
    </row>
    <row r="66" spans="2:12" s="10" customFormat="1" ht="19.899999999999999" customHeight="1">
      <c r="B66" s="149"/>
      <c r="C66" s="99"/>
      <c r="D66" s="150" t="s">
        <v>148</v>
      </c>
      <c r="E66" s="151"/>
      <c r="F66" s="151"/>
      <c r="G66" s="151"/>
      <c r="H66" s="151"/>
      <c r="I66" s="151"/>
      <c r="J66" s="152">
        <f>J158</f>
        <v>0</v>
      </c>
      <c r="K66" s="99"/>
      <c r="L66" s="153"/>
    </row>
    <row r="67" spans="2:12" s="10" customFormat="1" ht="19.899999999999999" customHeight="1">
      <c r="B67" s="149"/>
      <c r="C67" s="99"/>
      <c r="D67" s="150" t="s">
        <v>149</v>
      </c>
      <c r="E67" s="151"/>
      <c r="F67" s="151"/>
      <c r="G67" s="151"/>
      <c r="H67" s="151"/>
      <c r="I67" s="151"/>
      <c r="J67" s="152">
        <f>J218</f>
        <v>0</v>
      </c>
      <c r="K67" s="99"/>
      <c r="L67" s="153"/>
    </row>
    <row r="68" spans="2:12" s="10" customFormat="1" ht="19.899999999999999" customHeight="1">
      <c r="B68" s="149"/>
      <c r="C68" s="99"/>
      <c r="D68" s="150" t="s">
        <v>602</v>
      </c>
      <c r="E68" s="151"/>
      <c r="F68" s="151"/>
      <c r="G68" s="151"/>
      <c r="H68" s="151"/>
      <c r="I68" s="151"/>
      <c r="J68" s="152">
        <f>J244</f>
        <v>0</v>
      </c>
      <c r="K68" s="99"/>
      <c r="L68" s="153"/>
    </row>
    <row r="69" spans="2:12" s="10" customFormat="1" ht="19.899999999999999" customHeight="1">
      <c r="B69" s="149"/>
      <c r="C69" s="99"/>
      <c r="D69" s="150" t="s">
        <v>150</v>
      </c>
      <c r="E69" s="151"/>
      <c r="F69" s="151"/>
      <c r="G69" s="151"/>
      <c r="H69" s="151"/>
      <c r="I69" s="151"/>
      <c r="J69" s="152">
        <f>J359</f>
        <v>0</v>
      </c>
      <c r="K69" s="99"/>
      <c r="L69" s="153"/>
    </row>
    <row r="70" spans="2:12" s="10" customFormat="1" ht="19.899999999999999" customHeight="1">
      <c r="B70" s="149"/>
      <c r="C70" s="99"/>
      <c r="D70" s="150" t="s">
        <v>603</v>
      </c>
      <c r="E70" s="151"/>
      <c r="F70" s="151"/>
      <c r="G70" s="151"/>
      <c r="H70" s="151"/>
      <c r="I70" s="151"/>
      <c r="J70" s="152">
        <f>J372</f>
        <v>0</v>
      </c>
      <c r="K70" s="99"/>
      <c r="L70" s="153"/>
    </row>
    <row r="71" spans="2:12" s="10" customFormat="1" ht="19.899999999999999" customHeight="1">
      <c r="B71" s="149"/>
      <c r="C71" s="99"/>
      <c r="D71" s="150" t="s">
        <v>604</v>
      </c>
      <c r="E71" s="151"/>
      <c r="F71" s="151"/>
      <c r="G71" s="151"/>
      <c r="H71" s="151"/>
      <c r="I71" s="151"/>
      <c r="J71" s="152">
        <f>J388</f>
        <v>0</v>
      </c>
      <c r="K71" s="99"/>
      <c r="L71" s="153"/>
    </row>
    <row r="72" spans="2:12" s="9" customFormat="1" ht="24.95" customHeight="1">
      <c r="B72" s="143"/>
      <c r="C72" s="144"/>
      <c r="D72" s="145" t="s">
        <v>153</v>
      </c>
      <c r="E72" s="146"/>
      <c r="F72" s="146"/>
      <c r="G72" s="146"/>
      <c r="H72" s="146"/>
      <c r="I72" s="146"/>
      <c r="J72" s="147">
        <f>J391</f>
        <v>0</v>
      </c>
      <c r="K72" s="144"/>
      <c r="L72" s="148"/>
    </row>
    <row r="73" spans="2:12" s="10" customFormat="1" ht="19.899999999999999" customHeight="1">
      <c r="B73" s="149"/>
      <c r="C73" s="99"/>
      <c r="D73" s="150" t="s">
        <v>605</v>
      </c>
      <c r="E73" s="151"/>
      <c r="F73" s="151"/>
      <c r="G73" s="151"/>
      <c r="H73" s="151"/>
      <c r="I73" s="151"/>
      <c r="J73" s="152">
        <f>J392</f>
        <v>0</v>
      </c>
      <c r="K73" s="99"/>
      <c r="L73" s="153"/>
    </row>
    <row r="74" spans="2:12" s="10" customFormat="1" ht="19.899999999999999" customHeight="1">
      <c r="B74" s="149"/>
      <c r="C74" s="99"/>
      <c r="D74" s="150" t="s">
        <v>606</v>
      </c>
      <c r="E74" s="151"/>
      <c r="F74" s="151"/>
      <c r="G74" s="151"/>
      <c r="H74" s="151"/>
      <c r="I74" s="151"/>
      <c r="J74" s="152">
        <f>J408</f>
        <v>0</v>
      </c>
      <c r="K74" s="99"/>
      <c r="L74" s="153"/>
    </row>
    <row r="75" spans="2:12" s="10" customFormat="1" ht="19.899999999999999" customHeight="1">
      <c r="B75" s="149"/>
      <c r="C75" s="99"/>
      <c r="D75" s="150" t="s">
        <v>607</v>
      </c>
      <c r="E75" s="151"/>
      <c r="F75" s="151"/>
      <c r="G75" s="151"/>
      <c r="H75" s="151"/>
      <c r="I75" s="151"/>
      <c r="J75" s="152">
        <f>J420</f>
        <v>0</v>
      </c>
      <c r="K75" s="99"/>
      <c r="L75" s="153"/>
    </row>
    <row r="76" spans="2:12" s="10" customFormat="1" ht="19.899999999999999" customHeight="1">
      <c r="B76" s="149"/>
      <c r="C76" s="99"/>
      <c r="D76" s="150" t="s">
        <v>608</v>
      </c>
      <c r="E76" s="151"/>
      <c r="F76" s="151"/>
      <c r="G76" s="151"/>
      <c r="H76" s="151"/>
      <c r="I76" s="151"/>
      <c r="J76" s="152">
        <f>J425</f>
        <v>0</v>
      </c>
      <c r="K76" s="99"/>
      <c r="L76" s="153"/>
    </row>
    <row r="77" spans="2:12" s="10" customFormat="1" ht="19.899999999999999" customHeight="1">
      <c r="B77" s="149"/>
      <c r="C77" s="99"/>
      <c r="D77" s="150" t="s">
        <v>154</v>
      </c>
      <c r="E77" s="151"/>
      <c r="F77" s="151"/>
      <c r="G77" s="151"/>
      <c r="H77" s="151"/>
      <c r="I77" s="151"/>
      <c r="J77" s="152">
        <f>J454</f>
        <v>0</v>
      </c>
      <c r="K77" s="99"/>
      <c r="L77" s="153"/>
    </row>
    <row r="78" spans="2:12" s="10" customFormat="1" ht="19.899999999999999" customHeight="1">
      <c r="B78" s="149"/>
      <c r="C78" s="99"/>
      <c r="D78" s="150" t="s">
        <v>155</v>
      </c>
      <c r="E78" s="151"/>
      <c r="F78" s="151"/>
      <c r="G78" s="151"/>
      <c r="H78" s="151"/>
      <c r="I78" s="151"/>
      <c r="J78" s="152">
        <f>J497</f>
        <v>0</v>
      </c>
      <c r="K78" s="99"/>
      <c r="L78" s="153"/>
    </row>
    <row r="79" spans="2:12" s="10" customFormat="1" ht="19.899999999999999" customHeight="1">
      <c r="B79" s="149"/>
      <c r="C79" s="99"/>
      <c r="D79" s="150" t="s">
        <v>156</v>
      </c>
      <c r="E79" s="151"/>
      <c r="F79" s="151"/>
      <c r="G79" s="151"/>
      <c r="H79" s="151"/>
      <c r="I79" s="151"/>
      <c r="J79" s="152">
        <f>J503</f>
        <v>0</v>
      </c>
      <c r="K79" s="99"/>
      <c r="L79" s="153"/>
    </row>
    <row r="80" spans="2:12" s="10" customFormat="1" ht="19.899999999999999" customHeight="1">
      <c r="B80" s="149"/>
      <c r="C80" s="99"/>
      <c r="D80" s="150" t="s">
        <v>157</v>
      </c>
      <c r="E80" s="151"/>
      <c r="F80" s="151"/>
      <c r="G80" s="151"/>
      <c r="H80" s="151"/>
      <c r="I80" s="151"/>
      <c r="J80" s="152">
        <f>J547</f>
        <v>0</v>
      </c>
      <c r="K80" s="99"/>
      <c r="L80" s="153"/>
    </row>
    <row r="81" spans="1:31" s="10" customFormat="1" ht="19.899999999999999" customHeight="1">
      <c r="B81" s="149"/>
      <c r="C81" s="99"/>
      <c r="D81" s="150" t="s">
        <v>158</v>
      </c>
      <c r="E81" s="151"/>
      <c r="F81" s="151"/>
      <c r="G81" s="151"/>
      <c r="H81" s="151"/>
      <c r="I81" s="151"/>
      <c r="J81" s="152">
        <f>J638</f>
        <v>0</v>
      </c>
      <c r="K81" s="99"/>
      <c r="L81" s="153"/>
    </row>
    <row r="82" spans="1:31" s="10" customFormat="1" ht="19.899999999999999" customHeight="1">
      <c r="B82" s="149"/>
      <c r="C82" s="99"/>
      <c r="D82" s="150" t="s">
        <v>609</v>
      </c>
      <c r="E82" s="151"/>
      <c r="F82" s="151"/>
      <c r="G82" s="151"/>
      <c r="H82" s="151"/>
      <c r="I82" s="151"/>
      <c r="J82" s="152">
        <f>J661</f>
        <v>0</v>
      </c>
      <c r="K82" s="99"/>
      <c r="L82" s="153"/>
    </row>
    <row r="83" spans="1:31" s="10" customFormat="1" ht="19.899999999999999" customHeight="1">
      <c r="B83" s="149"/>
      <c r="C83" s="99"/>
      <c r="D83" s="150" t="s">
        <v>159</v>
      </c>
      <c r="E83" s="151"/>
      <c r="F83" s="151"/>
      <c r="G83" s="151"/>
      <c r="H83" s="151"/>
      <c r="I83" s="151"/>
      <c r="J83" s="152">
        <f>J692</f>
        <v>0</v>
      </c>
      <c r="K83" s="99"/>
      <c r="L83" s="153"/>
    </row>
    <row r="84" spans="1:31" s="10" customFormat="1" ht="19.899999999999999" customHeight="1">
      <c r="B84" s="149"/>
      <c r="C84" s="99"/>
      <c r="D84" s="150" t="s">
        <v>610</v>
      </c>
      <c r="E84" s="151"/>
      <c r="F84" s="151"/>
      <c r="G84" s="151"/>
      <c r="H84" s="151"/>
      <c r="I84" s="151"/>
      <c r="J84" s="152">
        <f>J714</f>
        <v>0</v>
      </c>
      <c r="K84" s="99"/>
      <c r="L84" s="153"/>
    </row>
    <row r="85" spans="1:31" s="10" customFormat="1" ht="19.899999999999999" customHeight="1">
      <c r="B85" s="149"/>
      <c r="C85" s="99"/>
      <c r="D85" s="150" t="s">
        <v>160</v>
      </c>
      <c r="E85" s="151"/>
      <c r="F85" s="151"/>
      <c r="G85" s="151"/>
      <c r="H85" s="151"/>
      <c r="I85" s="151"/>
      <c r="J85" s="152">
        <f>J739</f>
        <v>0</v>
      </c>
      <c r="K85" s="99"/>
      <c r="L85" s="153"/>
    </row>
    <row r="86" spans="1:31" s="10" customFormat="1" ht="19.899999999999999" customHeight="1">
      <c r="B86" s="149"/>
      <c r="C86" s="99"/>
      <c r="D86" s="150" t="s">
        <v>611</v>
      </c>
      <c r="E86" s="151"/>
      <c r="F86" s="151"/>
      <c r="G86" s="151"/>
      <c r="H86" s="151"/>
      <c r="I86" s="151"/>
      <c r="J86" s="152">
        <f>J764</f>
        <v>0</v>
      </c>
      <c r="K86" s="99"/>
      <c r="L86" s="153"/>
    </row>
    <row r="87" spans="1:31" s="10" customFormat="1" ht="19.899999999999999" customHeight="1">
      <c r="B87" s="149"/>
      <c r="C87" s="99"/>
      <c r="D87" s="150" t="s">
        <v>161</v>
      </c>
      <c r="E87" s="151"/>
      <c r="F87" s="151"/>
      <c r="G87" s="151"/>
      <c r="H87" s="151"/>
      <c r="I87" s="151"/>
      <c r="J87" s="152">
        <f>J768</f>
        <v>0</v>
      </c>
      <c r="K87" s="99"/>
      <c r="L87" s="153"/>
    </row>
    <row r="88" spans="1:31" s="2" customFormat="1" ht="21.7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3" spans="1:31" s="2" customFormat="1" ht="6.95" customHeight="1">
      <c r="A93" s="36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4.95" customHeight="1">
      <c r="A94" s="36"/>
      <c r="B94" s="37"/>
      <c r="C94" s="25" t="s">
        <v>162</v>
      </c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16</v>
      </c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415" t="str">
        <f>E7</f>
        <v>Rekonstrukce restaurace Farma - úprava 21. 12. 2023</v>
      </c>
      <c r="F97" s="416"/>
      <c r="G97" s="416"/>
      <c r="H97" s="416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" customFormat="1" ht="12" customHeight="1">
      <c r="B98" s="23"/>
      <c r="C98" s="31" t="s">
        <v>138</v>
      </c>
      <c r="D98" s="24"/>
      <c r="E98" s="24"/>
      <c r="F98" s="24"/>
      <c r="G98" s="24"/>
      <c r="H98" s="24"/>
      <c r="I98" s="24"/>
      <c r="J98" s="24"/>
      <c r="K98" s="24"/>
      <c r="L98" s="22"/>
    </row>
    <row r="99" spans="1:65" s="2" customFormat="1" ht="16.5" customHeight="1">
      <c r="A99" s="36"/>
      <c r="B99" s="37"/>
      <c r="C99" s="38"/>
      <c r="D99" s="38"/>
      <c r="E99" s="415" t="s">
        <v>139</v>
      </c>
      <c r="F99" s="417"/>
      <c r="G99" s="417"/>
      <c r="H99" s="417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2" customHeight="1">
      <c r="A100" s="36"/>
      <c r="B100" s="37"/>
      <c r="C100" s="31" t="s">
        <v>140</v>
      </c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6.5" customHeight="1">
      <c r="A101" s="36"/>
      <c r="B101" s="37"/>
      <c r="C101" s="38"/>
      <c r="D101" s="38"/>
      <c r="E101" s="368" t="str">
        <f>E11</f>
        <v>02 - SO 01.1.1    Stavební část</v>
      </c>
      <c r="F101" s="417"/>
      <c r="G101" s="417"/>
      <c r="H101" s="417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6.9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2" customHeight="1">
      <c r="A103" s="36"/>
      <c r="B103" s="37"/>
      <c r="C103" s="31" t="s">
        <v>21</v>
      </c>
      <c r="D103" s="38"/>
      <c r="E103" s="38"/>
      <c r="F103" s="29" t="str">
        <f>F14</f>
        <v>Praha - Suchdol</v>
      </c>
      <c r="G103" s="38"/>
      <c r="H103" s="38"/>
      <c r="I103" s="31" t="s">
        <v>23</v>
      </c>
      <c r="J103" s="61" t="str">
        <f>IF(J14="","",J14)</f>
        <v>6. 6. 2023</v>
      </c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25.7" customHeight="1">
      <c r="A105" s="36"/>
      <c r="B105" s="37"/>
      <c r="C105" s="31" t="s">
        <v>25</v>
      </c>
      <c r="D105" s="38"/>
      <c r="E105" s="38"/>
      <c r="F105" s="29" t="str">
        <f>E17</f>
        <v>Česká zemědělská univerzita</v>
      </c>
      <c r="G105" s="38"/>
      <c r="H105" s="38"/>
      <c r="I105" s="31" t="s">
        <v>31</v>
      </c>
      <c r="J105" s="34" t="str">
        <f>E23</f>
        <v>GREBNER, spol s r.o.</v>
      </c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5.2" customHeight="1">
      <c r="A106" s="36"/>
      <c r="B106" s="37"/>
      <c r="C106" s="31" t="s">
        <v>29</v>
      </c>
      <c r="D106" s="38"/>
      <c r="E106" s="38"/>
      <c r="F106" s="29" t="str">
        <f>IF(E20="","",E20)</f>
        <v>Vyplň údaj</v>
      </c>
      <c r="G106" s="38"/>
      <c r="H106" s="38"/>
      <c r="I106" s="31" t="s">
        <v>34</v>
      </c>
      <c r="J106" s="34" t="str">
        <f>E26</f>
        <v>Ing.Josef Němeček</v>
      </c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2" customFormat="1" ht="10.35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11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5" s="11" customFormat="1" ht="29.25" customHeight="1">
      <c r="A108" s="154"/>
      <c r="B108" s="155"/>
      <c r="C108" s="156" t="s">
        <v>163</v>
      </c>
      <c r="D108" s="157" t="s">
        <v>57</v>
      </c>
      <c r="E108" s="157" t="s">
        <v>53</v>
      </c>
      <c r="F108" s="157" t="s">
        <v>54</v>
      </c>
      <c r="G108" s="157" t="s">
        <v>164</v>
      </c>
      <c r="H108" s="157" t="s">
        <v>165</v>
      </c>
      <c r="I108" s="157" t="s">
        <v>166</v>
      </c>
      <c r="J108" s="157" t="s">
        <v>144</v>
      </c>
      <c r="K108" s="158" t="s">
        <v>167</v>
      </c>
      <c r="L108" s="159"/>
      <c r="M108" s="70" t="s">
        <v>19</v>
      </c>
      <c r="N108" s="71" t="s">
        <v>42</v>
      </c>
      <c r="O108" s="71" t="s">
        <v>168</v>
      </c>
      <c r="P108" s="71" t="s">
        <v>169</v>
      </c>
      <c r="Q108" s="71" t="s">
        <v>170</v>
      </c>
      <c r="R108" s="71" t="s">
        <v>171</v>
      </c>
      <c r="S108" s="71" t="s">
        <v>172</v>
      </c>
      <c r="T108" s="72" t="s">
        <v>173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65" s="2" customFormat="1" ht="22.9" customHeight="1">
      <c r="A109" s="36"/>
      <c r="B109" s="37"/>
      <c r="C109" s="77" t="s">
        <v>174</v>
      </c>
      <c r="D109" s="38"/>
      <c r="E109" s="38"/>
      <c r="F109" s="38"/>
      <c r="G109" s="38"/>
      <c r="H109" s="38"/>
      <c r="I109" s="38"/>
      <c r="J109" s="160">
        <f>BK109</f>
        <v>0</v>
      </c>
      <c r="K109" s="38"/>
      <c r="L109" s="41"/>
      <c r="M109" s="73"/>
      <c r="N109" s="161"/>
      <c r="O109" s="74"/>
      <c r="P109" s="162">
        <f>P110+P391</f>
        <v>0</v>
      </c>
      <c r="Q109" s="74"/>
      <c r="R109" s="162">
        <f>R110+R391</f>
        <v>224.24120362000002</v>
      </c>
      <c r="S109" s="74"/>
      <c r="T109" s="163">
        <f>T110+T391</f>
        <v>5.7922500000000002E-2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71</v>
      </c>
      <c r="AU109" s="19" t="s">
        <v>145</v>
      </c>
      <c r="BK109" s="164">
        <f>BK110+BK391</f>
        <v>0</v>
      </c>
    </row>
    <row r="110" spans="1:65" s="12" customFormat="1" ht="25.9" customHeight="1">
      <c r="B110" s="165"/>
      <c r="C110" s="166"/>
      <c r="D110" s="167" t="s">
        <v>71</v>
      </c>
      <c r="E110" s="168" t="s">
        <v>175</v>
      </c>
      <c r="F110" s="168" t="s">
        <v>176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P111+P158+P218+P244+P359+P372+P388</f>
        <v>0</v>
      </c>
      <c r="Q110" s="173"/>
      <c r="R110" s="174">
        <f>R111+R158+R218+R244+R359+R372+R388</f>
        <v>183.63838845000001</v>
      </c>
      <c r="S110" s="173"/>
      <c r="T110" s="175">
        <f>T111+T158+T218+T244+T359+T372+T388</f>
        <v>0</v>
      </c>
      <c r="AR110" s="176" t="s">
        <v>79</v>
      </c>
      <c r="AT110" s="177" t="s">
        <v>71</v>
      </c>
      <c r="AU110" s="177" t="s">
        <v>72</v>
      </c>
      <c r="AY110" s="176" t="s">
        <v>177</v>
      </c>
      <c r="BK110" s="178">
        <f>BK111+BK158+BK218+BK244+BK359+BK372+BK388</f>
        <v>0</v>
      </c>
    </row>
    <row r="111" spans="1:65" s="12" customFormat="1" ht="22.9" customHeight="1">
      <c r="B111" s="165"/>
      <c r="C111" s="166"/>
      <c r="D111" s="167" t="s">
        <v>71</v>
      </c>
      <c r="E111" s="179" t="s">
        <v>81</v>
      </c>
      <c r="F111" s="179" t="s">
        <v>612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SUM(P112:P157)</f>
        <v>0</v>
      </c>
      <c r="Q111" s="173"/>
      <c r="R111" s="174">
        <f>SUM(R112:R157)</f>
        <v>24.810014120000002</v>
      </c>
      <c r="S111" s="173"/>
      <c r="T111" s="175">
        <f>SUM(T112:T157)</f>
        <v>0</v>
      </c>
      <c r="AR111" s="176" t="s">
        <v>79</v>
      </c>
      <c r="AT111" s="177" t="s">
        <v>71</v>
      </c>
      <c r="AU111" s="177" t="s">
        <v>79</v>
      </c>
      <c r="AY111" s="176" t="s">
        <v>177</v>
      </c>
      <c r="BK111" s="178">
        <f>SUM(BK112:BK157)</f>
        <v>0</v>
      </c>
    </row>
    <row r="112" spans="1:65" s="2" customFormat="1" ht="16.5" customHeight="1">
      <c r="A112" s="36"/>
      <c r="B112" s="37"/>
      <c r="C112" s="181" t="s">
        <v>79</v>
      </c>
      <c r="D112" s="181" t="s">
        <v>179</v>
      </c>
      <c r="E112" s="182" t="s">
        <v>613</v>
      </c>
      <c r="F112" s="183" t="s">
        <v>614</v>
      </c>
      <c r="G112" s="184" t="s">
        <v>182</v>
      </c>
      <c r="H112" s="185">
        <v>0.74</v>
      </c>
      <c r="I112" s="186"/>
      <c r="J112" s="187">
        <f>ROUND(I112*H112,2)</f>
        <v>0</v>
      </c>
      <c r="K112" s="183" t="s">
        <v>183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2.5018699999999998</v>
      </c>
      <c r="R112" s="190">
        <f>Q112*H112</f>
        <v>1.8513837999999998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615</v>
      </c>
    </row>
    <row r="113" spans="1:65" s="2" customFormat="1" ht="11.25">
      <c r="A113" s="36"/>
      <c r="B113" s="37"/>
      <c r="C113" s="38"/>
      <c r="D113" s="194" t="s">
        <v>186</v>
      </c>
      <c r="E113" s="38"/>
      <c r="F113" s="195" t="s">
        <v>616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81</v>
      </c>
    </row>
    <row r="114" spans="1:65" s="13" customFormat="1" ht="11.25">
      <c r="B114" s="199"/>
      <c r="C114" s="200"/>
      <c r="D114" s="201" t="s">
        <v>188</v>
      </c>
      <c r="E114" s="202" t="s">
        <v>19</v>
      </c>
      <c r="F114" s="203" t="s">
        <v>617</v>
      </c>
      <c r="G114" s="200"/>
      <c r="H114" s="204">
        <v>0.74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188</v>
      </c>
      <c r="AU114" s="210" t="s">
        <v>81</v>
      </c>
      <c r="AV114" s="13" t="s">
        <v>81</v>
      </c>
      <c r="AW114" s="13" t="s">
        <v>33</v>
      </c>
      <c r="AX114" s="13" t="s">
        <v>79</v>
      </c>
      <c r="AY114" s="210" t="s">
        <v>177</v>
      </c>
    </row>
    <row r="115" spans="1:65" s="2" customFormat="1" ht="21.75" customHeight="1">
      <c r="A115" s="36"/>
      <c r="B115" s="37"/>
      <c r="C115" s="181" t="s">
        <v>81</v>
      </c>
      <c r="D115" s="181" t="s">
        <v>179</v>
      </c>
      <c r="E115" s="182" t="s">
        <v>618</v>
      </c>
      <c r="F115" s="183" t="s">
        <v>619</v>
      </c>
      <c r="G115" s="184" t="s">
        <v>182</v>
      </c>
      <c r="H115" s="185">
        <v>1.575</v>
      </c>
      <c r="I115" s="186"/>
      <c r="J115" s="187">
        <f>ROUND(I115*H115,2)</f>
        <v>0</v>
      </c>
      <c r="K115" s="183" t="s">
        <v>183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2.5018699999999998</v>
      </c>
      <c r="R115" s="190">
        <f>Q115*H115</f>
        <v>3.9404452499999998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620</v>
      </c>
    </row>
    <row r="116" spans="1:65" s="2" customFormat="1" ht="11.25">
      <c r="A116" s="36"/>
      <c r="B116" s="37"/>
      <c r="C116" s="38"/>
      <c r="D116" s="194" t="s">
        <v>186</v>
      </c>
      <c r="E116" s="38"/>
      <c r="F116" s="195" t="s">
        <v>621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81</v>
      </c>
    </row>
    <row r="117" spans="1:65" s="13" customFormat="1" ht="11.25">
      <c r="B117" s="199"/>
      <c r="C117" s="200"/>
      <c r="D117" s="201" t="s">
        <v>188</v>
      </c>
      <c r="E117" s="202" t="s">
        <v>19</v>
      </c>
      <c r="F117" s="203" t="s">
        <v>622</v>
      </c>
      <c r="G117" s="200"/>
      <c r="H117" s="204">
        <v>1.575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188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177</v>
      </c>
    </row>
    <row r="118" spans="1:65" s="2" customFormat="1" ht="16.5" customHeight="1">
      <c r="A118" s="36"/>
      <c r="B118" s="37"/>
      <c r="C118" s="181" t="s">
        <v>108</v>
      </c>
      <c r="D118" s="181" t="s">
        <v>179</v>
      </c>
      <c r="E118" s="182" t="s">
        <v>623</v>
      </c>
      <c r="F118" s="183" t="s">
        <v>624</v>
      </c>
      <c r="G118" s="184" t="s">
        <v>132</v>
      </c>
      <c r="H118" s="185">
        <v>2.665</v>
      </c>
      <c r="I118" s="186"/>
      <c r="J118" s="187">
        <f>ROUND(I118*H118,2)</f>
        <v>0</v>
      </c>
      <c r="K118" s="183" t="s">
        <v>183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2.47E-3</v>
      </c>
      <c r="R118" s="190">
        <f>Q118*H118</f>
        <v>6.5825500000000004E-3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625</v>
      </c>
    </row>
    <row r="119" spans="1:65" s="2" customFormat="1" ht="11.25">
      <c r="A119" s="36"/>
      <c r="B119" s="37"/>
      <c r="C119" s="38"/>
      <c r="D119" s="194" t="s">
        <v>186</v>
      </c>
      <c r="E119" s="38"/>
      <c r="F119" s="195" t="s">
        <v>626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81</v>
      </c>
    </row>
    <row r="120" spans="1:65" s="13" customFormat="1" ht="11.25">
      <c r="B120" s="199"/>
      <c r="C120" s="200"/>
      <c r="D120" s="201" t="s">
        <v>188</v>
      </c>
      <c r="E120" s="202" t="s">
        <v>19</v>
      </c>
      <c r="F120" s="203" t="s">
        <v>627</v>
      </c>
      <c r="G120" s="200"/>
      <c r="H120" s="204">
        <v>0.86499999999999999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188</v>
      </c>
      <c r="AU120" s="210" t="s">
        <v>81</v>
      </c>
      <c r="AV120" s="13" t="s">
        <v>81</v>
      </c>
      <c r="AW120" s="13" t="s">
        <v>33</v>
      </c>
      <c r="AX120" s="13" t="s">
        <v>72</v>
      </c>
      <c r="AY120" s="210" t="s">
        <v>177</v>
      </c>
    </row>
    <row r="121" spans="1:65" s="13" customFormat="1" ht="11.25">
      <c r="B121" s="199"/>
      <c r="C121" s="200"/>
      <c r="D121" s="201" t="s">
        <v>188</v>
      </c>
      <c r="E121" s="202" t="s">
        <v>19</v>
      </c>
      <c r="F121" s="203" t="s">
        <v>628</v>
      </c>
      <c r="G121" s="200"/>
      <c r="H121" s="204">
        <v>1.8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188</v>
      </c>
      <c r="AU121" s="210" t="s">
        <v>81</v>
      </c>
      <c r="AV121" s="13" t="s">
        <v>81</v>
      </c>
      <c r="AW121" s="13" t="s">
        <v>33</v>
      </c>
      <c r="AX121" s="13" t="s">
        <v>72</v>
      </c>
      <c r="AY121" s="210" t="s">
        <v>177</v>
      </c>
    </row>
    <row r="122" spans="1:65" s="14" customFormat="1" ht="11.25">
      <c r="B122" s="211"/>
      <c r="C122" s="212"/>
      <c r="D122" s="201" t="s">
        <v>188</v>
      </c>
      <c r="E122" s="213" t="s">
        <v>19</v>
      </c>
      <c r="F122" s="214" t="s">
        <v>199</v>
      </c>
      <c r="G122" s="212"/>
      <c r="H122" s="215">
        <v>2.665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188</v>
      </c>
      <c r="AU122" s="221" t="s">
        <v>81</v>
      </c>
      <c r="AV122" s="14" t="s">
        <v>184</v>
      </c>
      <c r="AW122" s="14" t="s">
        <v>33</v>
      </c>
      <c r="AX122" s="14" t="s">
        <v>79</v>
      </c>
      <c r="AY122" s="221" t="s">
        <v>177</v>
      </c>
    </row>
    <row r="123" spans="1:65" s="2" customFormat="1" ht="16.5" customHeight="1">
      <c r="A123" s="36"/>
      <c r="B123" s="37"/>
      <c r="C123" s="181" t="s">
        <v>184</v>
      </c>
      <c r="D123" s="181" t="s">
        <v>179</v>
      </c>
      <c r="E123" s="182" t="s">
        <v>629</v>
      </c>
      <c r="F123" s="183" t="s">
        <v>630</v>
      </c>
      <c r="G123" s="184" t="s">
        <v>132</v>
      </c>
      <c r="H123" s="185">
        <v>2.665</v>
      </c>
      <c r="I123" s="186"/>
      <c r="J123" s="187">
        <f>ROUND(I123*H123,2)</f>
        <v>0</v>
      </c>
      <c r="K123" s="183" t="s">
        <v>183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81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631</v>
      </c>
    </row>
    <row r="124" spans="1:65" s="2" customFormat="1" ht="11.25">
      <c r="A124" s="36"/>
      <c r="B124" s="37"/>
      <c r="C124" s="38"/>
      <c r="D124" s="194" t="s">
        <v>186</v>
      </c>
      <c r="E124" s="38"/>
      <c r="F124" s="195" t="s">
        <v>632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186</v>
      </c>
      <c r="AU124" s="19" t="s">
        <v>81</v>
      </c>
    </row>
    <row r="125" spans="1:65" s="2" customFormat="1" ht="16.5" customHeight="1">
      <c r="A125" s="36"/>
      <c r="B125" s="37"/>
      <c r="C125" s="181" t="s">
        <v>212</v>
      </c>
      <c r="D125" s="181" t="s">
        <v>179</v>
      </c>
      <c r="E125" s="182" t="s">
        <v>633</v>
      </c>
      <c r="F125" s="183" t="s">
        <v>634</v>
      </c>
      <c r="G125" s="184" t="s">
        <v>228</v>
      </c>
      <c r="H125" s="185">
        <v>0.121</v>
      </c>
      <c r="I125" s="186"/>
      <c r="J125" s="187">
        <f>ROUND(I125*H125,2)</f>
        <v>0</v>
      </c>
      <c r="K125" s="183" t="s">
        <v>183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1.06277</v>
      </c>
      <c r="R125" s="190">
        <f>Q125*H125</f>
        <v>0.12859517000000001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81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635</v>
      </c>
    </row>
    <row r="126" spans="1:65" s="2" customFormat="1" ht="11.25">
      <c r="A126" s="36"/>
      <c r="B126" s="37"/>
      <c r="C126" s="38"/>
      <c r="D126" s="194" t="s">
        <v>186</v>
      </c>
      <c r="E126" s="38"/>
      <c r="F126" s="195" t="s">
        <v>636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186</v>
      </c>
      <c r="AU126" s="19" t="s">
        <v>81</v>
      </c>
    </row>
    <row r="127" spans="1:65" s="13" customFormat="1" ht="11.25">
      <c r="B127" s="199"/>
      <c r="C127" s="200"/>
      <c r="D127" s="201" t="s">
        <v>188</v>
      </c>
      <c r="E127" s="202" t="s">
        <v>19</v>
      </c>
      <c r="F127" s="203" t="s">
        <v>637</v>
      </c>
      <c r="G127" s="200"/>
      <c r="H127" s="204">
        <v>0.121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188</v>
      </c>
      <c r="AU127" s="210" t="s">
        <v>81</v>
      </c>
      <c r="AV127" s="13" t="s">
        <v>81</v>
      </c>
      <c r="AW127" s="13" t="s">
        <v>33</v>
      </c>
      <c r="AX127" s="13" t="s">
        <v>79</v>
      </c>
      <c r="AY127" s="210" t="s">
        <v>177</v>
      </c>
    </row>
    <row r="128" spans="1:65" s="2" customFormat="1" ht="16.5" customHeight="1">
      <c r="A128" s="36"/>
      <c r="B128" s="37"/>
      <c r="C128" s="181" t="s">
        <v>220</v>
      </c>
      <c r="D128" s="181" t="s">
        <v>179</v>
      </c>
      <c r="E128" s="182" t="s">
        <v>638</v>
      </c>
      <c r="F128" s="183" t="s">
        <v>639</v>
      </c>
      <c r="G128" s="184" t="s">
        <v>182</v>
      </c>
      <c r="H128" s="185">
        <v>1.607</v>
      </c>
      <c r="I128" s="186"/>
      <c r="J128" s="187">
        <f>ROUND(I128*H128,2)</f>
        <v>0</v>
      </c>
      <c r="K128" s="183" t="s">
        <v>183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2.3010199999999998</v>
      </c>
      <c r="R128" s="190">
        <f>Q128*H128</f>
        <v>3.6977391399999999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640</v>
      </c>
    </row>
    <row r="129" spans="1:65" s="2" customFormat="1" ht="11.25">
      <c r="A129" s="36"/>
      <c r="B129" s="37"/>
      <c r="C129" s="38"/>
      <c r="D129" s="194" t="s">
        <v>186</v>
      </c>
      <c r="E129" s="38"/>
      <c r="F129" s="195" t="s">
        <v>641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186</v>
      </c>
      <c r="AU129" s="19" t="s">
        <v>81</v>
      </c>
    </row>
    <row r="130" spans="1:65" s="13" customFormat="1" ht="11.25">
      <c r="B130" s="199"/>
      <c r="C130" s="200"/>
      <c r="D130" s="201" t="s">
        <v>188</v>
      </c>
      <c r="E130" s="202" t="s">
        <v>19</v>
      </c>
      <c r="F130" s="203" t="s">
        <v>642</v>
      </c>
      <c r="G130" s="200"/>
      <c r="H130" s="204">
        <v>1.607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188</v>
      </c>
      <c r="AU130" s="210" t="s">
        <v>81</v>
      </c>
      <c r="AV130" s="13" t="s">
        <v>81</v>
      </c>
      <c r="AW130" s="13" t="s">
        <v>33</v>
      </c>
      <c r="AX130" s="13" t="s">
        <v>72</v>
      </c>
      <c r="AY130" s="210" t="s">
        <v>177</v>
      </c>
    </row>
    <row r="131" spans="1:65" s="14" customFormat="1" ht="11.25">
      <c r="B131" s="211"/>
      <c r="C131" s="212"/>
      <c r="D131" s="201" t="s">
        <v>188</v>
      </c>
      <c r="E131" s="213" t="s">
        <v>19</v>
      </c>
      <c r="F131" s="214" t="s">
        <v>199</v>
      </c>
      <c r="G131" s="212"/>
      <c r="H131" s="215">
        <v>1.607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188</v>
      </c>
      <c r="AU131" s="221" t="s">
        <v>81</v>
      </c>
      <c r="AV131" s="14" t="s">
        <v>184</v>
      </c>
      <c r="AW131" s="14" t="s">
        <v>33</v>
      </c>
      <c r="AX131" s="14" t="s">
        <v>79</v>
      </c>
      <c r="AY131" s="221" t="s">
        <v>177</v>
      </c>
    </row>
    <row r="132" spans="1:65" s="2" customFormat="1" ht="16.5" customHeight="1">
      <c r="A132" s="36"/>
      <c r="B132" s="37"/>
      <c r="C132" s="181" t="s">
        <v>225</v>
      </c>
      <c r="D132" s="181" t="s">
        <v>179</v>
      </c>
      <c r="E132" s="182" t="s">
        <v>643</v>
      </c>
      <c r="F132" s="183" t="s">
        <v>644</v>
      </c>
      <c r="G132" s="184" t="s">
        <v>132</v>
      </c>
      <c r="H132" s="185">
        <v>11.13</v>
      </c>
      <c r="I132" s="186"/>
      <c r="J132" s="187">
        <f>ROUND(I132*H132,2)</f>
        <v>0</v>
      </c>
      <c r="K132" s="183" t="s">
        <v>183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2.6900000000000001E-3</v>
      </c>
      <c r="R132" s="190">
        <f>Q132*H132</f>
        <v>2.9939700000000003E-2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81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184</v>
      </c>
      <c r="BM132" s="192" t="s">
        <v>645</v>
      </c>
    </row>
    <row r="133" spans="1:65" s="2" customFormat="1" ht="11.25">
      <c r="A133" s="36"/>
      <c r="B133" s="37"/>
      <c r="C133" s="38"/>
      <c r="D133" s="194" t="s">
        <v>186</v>
      </c>
      <c r="E133" s="38"/>
      <c r="F133" s="195" t="s">
        <v>646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186</v>
      </c>
      <c r="AU133" s="19" t="s">
        <v>81</v>
      </c>
    </row>
    <row r="134" spans="1:65" s="13" customFormat="1" ht="11.25">
      <c r="B134" s="199"/>
      <c r="C134" s="200"/>
      <c r="D134" s="201" t="s">
        <v>188</v>
      </c>
      <c r="E134" s="202" t="s">
        <v>19</v>
      </c>
      <c r="F134" s="203" t="s">
        <v>647</v>
      </c>
      <c r="G134" s="200"/>
      <c r="H134" s="204">
        <v>11.13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188</v>
      </c>
      <c r="AU134" s="210" t="s">
        <v>81</v>
      </c>
      <c r="AV134" s="13" t="s">
        <v>81</v>
      </c>
      <c r="AW134" s="13" t="s">
        <v>33</v>
      </c>
      <c r="AX134" s="13" t="s">
        <v>79</v>
      </c>
      <c r="AY134" s="210" t="s">
        <v>177</v>
      </c>
    </row>
    <row r="135" spans="1:65" s="2" customFormat="1" ht="16.5" customHeight="1">
      <c r="A135" s="36"/>
      <c r="B135" s="37"/>
      <c r="C135" s="181" t="s">
        <v>232</v>
      </c>
      <c r="D135" s="181" t="s">
        <v>179</v>
      </c>
      <c r="E135" s="182" t="s">
        <v>648</v>
      </c>
      <c r="F135" s="183" t="s">
        <v>649</v>
      </c>
      <c r="G135" s="184" t="s">
        <v>132</v>
      </c>
      <c r="H135" s="185">
        <v>11.13</v>
      </c>
      <c r="I135" s="186"/>
      <c r="J135" s="187">
        <f>ROUND(I135*H135,2)</f>
        <v>0</v>
      </c>
      <c r="K135" s="183" t="s">
        <v>183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184</v>
      </c>
      <c r="BM135" s="192" t="s">
        <v>650</v>
      </c>
    </row>
    <row r="136" spans="1:65" s="2" customFormat="1" ht="11.25">
      <c r="A136" s="36"/>
      <c r="B136" s="37"/>
      <c r="C136" s="38"/>
      <c r="D136" s="194" t="s">
        <v>186</v>
      </c>
      <c r="E136" s="38"/>
      <c r="F136" s="195" t="s">
        <v>651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81</v>
      </c>
    </row>
    <row r="137" spans="1:65" s="2" customFormat="1" ht="16.5" customHeight="1">
      <c r="A137" s="36"/>
      <c r="B137" s="37"/>
      <c r="C137" s="181" t="s">
        <v>241</v>
      </c>
      <c r="D137" s="181" t="s">
        <v>179</v>
      </c>
      <c r="E137" s="182" t="s">
        <v>652</v>
      </c>
      <c r="F137" s="183" t="s">
        <v>653</v>
      </c>
      <c r="G137" s="184" t="s">
        <v>182</v>
      </c>
      <c r="H137" s="185">
        <v>3.13</v>
      </c>
      <c r="I137" s="186"/>
      <c r="J137" s="187">
        <f>ROUND(I137*H137,2)</f>
        <v>0</v>
      </c>
      <c r="K137" s="183" t="s">
        <v>183</v>
      </c>
      <c r="L137" s="41"/>
      <c r="M137" s="188" t="s">
        <v>19</v>
      </c>
      <c r="N137" s="189" t="s">
        <v>43</v>
      </c>
      <c r="O137" s="66"/>
      <c r="P137" s="190">
        <f>O137*H137</f>
        <v>0</v>
      </c>
      <c r="Q137" s="190">
        <v>2.5018699999999998</v>
      </c>
      <c r="R137" s="190">
        <f>Q137*H137</f>
        <v>7.8308530999999988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81</v>
      </c>
      <c r="AY137" s="19" t="s">
        <v>177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79</v>
      </c>
      <c r="BK137" s="193">
        <f>ROUND(I137*H137,2)</f>
        <v>0</v>
      </c>
      <c r="BL137" s="19" t="s">
        <v>184</v>
      </c>
      <c r="BM137" s="192" t="s">
        <v>654</v>
      </c>
    </row>
    <row r="138" spans="1:65" s="2" customFormat="1" ht="11.25">
      <c r="A138" s="36"/>
      <c r="B138" s="37"/>
      <c r="C138" s="38"/>
      <c r="D138" s="194" t="s">
        <v>186</v>
      </c>
      <c r="E138" s="38"/>
      <c r="F138" s="195" t="s">
        <v>655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186</v>
      </c>
      <c r="AU138" s="19" t="s">
        <v>81</v>
      </c>
    </row>
    <row r="139" spans="1:65" s="13" customFormat="1" ht="11.25">
      <c r="B139" s="199"/>
      <c r="C139" s="200"/>
      <c r="D139" s="201" t="s">
        <v>188</v>
      </c>
      <c r="E139" s="202" t="s">
        <v>19</v>
      </c>
      <c r="F139" s="203" t="s">
        <v>656</v>
      </c>
      <c r="G139" s="200"/>
      <c r="H139" s="204">
        <v>1.466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188</v>
      </c>
      <c r="AU139" s="210" t="s">
        <v>81</v>
      </c>
      <c r="AV139" s="13" t="s">
        <v>81</v>
      </c>
      <c r="AW139" s="13" t="s">
        <v>33</v>
      </c>
      <c r="AX139" s="13" t="s">
        <v>72</v>
      </c>
      <c r="AY139" s="210" t="s">
        <v>177</v>
      </c>
    </row>
    <row r="140" spans="1:65" s="13" customFormat="1" ht="11.25">
      <c r="B140" s="199"/>
      <c r="C140" s="200"/>
      <c r="D140" s="201" t="s">
        <v>188</v>
      </c>
      <c r="E140" s="202" t="s">
        <v>19</v>
      </c>
      <c r="F140" s="203" t="s">
        <v>657</v>
      </c>
      <c r="G140" s="200"/>
      <c r="H140" s="204">
        <v>1.6639999999999999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188</v>
      </c>
      <c r="AU140" s="210" t="s">
        <v>81</v>
      </c>
      <c r="AV140" s="13" t="s">
        <v>81</v>
      </c>
      <c r="AW140" s="13" t="s">
        <v>33</v>
      </c>
      <c r="AX140" s="13" t="s">
        <v>72</v>
      </c>
      <c r="AY140" s="210" t="s">
        <v>177</v>
      </c>
    </row>
    <row r="141" spans="1:65" s="14" customFormat="1" ht="11.25">
      <c r="B141" s="211"/>
      <c r="C141" s="212"/>
      <c r="D141" s="201" t="s">
        <v>188</v>
      </c>
      <c r="E141" s="213" t="s">
        <v>19</v>
      </c>
      <c r="F141" s="214" t="s">
        <v>199</v>
      </c>
      <c r="G141" s="212"/>
      <c r="H141" s="215">
        <v>3.13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188</v>
      </c>
      <c r="AU141" s="221" t="s">
        <v>81</v>
      </c>
      <c r="AV141" s="14" t="s">
        <v>184</v>
      </c>
      <c r="AW141" s="14" t="s">
        <v>33</v>
      </c>
      <c r="AX141" s="14" t="s">
        <v>79</v>
      </c>
      <c r="AY141" s="221" t="s">
        <v>177</v>
      </c>
    </row>
    <row r="142" spans="1:65" s="2" customFormat="1" ht="16.5" customHeight="1">
      <c r="A142" s="36"/>
      <c r="B142" s="37"/>
      <c r="C142" s="181" t="s">
        <v>117</v>
      </c>
      <c r="D142" s="181" t="s">
        <v>179</v>
      </c>
      <c r="E142" s="182" t="s">
        <v>658</v>
      </c>
      <c r="F142" s="183" t="s">
        <v>659</v>
      </c>
      <c r="G142" s="184" t="s">
        <v>132</v>
      </c>
      <c r="H142" s="185">
        <v>8.0960000000000001</v>
      </c>
      <c r="I142" s="186"/>
      <c r="J142" s="187">
        <f>ROUND(I142*H142,2)</f>
        <v>0</v>
      </c>
      <c r="K142" s="183" t="s">
        <v>183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2.64E-3</v>
      </c>
      <c r="R142" s="190">
        <f>Q142*H142</f>
        <v>2.137344E-2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81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660</v>
      </c>
    </row>
    <row r="143" spans="1:65" s="2" customFormat="1" ht="11.25">
      <c r="A143" s="36"/>
      <c r="B143" s="37"/>
      <c r="C143" s="38"/>
      <c r="D143" s="194" t="s">
        <v>186</v>
      </c>
      <c r="E143" s="38"/>
      <c r="F143" s="195" t="s">
        <v>661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186</v>
      </c>
      <c r="AU143" s="19" t="s">
        <v>81</v>
      </c>
    </row>
    <row r="144" spans="1:65" s="13" customFormat="1" ht="11.25">
      <c r="B144" s="199"/>
      <c r="C144" s="200"/>
      <c r="D144" s="201" t="s">
        <v>188</v>
      </c>
      <c r="E144" s="202" t="s">
        <v>19</v>
      </c>
      <c r="F144" s="203" t="s">
        <v>662</v>
      </c>
      <c r="G144" s="200"/>
      <c r="H144" s="204">
        <v>3.2959999999999998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188</v>
      </c>
      <c r="AU144" s="210" t="s">
        <v>81</v>
      </c>
      <c r="AV144" s="13" t="s">
        <v>81</v>
      </c>
      <c r="AW144" s="13" t="s">
        <v>33</v>
      </c>
      <c r="AX144" s="13" t="s">
        <v>72</v>
      </c>
      <c r="AY144" s="210" t="s">
        <v>177</v>
      </c>
    </row>
    <row r="145" spans="1:65" s="13" customFormat="1" ht="11.25">
      <c r="B145" s="199"/>
      <c r="C145" s="200"/>
      <c r="D145" s="201" t="s">
        <v>188</v>
      </c>
      <c r="E145" s="202" t="s">
        <v>19</v>
      </c>
      <c r="F145" s="203" t="s">
        <v>663</v>
      </c>
      <c r="G145" s="200"/>
      <c r="H145" s="204">
        <v>4.8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188</v>
      </c>
      <c r="AU145" s="210" t="s">
        <v>81</v>
      </c>
      <c r="AV145" s="13" t="s">
        <v>81</v>
      </c>
      <c r="AW145" s="13" t="s">
        <v>33</v>
      </c>
      <c r="AX145" s="13" t="s">
        <v>72</v>
      </c>
      <c r="AY145" s="210" t="s">
        <v>177</v>
      </c>
    </row>
    <row r="146" spans="1:65" s="14" customFormat="1" ht="11.25">
      <c r="B146" s="211"/>
      <c r="C146" s="212"/>
      <c r="D146" s="201" t="s">
        <v>188</v>
      </c>
      <c r="E146" s="213" t="s">
        <v>19</v>
      </c>
      <c r="F146" s="214" t="s">
        <v>199</v>
      </c>
      <c r="G146" s="212"/>
      <c r="H146" s="215">
        <v>8.0960000000000001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188</v>
      </c>
      <c r="AU146" s="221" t="s">
        <v>81</v>
      </c>
      <c r="AV146" s="14" t="s">
        <v>184</v>
      </c>
      <c r="AW146" s="14" t="s">
        <v>33</v>
      </c>
      <c r="AX146" s="14" t="s">
        <v>79</v>
      </c>
      <c r="AY146" s="221" t="s">
        <v>177</v>
      </c>
    </row>
    <row r="147" spans="1:65" s="2" customFormat="1" ht="16.5" customHeight="1">
      <c r="A147" s="36"/>
      <c r="B147" s="37"/>
      <c r="C147" s="181" t="s">
        <v>252</v>
      </c>
      <c r="D147" s="181" t="s">
        <v>179</v>
      </c>
      <c r="E147" s="182" t="s">
        <v>664</v>
      </c>
      <c r="F147" s="183" t="s">
        <v>665</v>
      </c>
      <c r="G147" s="184" t="s">
        <v>132</v>
      </c>
      <c r="H147" s="185">
        <v>8.0960000000000001</v>
      </c>
      <c r="I147" s="186"/>
      <c r="J147" s="187">
        <f>ROUND(I147*H147,2)</f>
        <v>0</v>
      </c>
      <c r="K147" s="183" t="s">
        <v>183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666</v>
      </c>
    </row>
    <row r="148" spans="1:65" s="2" customFormat="1" ht="11.25">
      <c r="A148" s="36"/>
      <c r="B148" s="37"/>
      <c r="C148" s="38"/>
      <c r="D148" s="194" t="s">
        <v>186</v>
      </c>
      <c r="E148" s="38"/>
      <c r="F148" s="195" t="s">
        <v>667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186</v>
      </c>
      <c r="AU148" s="19" t="s">
        <v>81</v>
      </c>
    </row>
    <row r="149" spans="1:65" s="2" customFormat="1" ht="24.2" customHeight="1">
      <c r="A149" s="36"/>
      <c r="B149" s="37"/>
      <c r="C149" s="181" t="s">
        <v>259</v>
      </c>
      <c r="D149" s="181" t="s">
        <v>179</v>
      </c>
      <c r="E149" s="182" t="s">
        <v>668</v>
      </c>
      <c r="F149" s="183" t="s">
        <v>669</v>
      </c>
      <c r="G149" s="184" t="s">
        <v>132</v>
      </c>
      <c r="H149" s="185">
        <v>9.8330000000000002</v>
      </c>
      <c r="I149" s="186"/>
      <c r="J149" s="187">
        <f>ROUND(I149*H149,2)</f>
        <v>0</v>
      </c>
      <c r="K149" s="183" t="s">
        <v>183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0.36063000000000001</v>
      </c>
      <c r="R149" s="190">
        <f>Q149*H149</f>
        <v>3.54607479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670</v>
      </c>
    </row>
    <row r="150" spans="1:65" s="2" customFormat="1" ht="11.25">
      <c r="A150" s="36"/>
      <c r="B150" s="37"/>
      <c r="C150" s="38"/>
      <c r="D150" s="194" t="s">
        <v>186</v>
      </c>
      <c r="E150" s="38"/>
      <c r="F150" s="195" t="s">
        <v>671</v>
      </c>
      <c r="G150" s="38"/>
      <c r="H150" s="38"/>
      <c r="I150" s="196"/>
      <c r="J150" s="38"/>
      <c r="K150" s="38"/>
      <c r="L150" s="41"/>
      <c r="M150" s="197"/>
      <c r="N150" s="19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81</v>
      </c>
    </row>
    <row r="151" spans="1:65" s="13" customFormat="1" ht="11.25">
      <c r="B151" s="199"/>
      <c r="C151" s="200"/>
      <c r="D151" s="201" t="s">
        <v>188</v>
      </c>
      <c r="E151" s="202" t="s">
        <v>19</v>
      </c>
      <c r="F151" s="203" t="s">
        <v>672</v>
      </c>
      <c r="G151" s="200"/>
      <c r="H151" s="204">
        <v>9.8330000000000002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188</v>
      </c>
      <c r="AU151" s="210" t="s">
        <v>81</v>
      </c>
      <c r="AV151" s="13" t="s">
        <v>81</v>
      </c>
      <c r="AW151" s="13" t="s">
        <v>33</v>
      </c>
      <c r="AX151" s="13" t="s">
        <v>79</v>
      </c>
      <c r="AY151" s="210" t="s">
        <v>177</v>
      </c>
    </row>
    <row r="152" spans="1:65" s="2" customFormat="1" ht="24.2" customHeight="1">
      <c r="A152" s="36"/>
      <c r="B152" s="37"/>
      <c r="C152" s="181" t="s">
        <v>266</v>
      </c>
      <c r="D152" s="181" t="s">
        <v>179</v>
      </c>
      <c r="E152" s="182" t="s">
        <v>673</v>
      </c>
      <c r="F152" s="183" t="s">
        <v>674</v>
      </c>
      <c r="G152" s="184" t="s">
        <v>132</v>
      </c>
      <c r="H152" s="185">
        <v>7.4729999999999999</v>
      </c>
      <c r="I152" s="186"/>
      <c r="J152" s="187">
        <f>ROUND(I152*H152,2)</f>
        <v>0</v>
      </c>
      <c r="K152" s="183" t="s">
        <v>183</v>
      </c>
      <c r="L152" s="41"/>
      <c r="M152" s="188" t="s">
        <v>19</v>
      </c>
      <c r="N152" s="189" t="s">
        <v>43</v>
      </c>
      <c r="O152" s="66"/>
      <c r="P152" s="190">
        <f>O152*H152</f>
        <v>0</v>
      </c>
      <c r="Q152" s="190">
        <v>0.47326000000000001</v>
      </c>
      <c r="R152" s="190">
        <f>Q152*H152</f>
        <v>3.5366719799999999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81</v>
      </c>
      <c r="AY152" s="19" t="s">
        <v>177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79</v>
      </c>
      <c r="BK152" s="193">
        <f>ROUND(I152*H152,2)</f>
        <v>0</v>
      </c>
      <c r="BL152" s="19" t="s">
        <v>184</v>
      </c>
      <c r="BM152" s="192" t="s">
        <v>675</v>
      </c>
    </row>
    <row r="153" spans="1:65" s="2" customFormat="1" ht="11.25">
      <c r="A153" s="36"/>
      <c r="B153" s="37"/>
      <c r="C153" s="38"/>
      <c r="D153" s="194" t="s">
        <v>186</v>
      </c>
      <c r="E153" s="38"/>
      <c r="F153" s="195" t="s">
        <v>676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186</v>
      </c>
      <c r="AU153" s="19" t="s">
        <v>81</v>
      </c>
    </row>
    <row r="154" spans="1:65" s="13" customFormat="1" ht="11.25">
      <c r="B154" s="199"/>
      <c r="C154" s="200"/>
      <c r="D154" s="201" t="s">
        <v>188</v>
      </c>
      <c r="E154" s="202" t="s">
        <v>19</v>
      </c>
      <c r="F154" s="203" t="s">
        <v>677</v>
      </c>
      <c r="G154" s="200"/>
      <c r="H154" s="204">
        <v>7.4729999999999999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188</v>
      </c>
      <c r="AU154" s="210" t="s">
        <v>81</v>
      </c>
      <c r="AV154" s="13" t="s">
        <v>81</v>
      </c>
      <c r="AW154" s="13" t="s">
        <v>33</v>
      </c>
      <c r="AX154" s="13" t="s">
        <v>79</v>
      </c>
      <c r="AY154" s="210" t="s">
        <v>177</v>
      </c>
    </row>
    <row r="155" spans="1:65" s="2" customFormat="1" ht="33" customHeight="1">
      <c r="A155" s="36"/>
      <c r="B155" s="37"/>
      <c r="C155" s="181" t="s">
        <v>272</v>
      </c>
      <c r="D155" s="181" t="s">
        <v>179</v>
      </c>
      <c r="E155" s="182" t="s">
        <v>678</v>
      </c>
      <c r="F155" s="183" t="s">
        <v>679</v>
      </c>
      <c r="G155" s="184" t="s">
        <v>228</v>
      </c>
      <c r="H155" s="185">
        <v>0.20799999999999999</v>
      </c>
      <c r="I155" s="186"/>
      <c r="J155" s="187">
        <f>ROUND(I155*H155,2)</f>
        <v>0</v>
      </c>
      <c r="K155" s="183" t="s">
        <v>183</v>
      </c>
      <c r="L155" s="41"/>
      <c r="M155" s="188" t="s">
        <v>19</v>
      </c>
      <c r="N155" s="189" t="s">
        <v>43</v>
      </c>
      <c r="O155" s="66"/>
      <c r="P155" s="190">
        <f>O155*H155</f>
        <v>0</v>
      </c>
      <c r="Q155" s="190">
        <v>1.0593999999999999</v>
      </c>
      <c r="R155" s="190">
        <f>Q155*H155</f>
        <v>0.22035519999999997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81</v>
      </c>
      <c r="AY155" s="19" t="s">
        <v>177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79</v>
      </c>
      <c r="BK155" s="193">
        <f>ROUND(I155*H155,2)</f>
        <v>0</v>
      </c>
      <c r="BL155" s="19" t="s">
        <v>184</v>
      </c>
      <c r="BM155" s="192" t="s">
        <v>680</v>
      </c>
    </row>
    <row r="156" spans="1:65" s="2" customFormat="1" ht="11.25">
      <c r="A156" s="36"/>
      <c r="B156" s="37"/>
      <c r="C156" s="38"/>
      <c r="D156" s="194" t="s">
        <v>186</v>
      </c>
      <c r="E156" s="38"/>
      <c r="F156" s="195" t="s">
        <v>681</v>
      </c>
      <c r="G156" s="38"/>
      <c r="H156" s="38"/>
      <c r="I156" s="196"/>
      <c r="J156" s="38"/>
      <c r="K156" s="38"/>
      <c r="L156" s="41"/>
      <c r="M156" s="197"/>
      <c r="N156" s="198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186</v>
      </c>
      <c r="AU156" s="19" t="s">
        <v>81</v>
      </c>
    </row>
    <row r="157" spans="1:65" s="13" customFormat="1" ht="11.25">
      <c r="B157" s="199"/>
      <c r="C157" s="200"/>
      <c r="D157" s="201" t="s">
        <v>188</v>
      </c>
      <c r="E157" s="202" t="s">
        <v>19</v>
      </c>
      <c r="F157" s="203" t="s">
        <v>682</v>
      </c>
      <c r="G157" s="200"/>
      <c r="H157" s="204">
        <v>0.20799999999999999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188</v>
      </c>
      <c r="AU157" s="210" t="s">
        <v>81</v>
      </c>
      <c r="AV157" s="13" t="s">
        <v>81</v>
      </c>
      <c r="AW157" s="13" t="s">
        <v>33</v>
      </c>
      <c r="AX157" s="13" t="s">
        <v>79</v>
      </c>
      <c r="AY157" s="210" t="s">
        <v>177</v>
      </c>
    </row>
    <row r="158" spans="1:65" s="12" customFormat="1" ht="22.9" customHeight="1">
      <c r="B158" s="165"/>
      <c r="C158" s="166"/>
      <c r="D158" s="167" t="s">
        <v>71</v>
      </c>
      <c r="E158" s="179" t="s">
        <v>108</v>
      </c>
      <c r="F158" s="179" t="s">
        <v>240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SUM(P159:P217)</f>
        <v>0</v>
      </c>
      <c r="Q158" s="173"/>
      <c r="R158" s="174">
        <f>SUM(R159:R217)</f>
        <v>49.658021849999997</v>
      </c>
      <c r="S158" s="173"/>
      <c r="T158" s="175">
        <f>SUM(T159:T217)</f>
        <v>0</v>
      </c>
      <c r="AR158" s="176" t="s">
        <v>79</v>
      </c>
      <c r="AT158" s="177" t="s">
        <v>71</v>
      </c>
      <c r="AU158" s="177" t="s">
        <v>79</v>
      </c>
      <c r="AY158" s="176" t="s">
        <v>177</v>
      </c>
      <c r="BK158" s="178">
        <f>SUM(BK159:BK217)</f>
        <v>0</v>
      </c>
    </row>
    <row r="159" spans="1:65" s="2" customFormat="1" ht="24.2" customHeight="1">
      <c r="A159" s="36"/>
      <c r="B159" s="37"/>
      <c r="C159" s="181" t="s">
        <v>8</v>
      </c>
      <c r="D159" s="181" t="s">
        <v>179</v>
      </c>
      <c r="E159" s="182" t="s">
        <v>683</v>
      </c>
      <c r="F159" s="183" t="s">
        <v>684</v>
      </c>
      <c r="G159" s="184" t="s">
        <v>132</v>
      </c>
      <c r="H159" s="185">
        <v>35.75</v>
      </c>
      <c r="I159" s="186"/>
      <c r="J159" s="187">
        <f>ROUND(I159*H159,2)</f>
        <v>0</v>
      </c>
      <c r="K159" s="183" t="s">
        <v>183</v>
      </c>
      <c r="L159" s="41"/>
      <c r="M159" s="188" t="s">
        <v>19</v>
      </c>
      <c r="N159" s="189" t="s">
        <v>43</v>
      </c>
      <c r="O159" s="66"/>
      <c r="P159" s="190">
        <f>O159*H159</f>
        <v>0</v>
      </c>
      <c r="Q159" s="190">
        <v>0.15273999999999999</v>
      </c>
      <c r="R159" s="190">
        <f>Q159*H159</f>
        <v>5.4604549999999996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81</v>
      </c>
      <c r="AY159" s="19" t="s">
        <v>177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79</v>
      </c>
      <c r="BK159" s="193">
        <f>ROUND(I159*H159,2)</f>
        <v>0</v>
      </c>
      <c r="BL159" s="19" t="s">
        <v>184</v>
      </c>
      <c r="BM159" s="192" t="s">
        <v>685</v>
      </c>
    </row>
    <row r="160" spans="1:65" s="2" customFormat="1" ht="11.25">
      <c r="A160" s="36"/>
      <c r="B160" s="37"/>
      <c r="C160" s="38"/>
      <c r="D160" s="194" t="s">
        <v>186</v>
      </c>
      <c r="E160" s="38"/>
      <c r="F160" s="195" t="s">
        <v>686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186</v>
      </c>
      <c r="AU160" s="19" t="s">
        <v>81</v>
      </c>
    </row>
    <row r="161" spans="1:65" s="13" customFormat="1" ht="11.25">
      <c r="B161" s="199"/>
      <c r="C161" s="200"/>
      <c r="D161" s="201" t="s">
        <v>188</v>
      </c>
      <c r="E161" s="202" t="s">
        <v>19</v>
      </c>
      <c r="F161" s="203" t="s">
        <v>687</v>
      </c>
      <c r="G161" s="200"/>
      <c r="H161" s="204">
        <v>35.75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188</v>
      </c>
      <c r="AU161" s="210" t="s">
        <v>81</v>
      </c>
      <c r="AV161" s="13" t="s">
        <v>81</v>
      </c>
      <c r="AW161" s="13" t="s">
        <v>33</v>
      </c>
      <c r="AX161" s="13" t="s">
        <v>79</v>
      </c>
      <c r="AY161" s="210" t="s">
        <v>177</v>
      </c>
    </row>
    <row r="162" spans="1:65" s="2" customFormat="1" ht="24.2" customHeight="1">
      <c r="A162" s="36"/>
      <c r="B162" s="37"/>
      <c r="C162" s="181" t="s">
        <v>287</v>
      </c>
      <c r="D162" s="181" t="s">
        <v>179</v>
      </c>
      <c r="E162" s="182" t="s">
        <v>688</v>
      </c>
      <c r="F162" s="183" t="s">
        <v>689</v>
      </c>
      <c r="G162" s="184" t="s">
        <v>132</v>
      </c>
      <c r="H162" s="185">
        <v>5.5250000000000004</v>
      </c>
      <c r="I162" s="186"/>
      <c r="J162" s="187">
        <f>ROUND(I162*H162,2)</f>
        <v>0</v>
      </c>
      <c r="K162" s="183" t="s">
        <v>183</v>
      </c>
      <c r="L162" s="41"/>
      <c r="M162" s="188" t="s">
        <v>19</v>
      </c>
      <c r="N162" s="189" t="s">
        <v>43</v>
      </c>
      <c r="O162" s="66"/>
      <c r="P162" s="190">
        <f>O162*H162</f>
        <v>0</v>
      </c>
      <c r="Q162" s="190">
        <v>0.18149000000000001</v>
      </c>
      <c r="R162" s="190">
        <f>Q162*H162</f>
        <v>1.0027322500000002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81</v>
      </c>
      <c r="AY162" s="19" t="s">
        <v>177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79</v>
      </c>
      <c r="BK162" s="193">
        <f>ROUND(I162*H162,2)</f>
        <v>0</v>
      </c>
      <c r="BL162" s="19" t="s">
        <v>184</v>
      </c>
      <c r="BM162" s="192" t="s">
        <v>690</v>
      </c>
    </row>
    <row r="163" spans="1:65" s="2" customFormat="1" ht="11.25">
      <c r="A163" s="36"/>
      <c r="B163" s="37"/>
      <c r="C163" s="38"/>
      <c r="D163" s="194" t="s">
        <v>186</v>
      </c>
      <c r="E163" s="38"/>
      <c r="F163" s="195" t="s">
        <v>691</v>
      </c>
      <c r="G163" s="38"/>
      <c r="H163" s="38"/>
      <c r="I163" s="196"/>
      <c r="J163" s="38"/>
      <c r="K163" s="38"/>
      <c r="L163" s="41"/>
      <c r="M163" s="197"/>
      <c r="N163" s="19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186</v>
      </c>
      <c r="AU163" s="19" t="s">
        <v>81</v>
      </c>
    </row>
    <row r="164" spans="1:65" s="13" customFormat="1" ht="11.25">
      <c r="B164" s="199"/>
      <c r="C164" s="200"/>
      <c r="D164" s="201" t="s">
        <v>188</v>
      </c>
      <c r="E164" s="202" t="s">
        <v>19</v>
      </c>
      <c r="F164" s="203" t="s">
        <v>692</v>
      </c>
      <c r="G164" s="200"/>
      <c r="H164" s="204">
        <v>5.5250000000000004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188</v>
      </c>
      <c r="AU164" s="210" t="s">
        <v>81</v>
      </c>
      <c r="AV164" s="13" t="s">
        <v>81</v>
      </c>
      <c r="AW164" s="13" t="s">
        <v>33</v>
      </c>
      <c r="AX164" s="13" t="s">
        <v>79</v>
      </c>
      <c r="AY164" s="210" t="s">
        <v>177</v>
      </c>
    </row>
    <row r="165" spans="1:65" s="2" customFormat="1" ht="24.2" customHeight="1">
      <c r="A165" s="36"/>
      <c r="B165" s="37"/>
      <c r="C165" s="181" t="s">
        <v>298</v>
      </c>
      <c r="D165" s="181" t="s">
        <v>179</v>
      </c>
      <c r="E165" s="182" t="s">
        <v>693</v>
      </c>
      <c r="F165" s="183" t="s">
        <v>694</v>
      </c>
      <c r="G165" s="184" t="s">
        <v>132</v>
      </c>
      <c r="H165" s="185">
        <v>24.63</v>
      </c>
      <c r="I165" s="186"/>
      <c r="J165" s="187">
        <f>ROUND(I165*H165,2)</f>
        <v>0</v>
      </c>
      <c r="K165" s="183" t="s">
        <v>183</v>
      </c>
      <c r="L165" s="41"/>
      <c r="M165" s="188" t="s">
        <v>19</v>
      </c>
      <c r="N165" s="189" t="s">
        <v>43</v>
      </c>
      <c r="O165" s="66"/>
      <c r="P165" s="190">
        <f>O165*H165</f>
        <v>0</v>
      </c>
      <c r="Q165" s="190">
        <v>0.16991999999999999</v>
      </c>
      <c r="R165" s="190">
        <f>Q165*H165</f>
        <v>4.1851295999999998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81</v>
      </c>
      <c r="AY165" s="19" t="s">
        <v>177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79</v>
      </c>
      <c r="BK165" s="193">
        <f>ROUND(I165*H165,2)</f>
        <v>0</v>
      </c>
      <c r="BL165" s="19" t="s">
        <v>184</v>
      </c>
      <c r="BM165" s="192" t="s">
        <v>695</v>
      </c>
    </row>
    <row r="166" spans="1:65" s="2" customFormat="1" ht="11.25">
      <c r="A166" s="36"/>
      <c r="B166" s="37"/>
      <c r="C166" s="38"/>
      <c r="D166" s="194" t="s">
        <v>186</v>
      </c>
      <c r="E166" s="38"/>
      <c r="F166" s="195" t="s">
        <v>696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186</v>
      </c>
      <c r="AU166" s="19" t="s">
        <v>81</v>
      </c>
    </row>
    <row r="167" spans="1:65" s="13" customFormat="1" ht="11.25">
      <c r="B167" s="199"/>
      <c r="C167" s="200"/>
      <c r="D167" s="201" t="s">
        <v>188</v>
      </c>
      <c r="E167" s="202" t="s">
        <v>19</v>
      </c>
      <c r="F167" s="203" t="s">
        <v>697</v>
      </c>
      <c r="G167" s="200"/>
      <c r="H167" s="204">
        <v>24.63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188</v>
      </c>
      <c r="AU167" s="210" t="s">
        <v>81</v>
      </c>
      <c r="AV167" s="13" t="s">
        <v>81</v>
      </c>
      <c r="AW167" s="13" t="s">
        <v>33</v>
      </c>
      <c r="AX167" s="13" t="s">
        <v>79</v>
      </c>
      <c r="AY167" s="210" t="s">
        <v>177</v>
      </c>
    </row>
    <row r="168" spans="1:65" s="2" customFormat="1" ht="24.2" customHeight="1">
      <c r="A168" s="36"/>
      <c r="B168" s="37"/>
      <c r="C168" s="181" t="s">
        <v>305</v>
      </c>
      <c r="D168" s="181" t="s">
        <v>179</v>
      </c>
      <c r="E168" s="182" t="s">
        <v>698</v>
      </c>
      <c r="F168" s="183" t="s">
        <v>699</v>
      </c>
      <c r="G168" s="184" t="s">
        <v>269</v>
      </c>
      <c r="H168" s="185">
        <v>2</v>
      </c>
      <c r="I168" s="186"/>
      <c r="J168" s="187">
        <f>ROUND(I168*H168,2)</f>
        <v>0</v>
      </c>
      <c r="K168" s="183" t="s">
        <v>183</v>
      </c>
      <c r="L168" s="41"/>
      <c r="M168" s="188" t="s">
        <v>19</v>
      </c>
      <c r="N168" s="189" t="s">
        <v>43</v>
      </c>
      <c r="O168" s="66"/>
      <c r="P168" s="190">
        <f>O168*H168</f>
        <v>0</v>
      </c>
      <c r="Q168" s="190">
        <v>1.5509999999999999E-2</v>
      </c>
      <c r="R168" s="190">
        <f>Q168*H168</f>
        <v>3.1019999999999999E-2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81</v>
      </c>
      <c r="AY168" s="19" t="s">
        <v>177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79</v>
      </c>
      <c r="BK168" s="193">
        <f>ROUND(I168*H168,2)</f>
        <v>0</v>
      </c>
      <c r="BL168" s="19" t="s">
        <v>184</v>
      </c>
      <c r="BM168" s="192" t="s">
        <v>700</v>
      </c>
    </row>
    <row r="169" spans="1:65" s="2" customFormat="1" ht="11.25">
      <c r="A169" s="36"/>
      <c r="B169" s="37"/>
      <c r="C169" s="38"/>
      <c r="D169" s="194" t="s">
        <v>186</v>
      </c>
      <c r="E169" s="38"/>
      <c r="F169" s="195" t="s">
        <v>701</v>
      </c>
      <c r="G169" s="38"/>
      <c r="H169" s="38"/>
      <c r="I169" s="196"/>
      <c r="J169" s="38"/>
      <c r="K169" s="38"/>
      <c r="L169" s="41"/>
      <c r="M169" s="197"/>
      <c r="N169" s="198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186</v>
      </c>
      <c r="AU169" s="19" t="s">
        <v>81</v>
      </c>
    </row>
    <row r="170" spans="1:65" s="13" customFormat="1" ht="11.25">
      <c r="B170" s="199"/>
      <c r="C170" s="200"/>
      <c r="D170" s="201" t="s">
        <v>188</v>
      </c>
      <c r="E170" s="202" t="s">
        <v>19</v>
      </c>
      <c r="F170" s="203" t="s">
        <v>702</v>
      </c>
      <c r="G170" s="200"/>
      <c r="H170" s="204">
        <v>2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188</v>
      </c>
      <c r="AU170" s="210" t="s">
        <v>81</v>
      </c>
      <c r="AV170" s="13" t="s">
        <v>81</v>
      </c>
      <c r="AW170" s="13" t="s">
        <v>33</v>
      </c>
      <c r="AX170" s="13" t="s">
        <v>79</v>
      </c>
      <c r="AY170" s="210" t="s">
        <v>177</v>
      </c>
    </row>
    <row r="171" spans="1:65" s="2" customFormat="1" ht="24.2" customHeight="1">
      <c r="A171" s="36"/>
      <c r="B171" s="37"/>
      <c r="C171" s="181" t="s">
        <v>310</v>
      </c>
      <c r="D171" s="181" t="s">
        <v>179</v>
      </c>
      <c r="E171" s="182" t="s">
        <v>703</v>
      </c>
      <c r="F171" s="183" t="s">
        <v>704</v>
      </c>
      <c r="G171" s="184" t="s">
        <v>269</v>
      </c>
      <c r="H171" s="185">
        <v>1</v>
      </c>
      <c r="I171" s="186"/>
      <c r="J171" s="187">
        <f>ROUND(I171*H171,2)</f>
        <v>0</v>
      </c>
      <c r="K171" s="183" t="s">
        <v>183</v>
      </c>
      <c r="L171" s="41"/>
      <c r="M171" s="188" t="s">
        <v>19</v>
      </c>
      <c r="N171" s="189" t="s">
        <v>43</v>
      </c>
      <c r="O171" s="66"/>
      <c r="P171" s="190">
        <f>O171*H171</f>
        <v>0</v>
      </c>
      <c r="Q171" s="190">
        <v>2.5350000000000001E-2</v>
      </c>
      <c r="R171" s="190">
        <f>Q171*H171</f>
        <v>2.5350000000000001E-2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81</v>
      </c>
      <c r="AY171" s="19" t="s">
        <v>177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79</v>
      </c>
      <c r="BK171" s="193">
        <f>ROUND(I171*H171,2)</f>
        <v>0</v>
      </c>
      <c r="BL171" s="19" t="s">
        <v>184</v>
      </c>
      <c r="BM171" s="192" t="s">
        <v>705</v>
      </c>
    </row>
    <row r="172" spans="1:65" s="2" customFormat="1" ht="11.25">
      <c r="A172" s="36"/>
      <c r="B172" s="37"/>
      <c r="C172" s="38"/>
      <c r="D172" s="194" t="s">
        <v>186</v>
      </c>
      <c r="E172" s="38"/>
      <c r="F172" s="195" t="s">
        <v>706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186</v>
      </c>
      <c r="AU172" s="19" t="s">
        <v>81</v>
      </c>
    </row>
    <row r="173" spans="1:65" s="13" customFormat="1" ht="11.25">
      <c r="B173" s="199"/>
      <c r="C173" s="200"/>
      <c r="D173" s="201" t="s">
        <v>188</v>
      </c>
      <c r="E173" s="202" t="s">
        <v>19</v>
      </c>
      <c r="F173" s="203" t="s">
        <v>707</v>
      </c>
      <c r="G173" s="200"/>
      <c r="H173" s="204">
        <v>1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188</v>
      </c>
      <c r="AU173" s="210" t="s">
        <v>81</v>
      </c>
      <c r="AV173" s="13" t="s">
        <v>81</v>
      </c>
      <c r="AW173" s="13" t="s">
        <v>33</v>
      </c>
      <c r="AX173" s="13" t="s">
        <v>79</v>
      </c>
      <c r="AY173" s="210" t="s">
        <v>177</v>
      </c>
    </row>
    <row r="174" spans="1:65" s="2" customFormat="1" ht="24.2" customHeight="1">
      <c r="A174" s="36"/>
      <c r="B174" s="37"/>
      <c r="C174" s="181" t="s">
        <v>318</v>
      </c>
      <c r="D174" s="181" t="s">
        <v>179</v>
      </c>
      <c r="E174" s="182" t="s">
        <v>708</v>
      </c>
      <c r="F174" s="183" t="s">
        <v>709</v>
      </c>
      <c r="G174" s="184" t="s">
        <v>269</v>
      </c>
      <c r="H174" s="185">
        <v>7</v>
      </c>
      <c r="I174" s="186"/>
      <c r="J174" s="187">
        <f>ROUND(I174*H174,2)</f>
        <v>0</v>
      </c>
      <c r="K174" s="183" t="s">
        <v>183</v>
      </c>
      <c r="L174" s="41"/>
      <c r="M174" s="188" t="s">
        <v>19</v>
      </c>
      <c r="N174" s="189" t="s">
        <v>43</v>
      </c>
      <c r="O174" s="66"/>
      <c r="P174" s="190">
        <f>O174*H174</f>
        <v>0</v>
      </c>
      <c r="Q174" s="190">
        <v>3.2349999999999997E-2</v>
      </c>
      <c r="R174" s="190">
        <f>Q174*H174</f>
        <v>0.22644999999999998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81</v>
      </c>
      <c r="AY174" s="19" t="s">
        <v>177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79</v>
      </c>
      <c r="BK174" s="193">
        <f>ROUND(I174*H174,2)</f>
        <v>0</v>
      </c>
      <c r="BL174" s="19" t="s">
        <v>184</v>
      </c>
      <c r="BM174" s="192" t="s">
        <v>710</v>
      </c>
    </row>
    <row r="175" spans="1:65" s="2" customFormat="1" ht="11.25">
      <c r="A175" s="36"/>
      <c r="B175" s="37"/>
      <c r="C175" s="38"/>
      <c r="D175" s="194" t="s">
        <v>186</v>
      </c>
      <c r="E175" s="38"/>
      <c r="F175" s="195" t="s">
        <v>711</v>
      </c>
      <c r="G175" s="38"/>
      <c r="H175" s="38"/>
      <c r="I175" s="196"/>
      <c r="J175" s="38"/>
      <c r="K175" s="38"/>
      <c r="L175" s="41"/>
      <c r="M175" s="197"/>
      <c r="N175" s="19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186</v>
      </c>
      <c r="AU175" s="19" t="s">
        <v>81</v>
      </c>
    </row>
    <row r="176" spans="1:65" s="13" customFormat="1" ht="11.25">
      <c r="B176" s="199"/>
      <c r="C176" s="200"/>
      <c r="D176" s="201" t="s">
        <v>188</v>
      </c>
      <c r="E176" s="202" t="s">
        <v>19</v>
      </c>
      <c r="F176" s="203" t="s">
        <v>712</v>
      </c>
      <c r="G176" s="200"/>
      <c r="H176" s="204">
        <v>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188</v>
      </c>
      <c r="AU176" s="210" t="s">
        <v>81</v>
      </c>
      <c r="AV176" s="13" t="s">
        <v>81</v>
      </c>
      <c r="AW176" s="13" t="s">
        <v>33</v>
      </c>
      <c r="AX176" s="13" t="s">
        <v>79</v>
      </c>
      <c r="AY176" s="210" t="s">
        <v>177</v>
      </c>
    </row>
    <row r="177" spans="1:65" s="2" customFormat="1" ht="24.2" customHeight="1">
      <c r="A177" s="36"/>
      <c r="B177" s="37"/>
      <c r="C177" s="181" t="s">
        <v>7</v>
      </c>
      <c r="D177" s="181" t="s">
        <v>179</v>
      </c>
      <c r="E177" s="182" t="s">
        <v>713</v>
      </c>
      <c r="F177" s="183" t="s">
        <v>714</v>
      </c>
      <c r="G177" s="184" t="s">
        <v>269</v>
      </c>
      <c r="H177" s="185">
        <v>9</v>
      </c>
      <c r="I177" s="186"/>
      <c r="J177" s="187">
        <f>ROUND(I177*H177,2)</f>
        <v>0</v>
      </c>
      <c r="K177" s="183" t="s">
        <v>183</v>
      </c>
      <c r="L177" s="41"/>
      <c r="M177" s="188" t="s">
        <v>19</v>
      </c>
      <c r="N177" s="189" t="s">
        <v>43</v>
      </c>
      <c r="O177" s="66"/>
      <c r="P177" s="190">
        <f>O177*H177</f>
        <v>0</v>
      </c>
      <c r="Q177" s="190">
        <v>3.9629999999999999E-2</v>
      </c>
      <c r="R177" s="190">
        <f>Q177*H177</f>
        <v>0.35666999999999999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81</v>
      </c>
      <c r="AY177" s="19" t="s">
        <v>177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79</v>
      </c>
      <c r="BK177" s="193">
        <f>ROUND(I177*H177,2)</f>
        <v>0</v>
      </c>
      <c r="BL177" s="19" t="s">
        <v>184</v>
      </c>
      <c r="BM177" s="192" t="s">
        <v>715</v>
      </c>
    </row>
    <row r="178" spans="1:65" s="2" customFormat="1" ht="11.25">
      <c r="A178" s="36"/>
      <c r="B178" s="37"/>
      <c r="C178" s="38"/>
      <c r="D178" s="194" t="s">
        <v>186</v>
      </c>
      <c r="E178" s="38"/>
      <c r="F178" s="195" t="s">
        <v>716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186</v>
      </c>
      <c r="AU178" s="19" t="s">
        <v>81</v>
      </c>
    </row>
    <row r="179" spans="1:65" s="13" customFormat="1" ht="11.25">
      <c r="B179" s="199"/>
      <c r="C179" s="200"/>
      <c r="D179" s="201" t="s">
        <v>188</v>
      </c>
      <c r="E179" s="202" t="s">
        <v>19</v>
      </c>
      <c r="F179" s="203" t="s">
        <v>717</v>
      </c>
      <c r="G179" s="200"/>
      <c r="H179" s="204">
        <v>9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188</v>
      </c>
      <c r="AU179" s="210" t="s">
        <v>81</v>
      </c>
      <c r="AV179" s="13" t="s">
        <v>81</v>
      </c>
      <c r="AW179" s="13" t="s">
        <v>33</v>
      </c>
      <c r="AX179" s="13" t="s">
        <v>79</v>
      </c>
      <c r="AY179" s="210" t="s">
        <v>177</v>
      </c>
    </row>
    <row r="180" spans="1:65" s="2" customFormat="1" ht="24.2" customHeight="1">
      <c r="A180" s="36"/>
      <c r="B180" s="37"/>
      <c r="C180" s="181" t="s">
        <v>332</v>
      </c>
      <c r="D180" s="181" t="s">
        <v>179</v>
      </c>
      <c r="E180" s="182" t="s">
        <v>718</v>
      </c>
      <c r="F180" s="183" t="s">
        <v>719</v>
      </c>
      <c r="G180" s="184" t="s">
        <v>269</v>
      </c>
      <c r="H180" s="185">
        <v>1</v>
      </c>
      <c r="I180" s="186"/>
      <c r="J180" s="187">
        <f>ROUND(I180*H180,2)</f>
        <v>0</v>
      </c>
      <c r="K180" s="183" t="s">
        <v>183</v>
      </c>
      <c r="L180" s="41"/>
      <c r="M180" s="188" t="s">
        <v>19</v>
      </c>
      <c r="N180" s="189" t="s">
        <v>43</v>
      </c>
      <c r="O180" s="66"/>
      <c r="P180" s="190">
        <f>O180*H180</f>
        <v>0</v>
      </c>
      <c r="Q180" s="190">
        <v>5.2630000000000003E-2</v>
      </c>
      <c r="R180" s="190">
        <f>Q180*H180</f>
        <v>5.2630000000000003E-2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79</v>
      </c>
      <c r="BK180" s="193">
        <f>ROUND(I180*H180,2)</f>
        <v>0</v>
      </c>
      <c r="BL180" s="19" t="s">
        <v>184</v>
      </c>
      <c r="BM180" s="192" t="s">
        <v>720</v>
      </c>
    </row>
    <row r="181" spans="1:65" s="2" customFormat="1" ht="11.25">
      <c r="A181" s="36"/>
      <c r="B181" s="37"/>
      <c r="C181" s="38"/>
      <c r="D181" s="194" t="s">
        <v>186</v>
      </c>
      <c r="E181" s="38"/>
      <c r="F181" s="195" t="s">
        <v>721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186</v>
      </c>
      <c r="AU181" s="19" t="s">
        <v>81</v>
      </c>
    </row>
    <row r="182" spans="1:65" s="13" customFormat="1" ht="11.25">
      <c r="B182" s="199"/>
      <c r="C182" s="200"/>
      <c r="D182" s="201" t="s">
        <v>188</v>
      </c>
      <c r="E182" s="202" t="s">
        <v>19</v>
      </c>
      <c r="F182" s="203" t="s">
        <v>722</v>
      </c>
      <c r="G182" s="200"/>
      <c r="H182" s="204">
        <v>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188</v>
      </c>
      <c r="AU182" s="210" t="s">
        <v>81</v>
      </c>
      <c r="AV182" s="13" t="s">
        <v>81</v>
      </c>
      <c r="AW182" s="13" t="s">
        <v>33</v>
      </c>
      <c r="AX182" s="13" t="s">
        <v>79</v>
      </c>
      <c r="AY182" s="210" t="s">
        <v>177</v>
      </c>
    </row>
    <row r="183" spans="1:65" s="2" customFormat="1" ht="24.2" customHeight="1">
      <c r="A183" s="36"/>
      <c r="B183" s="37"/>
      <c r="C183" s="181" t="s">
        <v>338</v>
      </c>
      <c r="D183" s="181" t="s">
        <v>179</v>
      </c>
      <c r="E183" s="182" t="s">
        <v>723</v>
      </c>
      <c r="F183" s="183" t="s">
        <v>724</v>
      </c>
      <c r="G183" s="184" t="s">
        <v>269</v>
      </c>
      <c r="H183" s="185">
        <v>4</v>
      </c>
      <c r="I183" s="186"/>
      <c r="J183" s="187">
        <f>ROUND(I183*H183,2)</f>
        <v>0</v>
      </c>
      <c r="K183" s="183" t="s">
        <v>183</v>
      </c>
      <c r="L183" s="41"/>
      <c r="M183" s="188" t="s">
        <v>19</v>
      </c>
      <c r="N183" s="189" t="s">
        <v>43</v>
      </c>
      <c r="O183" s="66"/>
      <c r="P183" s="190">
        <f>O183*H183</f>
        <v>0</v>
      </c>
      <c r="Q183" s="190">
        <v>8.763E-2</v>
      </c>
      <c r="R183" s="190">
        <f>Q183*H183</f>
        <v>0.35052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81</v>
      </c>
      <c r="AY183" s="19" t="s">
        <v>177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79</v>
      </c>
      <c r="BK183" s="193">
        <f>ROUND(I183*H183,2)</f>
        <v>0</v>
      </c>
      <c r="BL183" s="19" t="s">
        <v>184</v>
      </c>
      <c r="BM183" s="192" t="s">
        <v>725</v>
      </c>
    </row>
    <row r="184" spans="1:65" s="2" customFormat="1" ht="11.25">
      <c r="A184" s="36"/>
      <c r="B184" s="37"/>
      <c r="C184" s="38"/>
      <c r="D184" s="194" t="s">
        <v>186</v>
      </c>
      <c r="E184" s="38"/>
      <c r="F184" s="195" t="s">
        <v>726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81</v>
      </c>
    </row>
    <row r="185" spans="1:65" s="13" customFormat="1" ht="11.25">
      <c r="B185" s="199"/>
      <c r="C185" s="200"/>
      <c r="D185" s="201" t="s">
        <v>188</v>
      </c>
      <c r="E185" s="202" t="s">
        <v>19</v>
      </c>
      <c r="F185" s="203" t="s">
        <v>727</v>
      </c>
      <c r="G185" s="200"/>
      <c r="H185" s="204">
        <v>4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188</v>
      </c>
      <c r="AU185" s="210" t="s">
        <v>81</v>
      </c>
      <c r="AV185" s="13" t="s">
        <v>81</v>
      </c>
      <c r="AW185" s="13" t="s">
        <v>33</v>
      </c>
      <c r="AX185" s="13" t="s">
        <v>79</v>
      </c>
      <c r="AY185" s="210" t="s">
        <v>177</v>
      </c>
    </row>
    <row r="186" spans="1:65" s="2" customFormat="1" ht="21.75" customHeight="1">
      <c r="A186" s="36"/>
      <c r="B186" s="37"/>
      <c r="C186" s="181" t="s">
        <v>350</v>
      </c>
      <c r="D186" s="181" t="s">
        <v>179</v>
      </c>
      <c r="E186" s="182" t="s">
        <v>728</v>
      </c>
      <c r="F186" s="183" t="s">
        <v>729</v>
      </c>
      <c r="G186" s="184" t="s">
        <v>269</v>
      </c>
      <c r="H186" s="185">
        <v>1</v>
      </c>
      <c r="I186" s="186"/>
      <c r="J186" s="187">
        <f>ROUND(I186*H186,2)</f>
        <v>0</v>
      </c>
      <c r="K186" s="183" t="s">
        <v>183</v>
      </c>
      <c r="L186" s="41"/>
      <c r="M186" s="188" t="s">
        <v>19</v>
      </c>
      <c r="N186" s="189" t="s">
        <v>43</v>
      </c>
      <c r="O186" s="66"/>
      <c r="P186" s="190">
        <f>O186*H186</f>
        <v>0</v>
      </c>
      <c r="Q186" s="190">
        <v>4.2000000000000003E-2</v>
      </c>
      <c r="R186" s="190">
        <f>Q186*H186</f>
        <v>4.2000000000000003E-2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79</v>
      </c>
      <c r="BK186" s="193">
        <f>ROUND(I186*H186,2)</f>
        <v>0</v>
      </c>
      <c r="BL186" s="19" t="s">
        <v>184</v>
      </c>
      <c r="BM186" s="192" t="s">
        <v>730</v>
      </c>
    </row>
    <row r="187" spans="1:65" s="2" customFormat="1" ht="11.25">
      <c r="A187" s="36"/>
      <c r="B187" s="37"/>
      <c r="C187" s="38"/>
      <c r="D187" s="194" t="s">
        <v>186</v>
      </c>
      <c r="E187" s="38"/>
      <c r="F187" s="195" t="s">
        <v>731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81</v>
      </c>
    </row>
    <row r="188" spans="1:65" s="13" customFormat="1" ht="11.25">
      <c r="B188" s="199"/>
      <c r="C188" s="200"/>
      <c r="D188" s="201" t="s">
        <v>188</v>
      </c>
      <c r="E188" s="202" t="s">
        <v>19</v>
      </c>
      <c r="F188" s="203" t="s">
        <v>732</v>
      </c>
      <c r="G188" s="200"/>
      <c r="H188" s="204">
        <v>1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188</v>
      </c>
      <c r="AU188" s="210" t="s">
        <v>81</v>
      </c>
      <c r="AV188" s="13" t="s">
        <v>81</v>
      </c>
      <c r="AW188" s="13" t="s">
        <v>33</v>
      </c>
      <c r="AX188" s="13" t="s">
        <v>79</v>
      </c>
      <c r="AY188" s="210" t="s">
        <v>177</v>
      </c>
    </row>
    <row r="189" spans="1:65" s="2" customFormat="1" ht="24.2" customHeight="1">
      <c r="A189" s="36"/>
      <c r="B189" s="37"/>
      <c r="C189" s="181" t="s">
        <v>356</v>
      </c>
      <c r="D189" s="181" t="s">
        <v>179</v>
      </c>
      <c r="E189" s="182" t="s">
        <v>733</v>
      </c>
      <c r="F189" s="183" t="s">
        <v>734</v>
      </c>
      <c r="G189" s="184" t="s">
        <v>132</v>
      </c>
      <c r="H189" s="185">
        <v>13.975</v>
      </c>
      <c r="I189" s="186"/>
      <c r="J189" s="187">
        <f>ROUND(I189*H189,2)</f>
        <v>0</v>
      </c>
      <c r="K189" s="183" t="s">
        <v>183</v>
      </c>
      <c r="L189" s="41"/>
      <c r="M189" s="188" t="s">
        <v>19</v>
      </c>
      <c r="N189" s="189" t="s">
        <v>43</v>
      </c>
      <c r="O189" s="66"/>
      <c r="P189" s="190">
        <f>O189*H189</f>
        <v>0</v>
      </c>
      <c r="Q189" s="190">
        <v>5.2499999999999998E-2</v>
      </c>
      <c r="R189" s="190">
        <f>Q189*H189</f>
        <v>0.73368749999999994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81</v>
      </c>
      <c r="AY189" s="19" t="s">
        <v>177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79</v>
      </c>
      <c r="BK189" s="193">
        <f>ROUND(I189*H189,2)</f>
        <v>0</v>
      </c>
      <c r="BL189" s="19" t="s">
        <v>184</v>
      </c>
      <c r="BM189" s="192" t="s">
        <v>735</v>
      </c>
    </row>
    <row r="190" spans="1:65" s="2" customFormat="1" ht="11.25">
      <c r="A190" s="36"/>
      <c r="B190" s="37"/>
      <c r="C190" s="38"/>
      <c r="D190" s="194" t="s">
        <v>186</v>
      </c>
      <c r="E190" s="38"/>
      <c r="F190" s="195" t="s">
        <v>736</v>
      </c>
      <c r="G190" s="38"/>
      <c r="H190" s="38"/>
      <c r="I190" s="196"/>
      <c r="J190" s="38"/>
      <c r="K190" s="38"/>
      <c r="L190" s="41"/>
      <c r="M190" s="197"/>
      <c r="N190" s="19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186</v>
      </c>
      <c r="AU190" s="19" t="s">
        <v>81</v>
      </c>
    </row>
    <row r="191" spans="1:65" s="13" customFormat="1" ht="11.25">
      <c r="B191" s="199"/>
      <c r="C191" s="200"/>
      <c r="D191" s="201" t="s">
        <v>188</v>
      </c>
      <c r="E191" s="202" t="s">
        <v>19</v>
      </c>
      <c r="F191" s="203" t="s">
        <v>737</v>
      </c>
      <c r="G191" s="200"/>
      <c r="H191" s="204">
        <v>13.975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188</v>
      </c>
      <c r="AU191" s="210" t="s">
        <v>81</v>
      </c>
      <c r="AV191" s="13" t="s">
        <v>81</v>
      </c>
      <c r="AW191" s="13" t="s">
        <v>33</v>
      </c>
      <c r="AX191" s="13" t="s">
        <v>79</v>
      </c>
      <c r="AY191" s="210" t="s">
        <v>177</v>
      </c>
    </row>
    <row r="192" spans="1:65" s="2" customFormat="1" ht="24.2" customHeight="1">
      <c r="A192" s="36"/>
      <c r="B192" s="37"/>
      <c r="C192" s="181" t="s">
        <v>362</v>
      </c>
      <c r="D192" s="181" t="s">
        <v>179</v>
      </c>
      <c r="E192" s="182" t="s">
        <v>738</v>
      </c>
      <c r="F192" s="183" t="s">
        <v>739</v>
      </c>
      <c r="G192" s="184" t="s">
        <v>132</v>
      </c>
      <c r="H192" s="185">
        <v>65.625</v>
      </c>
      <c r="I192" s="186"/>
      <c r="J192" s="187">
        <f>ROUND(I192*H192,2)</f>
        <v>0</v>
      </c>
      <c r="K192" s="183" t="s">
        <v>183</v>
      </c>
      <c r="L192" s="41"/>
      <c r="M192" s="188" t="s">
        <v>19</v>
      </c>
      <c r="N192" s="189" t="s">
        <v>43</v>
      </c>
      <c r="O192" s="66"/>
      <c r="P192" s="190">
        <f>O192*H192</f>
        <v>0</v>
      </c>
      <c r="Q192" s="190">
        <v>6.1719999999999997E-2</v>
      </c>
      <c r="R192" s="190">
        <f>Q192*H192</f>
        <v>4.0503749999999998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184</v>
      </c>
      <c r="AT192" s="192" t="s">
        <v>179</v>
      </c>
      <c r="AU192" s="192" t="s">
        <v>81</v>
      </c>
      <c r="AY192" s="19" t="s">
        <v>177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79</v>
      </c>
      <c r="BK192" s="193">
        <f>ROUND(I192*H192,2)</f>
        <v>0</v>
      </c>
      <c r="BL192" s="19" t="s">
        <v>184</v>
      </c>
      <c r="BM192" s="192" t="s">
        <v>740</v>
      </c>
    </row>
    <row r="193" spans="1:65" s="2" customFormat="1" ht="11.25">
      <c r="A193" s="36"/>
      <c r="B193" s="37"/>
      <c r="C193" s="38"/>
      <c r="D193" s="194" t="s">
        <v>186</v>
      </c>
      <c r="E193" s="38"/>
      <c r="F193" s="195" t="s">
        <v>741</v>
      </c>
      <c r="G193" s="38"/>
      <c r="H193" s="38"/>
      <c r="I193" s="196"/>
      <c r="J193" s="38"/>
      <c r="K193" s="38"/>
      <c r="L193" s="41"/>
      <c r="M193" s="197"/>
      <c r="N193" s="19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186</v>
      </c>
      <c r="AU193" s="19" t="s">
        <v>81</v>
      </c>
    </row>
    <row r="194" spans="1:65" s="13" customFormat="1" ht="11.25">
      <c r="B194" s="199"/>
      <c r="C194" s="200"/>
      <c r="D194" s="201" t="s">
        <v>188</v>
      </c>
      <c r="E194" s="202" t="s">
        <v>19</v>
      </c>
      <c r="F194" s="203" t="s">
        <v>742</v>
      </c>
      <c r="G194" s="200"/>
      <c r="H194" s="204">
        <v>65.625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188</v>
      </c>
      <c r="AU194" s="210" t="s">
        <v>81</v>
      </c>
      <c r="AV194" s="13" t="s">
        <v>81</v>
      </c>
      <c r="AW194" s="13" t="s">
        <v>33</v>
      </c>
      <c r="AX194" s="13" t="s">
        <v>79</v>
      </c>
      <c r="AY194" s="210" t="s">
        <v>177</v>
      </c>
    </row>
    <row r="195" spans="1:65" s="2" customFormat="1" ht="24.2" customHeight="1">
      <c r="A195" s="36"/>
      <c r="B195" s="37"/>
      <c r="C195" s="181" t="s">
        <v>371</v>
      </c>
      <c r="D195" s="181" t="s">
        <v>179</v>
      </c>
      <c r="E195" s="182" t="s">
        <v>743</v>
      </c>
      <c r="F195" s="183" t="s">
        <v>744</v>
      </c>
      <c r="G195" s="184" t="s">
        <v>132</v>
      </c>
      <c r="H195" s="185">
        <v>150.85</v>
      </c>
      <c r="I195" s="186"/>
      <c r="J195" s="187">
        <f>ROUND(I195*H195,2)</f>
        <v>0</v>
      </c>
      <c r="K195" s="183" t="s">
        <v>183</v>
      </c>
      <c r="L195" s="41"/>
      <c r="M195" s="188" t="s">
        <v>19</v>
      </c>
      <c r="N195" s="189" t="s">
        <v>43</v>
      </c>
      <c r="O195" s="66"/>
      <c r="P195" s="190">
        <f>O195*H195</f>
        <v>0</v>
      </c>
      <c r="Q195" s="190">
        <v>6.9980000000000001E-2</v>
      </c>
      <c r="R195" s="190">
        <f>Q195*H195</f>
        <v>10.556483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184</v>
      </c>
      <c r="AT195" s="192" t="s">
        <v>179</v>
      </c>
      <c r="AU195" s="192" t="s">
        <v>81</v>
      </c>
      <c r="AY195" s="19" t="s">
        <v>177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79</v>
      </c>
      <c r="BK195" s="193">
        <f>ROUND(I195*H195,2)</f>
        <v>0</v>
      </c>
      <c r="BL195" s="19" t="s">
        <v>184</v>
      </c>
      <c r="BM195" s="192" t="s">
        <v>745</v>
      </c>
    </row>
    <row r="196" spans="1:65" s="2" customFormat="1" ht="11.25">
      <c r="A196" s="36"/>
      <c r="B196" s="37"/>
      <c r="C196" s="38"/>
      <c r="D196" s="194" t="s">
        <v>186</v>
      </c>
      <c r="E196" s="38"/>
      <c r="F196" s="195" t="s">
        <v>746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186</v>
      </c>
      <c r="AU196" s="19" t="s">
        <v>81</v>
      </c>
    </row>
    <row r="197" spans="1:65" s="13" customFormat="1" ht="11.25">
      <c r="B197" s="199"/>
      <c r="C197" s="200"/>
      <c r="D197" s="201" t="s">
        <v>188</v>
      </c>
      <c r="E197" s="202" t="s">
        <v>19</v>
      </c>
      <c r="F197" s="203" t="s">
        <v>747</v>
      </c>
      <c r="G197" s="200"/>
      <c r="H197" s="204">
        <v>161.85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188</v>
      </c>
      <c r="AU197" s="210" t="s">
        <v>81</v>
      </c>
      <c r="AV197" s="13" t="s">
        <v>81</v>
      </c>
      <c r="AW197" s="13" t="s">
        <v>33</v>
      </c>
      <c r="AX197" s="13" t="s">
        <v>72</v>
      </c>
      <c r="AY197" s="210" t="s">
        <v>177</v>
      </c>
    </row>
    <row r="198" spans="1:65" s="13" customFormat="1" ht="11.25">
      <c r="B198" s="199"/>
      <c r="C198" s="200"/>
      <c r="D198" s="201" t="s">
        <v>188</v>
      </c>
      <c r="E198" s="202" t="s">
        <v>19</v>
      </c>
      <c r="F198" s="203" t="s">
        <v>748</v>
      </c>
      <c r="G198" s="200"/>
      <c r="H198" s="204">
        <v>-11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188</v>
      </c>
      <c r="AU198" s="210" t="s">
        <v>81</v>
      </c>
      <c r="AV198" s="13" t="s">
        <v>81</v>
      </c>
      <c r="AW198" s="13" t="s">
        <v>33</v>
      </c>
      <c r="AX198" s="13" t="s">
        <v>72</v>
      </c>
      <c r="AY198" s="210" t="s">
        <v>177</v>
      </c>
    </row>
    <row r="199" spans="1:65" s="14" customFormat="1" ht="11.25">
      <c r="B199" s="211"/>
      <c r="C199" s="212"/>
      <c r="D199" s="201" t="s">
        <v>188</v>
      </c>
      <c r="E199" s="213" t="s">
        <v>19</v>
      </c>
      <c r="F199" s="214" t="s">
        <v>199</v>
      </c>
      <c r="G199" s="212"/>
      <c r="H199" s="215">
        <v>150.85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188</v>
      </c>
      <c r="AU199" s="221" t="s">
        <v>81</v>
      </c>
      <c r="AV199" s="14" t="s">
        <v>184</v>
      </c>
      <c r="AW199" s="14" t="s">
        <v>33</v>
      </c>
      <c r="AX199" s="14" t="s">
        <v>79</v>
      </c>
      <c r="AY199" s="221" t="s">
        <v>177</v>
      </c>
    </row>
    <row r="200" spans="1:65" s="2" customFormat="1" ht="24.2" customHeight="1">
      <c r="A200" s="36"/>
      <c r="B200" s="37"/>
      <c r="C200" s="181" t="s">
        <v>377</v>
      </c>
      <c r="D200" s="181" t="s">
        <v>179</v>
      </c>
      <c r="E200" s="182" t="s">
        <v>749</v>
      </c>
      <c r="F200" s="183" t="s">
        <v>750</v>
      </c>
      <c r="G200" s="184" t="s">
        <v>132</v>
      </c>
      <c r="H200" s="185">
        <v>229.67500000000001</v>
      </c>
      <c r="I200" s="186"/>
      <c r="J200" s="187">
        <f>ROUND(I200*H200,2)</f>
        <v>0</v>
      </c>
      <c r="K200" s="183" t="s">
        <v>183</v>
      </c>
      <c r="L200" s="41"/>
      <c r="M200" s="188" t="s">
        <v>19</v>
      </c>
      <c r="N200" s="189" t="s">
        <v>43</v>
      </c>
      <c r="O200" s="66"/>
      <c r="P200" s="190">
        <f>O200*H200</f>
        <v>0</v>
      </c>
      <c r="Q200" s="190">
        <v>7.9210000000000003E-2</v>
      </c>
      <c r="R200" s="190">
        <f>Q200*H200</f>
        <v>18.192556750000001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81</v>
      </c>
      <c r="AY200" s="19" t="s">
        <v>177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79</v>
      </c>
      <c r="BK200" s="193">
        <f>ROUND(I200*H200,2)</f>
        <v>0</v>
      </c>
      <c r="BL200" s="19" t="s">
        <v>184</v>
      </c>
      <c r="BM200" s="192" t="s">
        <v>751</v>
      </c>
    </row>
    <row r="201" spans="1:65" s="2" customFormat="1" ht="11.25">
      <c r="A201" s="36"/>
      <c r="B201" s="37"/>
      <c r="C201" s="38"/>
      <c r="D201" s="194" t="s">
        <v>186</v>
      </c>
      <c r="E201" s="38"/>
      <c r="F201" s="195" t="s">
        <v>752</v>
      </c>
      <c r="G201" s="38"/>
      <c r="H201" s="38"/>
      <c r="I201" s="196"/>
      <c r="J201" s="38"/>
      <c r="K201" s="38"/>
      <c r="L201" s="41"/>
      <c r="M201" s="197"/>
      <c r="N201" s="198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186</v>
      </c>
      <c r="AU201" s="19" t="s">
        <v>81</v>
      </c>
    </row>
    <row r="202" spans="1:65" s="13" customFormat="1" ht="11.25">
      <c r="B202" s="199"/>
      <c r="C202" s="200"/>
      <c r="D202" s="201" t="s">
        <v>188</v>
      </c>
      <c r="E202" s="202" t="s">
        <v>19</v>
      </c>
      <c r="F202" s="203" t="s">
        <v>753</v>
      </c>
      <c r="G202" s="200"/>
      <c r="H202" s="204">
        <v>227.5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188</v>
      </c>
      <c r="AU202" s="210" t="s">
        <v>81</v>
      </c>
      <c r="AV202" s="13" t="s">
        <v>81</v>
      </c>
      <c r="AW202" s="13" t="s">
        <v>33</v>
      </c>
      <c r="AX202" s="13" t="s">
        <v>72</v>
      </c>
      <c r="AY202" s="210" t="s">
        <v>177</v>
      </c>
    </row>
    <row r="203" spans="1:65" s="13" customFormat="1" ht="11.25">
      <c r="B203" s="199"/>
      <c r="C203" s="200"/>
      <c r="D203" s="201" t="s">
        <v>188</v>
      </c>
      <c r="E203" s="202" t="s">
        <v>19</v>
      </c>
      <c r="F203" s="203" t="s">
        <v>754</v>
      </c>
      <c r="G203" s="200"/>
      <c r="H203" s="204">
        <v>17.375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188</v>
      </c>
      <c r="AU203" s="210" t="s">
        <v>81</v>
      </c>
      <c r="AV203" s="13" t="s">
        <v>81</v>
      </c>
      <c r="AW203" s="13" t="s">
        <v>33</v>
      </c>
      <c r="AX203" s="13" t="s">
        <v>72</v>
      </c>
      <c r="AY203" s="210" t="s">
        <v>177</v>
      </c>
    </row>
    <row r="204" spans="1:65" s="13" customFormat="1" ht="11.25">
      <c r="B204" s="199"/>
      <c r="C204" s="200"/>
      <c r="D204" s="201" t="s">
        <v>188</v>
      </c>
      <c r="E204" s="202" t="s">
        <v>19</v>
      </c>
      <c r="F204" s="203" t="s">
        <v>755</v>
      </c>
      <c r="G204" s="200"/>
      <c r="H204" s="204">
        <v>-15.2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188</v>
      </c>
      <c r="AU204" s="210" t="s">
        <v>81</v>
      </c>
      <c r="AV204" s="13" t="s">
        <v>81</v>
      </c>
      <c r="AW204" s="13" t="s">
        <v>33</v>
      </c>
      <c r="AX204" s="13" t="s">
        <v>72</v>
      </c>
      <c r="AY204" s="210" t="s">
        <v>177</v>
      </c>
    </row>
    <row r="205" spans="1:65" s="14" customFormat="1" ht="11.25">
      <c r="B205" s="211"/>
      <c r="C205" s="212"/>
      <c r="D205" s="201" t="s">
        <v>188</v>
      </c>
      <c r="E205" s="213" t="s">
        <v>19</v>
      </c>
      <c r="F205" s="214" t="s">
        <v>199</v>
      </c>
      <c r="G205" s="212"/>
      <c r="H205" s="215">
        <v>229.67500000000001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188</v>
      </c>
      <c r="AU205" s="221" t="s">
        <v>81</v>
      </c>
      <c r="AV205" s="14" t="s">
        <v>184</v>
      </c>
      <c r="AW205" s="14" t="s">
        <v>33</v>
      </c>
      <c r="AX205" s="14" t="s">
        <v>79</v>
      </c>
      <c r="AY205" s="221" t="s">
        <v>177</v>
      </c>
    </row>
    <row r="206" spans="1:65" s="2" customFormat="1" ht="16.5" customHeight="1">
      <c r="A206" s="36"/>
      <c r="B206" s="37"/>
      <c r="C206" s="181" t="s">
        <v>384</v>
      </c>
      <c r="D206" s="181" t="s">
        <v>179</v>
      </c>
      <c r="E206" s="182" t="s">
        <v>756</v>
      </c>
      <c r="F206" s="183" t="s">
        <v>757</v>
      </c>
      <c r="G206" s="184" t="s">
        <v>380</v>
      </c>
      <c r="H206" s="185">
        <v>61.75</v>
      </c>
      <c r="I206" s="186"/>
      <c r="J206" s="187">
        <f>ROUND(I206*H206,2)</f>
        <v>0</v>
      </c>
      <c r="K206" s="183" t="s">
        <v>183</v>
      </c>
      <c r="L206" s="41"/>
      <c r="M206" s="188" t="s">
        <v>19</v>
      </c>
      <c r="N206" s="189" t="s">
        <v>43</v>
      </c>
      <c r="O206" s="66"/>
      <c r="P206" s="190">
        <f>O206*H206</f>
        <v>0</v>
      </c>
      <c r="Q206" s="190">
        <v>1.2E-4</v>
      </c>
      <c r="R206" s="190">
        <f>Q206*H206</f>
        <v>7.4099999999999999E-3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81</v>
      </c>
      <c r="AY206" s="19" t="s">
        <v>177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79</v>
      </c>
      <c r="BK206" s="193">
        <f>ROUND(I206*H206,2)</f>
        <v>0</v>
      </c>
      <c r="BL206" s="19" t="s">
        <v>184</v>
      </c>
      <c r="BM206" s="192" t="s">
        <v>758</v>
      </c>
    </row>
    <row r="207" spans="1:65" s="2" customFormat="1" ht="11.25">
      <c r="A207" s="36"/>
      <c r="B207" s="37"/>
      <c r="C207" s="38"/>
      <c r="D207" s="194" t="s">
        <v>186</v>
      </c>
      <c r="E207" s="38"/>
      <c r="F207" s="195" t="s">
        <v>759</v>
      </c>
      <c r="G207" s="38"/>
      <c r="H207" s="38"/>
      <c r="I207" s="196"/>
      <c r="J207" s="38"/>
      <c r="K207" s="38"/>
      <c r="L207" s="41"/>
      <c r="M207" s="197"/>
      <c r="N207" s="19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186</v>
      </c>
      <c r="AU207" s="19" t="s">
        <v>81</v>
      </c>
    </row>
    <row r="208" spans="1:65" s="13" customFormat="1" ht="11.25">
      <c r="B208" s="199"/>
      <c r="C208" s="200"/>
      <c r="D208" s="201" t="s">
        <v>188</v>
      </c>
      <c r="E208" s="202" t="s">
        <v>19</v>
      </c>
      <c r="F208" s="203" t="s">
        <v>760</v>
      </c>
      <c r="G208" s="200"/>
      <c r="H208" s="204">
        <v>61.75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188</v>
      </c>
      <c r="AU208" s="210" t="s">
        <v>81</v>
      </c>
      <c r="AV208" s="13" t="s">
        <v>81</v>
      </c>
      <c r="AW208" s="13" t="s">
        <v>33</v>
      </c>
      <c r="AX208" s="13" t="s">
        <v>79</v>
      </c>
      <c r="AY208" s="210" t="s">
        <v>177</v>
      </c>
    </row>
    <row r="209" spans="1:65" s="2" customFormat="1" ht="16.5" customHeight="1">
      <c r="A209" s="36"/>
      <c r="B209" s="37"/>
      <c r="C209" s="181" t="s">
        <v>393</v>
      </c>
      <c r="D209" s="181" t="s">
        <v>179</v>
      </c>
      <c r="E209" s="182" t="s">
        <v>761</v>
      </c>
      <c r="F209" s="183" t="s">
        <v>762</v>
      </c>
      <c r="G209" s="184" t="s">
        <v>380</v>
      </c>
      <c r="H209" s="185">
        <v>56</v>
      </c>
      <c r="I209" s="186"/>
      <c r="J209" s="187">
        <f>ROUND(I209*H209,2)</f>
        <v>0</v>
      </c>
      <c r="K209" s="183" t="s">
        <v>183</v>
      </c>
      <c r="L209" s="41"/>
      <c r="M209" s="188" t="s">
        <v>19</v>
      </c>
      <c r="N209" s="189" t="s">
        <v>43</v>
      </c>
      <c r="O209" s="66"/>
      <c r="P209" s="190">
        <f>O209*H209</f>
        <v>0</v>
      </c>
      <c r="Q209" s="190">
        <v>2.0000000000000001E-4</v>
      </c>
      <c r="R209" s="190">
        <f>Q209*H209</f>
        <v>1.12E-2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81</v>
      </c>
      <c r="AY209" s="19" t="s">
        <v>177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79</v>
      </c>
      <c r="BK209" s="193">
        <f>ROUND(I209*H209,2)</f>
        <v>0</v>
      </c>
      <c r="BL209" s="19" t="s">
        <v>184</v>
      </c>
      <c r="BM209" s="192" t="s">
        <v>763</v>
      </c>
    </row>
    <row r="210" spans="1:65" s="2" customFormat="1" ht="11.25">
      <c r="A210" s="36"/>
      <c r="B210" s="37"/>
      <c r="C210" s="38"/>
      <c r="D210" s="194" t="s">
        <v>186</v>
      </c>
      <c r="E210" s="38"/>
      <c r="F210" s="195" t="s">
        <v>764</v>
      </c>
      <c r="G210" s="38"/>
      <c r="H210" s="38"/>
      <c r="I210" s="196"/>
      <c r="J210" s="38"/>
      <c r="K210" s="38"/>
      <c r="L210" s="41"/>
      <c r="M210" s="197"/>
      <c r="N210" s="19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186</v>
      </c>
      <c r="AU210" s="19" t="s">
        <v>81</v>
      </c>
    </row>
    <row r="211" spans="1:65" s="13" customFormat="1" ht="11.25">
      <c r="B211" s="199"/>
      <c r="C211" s="200"/>
      <c r="D211" s="201" t="s">
        <v>188</v>
      </c>
      <c r="E211" s="202" t="s">
        <v>19</v>
      </c>
      <c r="F211" s="203" t="s">
        <v>765</v>
      </c>
      <c r="G211" s="200"/>
      <c r="H211" s="204">
        <v>56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188</v>
      </c>
      <c r="AU211" s="210" t="s">
        <v>81</v>
      </c>
      <c r="AV211" s="13" t="s">
        <v>81</v>
      </c>
      <c r="AW211" s="13" t="s">
        <v>33</v>
      </c>
      <c r="AX211" s="13" t="s">
        <v>79</v>
      </c>
      <c r="AY211" s="210" t="s">
        <v>177</v>
      </c>
    </row>
    <row r="212" spans="1:65" s="2" customFormat="1" ht="24.2" customHeight="1">
      <c r="A212" s="36"/>
      <c r="B212" s="37"/>
      <c r="C212" s="181" t="s">
        <v>399</v>
      </c>
      <c r="D212" s="181" t="s">
        <v>179</v>
      </c>
      <c r="E212" s="182" t="s">
        <v>766</v>
      </c>
      <c r="F212" s="183" t="s">
        <v>767</v>
      </c>
      <c r="G212" s="184" t="s">
        <v>132</v>
      </c>
      <c r="H212" s="185">
        <v>59.8</v>
      </c>
      <c r="I212" s="186"/>
      <c r="J212" s="187">
        <f>ROUND(I212*H212,2)</f>
        <v>0</v>
      </c>
      <c r="K212" s="183" t="s">
        <v>183</v>
      </c>
      <c r="L212" s="41"/>
      <c r="M212" s="188" t="s">
        <v>19</v>
      </c>
      <c r="N212" s="189" t="s">
        <v>43</v>
      </c>
      <c r="O212" s="66"/>
      <c r="P212" s="190">
        <f>O212*H212</f>
        <v>0</v>
      </c>
      <c r="Q212" s="190">
        <v>6.4519999999999994E-2</v>
      </c>
      <c r="R212" s="190">
        <f>Q212*H212</f>
        <v>3.8582959999999993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81</v>
      </c>
      <c r="AY212" s="19" t="s">
        <v>177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79</v>
      </c>
      <c r="BK212" s="193">
        <f>ROUND(I212*H212,2)</f>
        <v>0</v>
      </c>
      <c r="BL212" s="19" t="s">
        <v>184</v>
      </c>
      <c r="BM212" s="192" t="s">
        <v>768</v>
      </c>
    </row>
    <row r="213" spans="1:65" s="2" customFormat="1" ht="11.25">
      <c r="A213" s="36"/>
      <c r="B213" s="37"/>
      <c r="C213" s="38"/>
      <c r="D213" s="194" t="s">
        <v>186</v>
      </c>
      <c r="E213" s="38"/>
      <c r="F213" s="195" t="s">
        <v>769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186</v>
      </c>
      <c r="AU213" s="19" t="s">
        <v>81</v>
      </c>
    </row>
    <row r="214" spans="1:65" s="13" customFormat="1" ht="11.25">
      <c r="B214" s="199"/>
      <c r="C214" s="200"/>
      <c r="D214" s="201" t="s">
        <v>188</v>
      </c>
      <c r="E214" s="202" t="s">
        <v>19</v>
      </c>
      <c r="F214" s="203" t="s">
        <v>770</v>
      </c>
      <c r="G214" s="200"/>
      <c r="H214" s="204">
        <v>59.8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188</v>
      </c>
      <c r="AU214" s="210" t="s">
        <v>81</v>
      </c>
      <c r="AV214" s="13" t="s">
        <v>81</v>
      </c>
      <c r="AW214" s="13" t="s">
        <v>33</v>
      </c>
      <c r="AX214" s="13" t="s">
        <v>79</v>
      </c>
      <c r="AY214" s="210" t="s">
        <v>177</v>
      </c>
    </row>
    <row r="215" spans="1:65" s="2" customFormat="1" ht="24.2" customHeight="1">
      <c r="A215" s="36"/>
      <c r="B215" s="37"/>
      <c r="C215" s="181" t="s">
        <v>404</v>
      </c>
      <c r="D215" s="181" t="s">
        <v>179</v>
      </c>
      <c r="E215" s="182" t="s">
        <v>771</v>
      </c>
      <c r="F215" s="183" t="s">
        <v>772</v>
      </c>
      <c r="G215" s="184" t="s">
        <v>132</v>
      </c>
      <c r="H215" s="185">
        <v>6.1749999999999998</v>
      </c>
      <c r="I215" s="186"/>
      <c r="J215" s="187">
        <f>ROUND(I215*H215,2)</f>
        <v>0</v>
      </c>
      <c r="K215" s="183" t="s">
        <v>183</v>
      </c>
      <c r="L215" s="41"/>
      <c r="M215" s="188" t="s">
        <v>19</v>
      </c>
      <c r="N215" s="189" t="s">
        <v>43</v>
      </c>
      <c r="O215" s="66"/>
      <c r="P215" s="190">
        <f>O215*H215</f>
        <v>0</v>
      </c>
      <c r="Q215" s="190">
        <v>8.3409999999999998E-2</v>
      </c>
      <c r="R215" s="190">
        <f>Q215*H215</f>
        <v>0.51505674999999995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81</v>
      </c>
      <c r="AY215" s="19" t="s">
        <v>177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79</v>
      </c>
      <c r="BK215" s="193">
        <f>ROUND(I215*H215,2)</f>
        <v>0</v>
      </c>
      <c r="BL215" s="19" t="s">
        <v>184</v>
      </c>
      <c r="BM215" s="192" t="s">
        <v>773</v>
      </c>
    </row>
    <row r="216" spans="1:65" s="2" customFormat="1" ht="11.25">
      <c r="A216" s="36"/>
      <c r="B216" s="37"/>
      <c r="C216" s="38"/>
      <c r="D216" s="194" t="s">
        <v>186</v>
      </c>
      <c r="E216" s="38"/>
      <c r="F216" s="195" t="s">
        <v>774</v>
      </c>
      <c r="G216" s="38"/>
      <c r="H216" s="38"/>
      <c r="I216" s="196"/>
      <c r="J216" s="38"/>
      <c r="K216" s="38"/>
      <c r="L216" s="41"/>
      <c r="M216" s="197"/>
      <c r="N216" s="19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186</v>
      </c>
      <c r="AU216" s="19" t="s">
        <v>81</v>
      </c>
    </row>
    <row r="217" spans="1:65" s="13" customFormat="1" ht="11.25">
      <c r="B217" s="199"/>
      <c r="C217" s="200"/>
      <c r="D217" s="201" t="s">
        <v>188</v>
      </c>
      <c r="E217" s="202" t="s">
        <v>19</v>
      </c>
      <c r="F217" s="203" t="s">
        <v>775</v>
      </c>
      <c r="G217" s="200"/>
      <c r="H217" s="204">
        <v>6.1749999999999998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188</v>
      </c>
      <c r="AU217" s="210" t="s">
        <v>81</v>
      </c>
      <c r="AV217" s="13" t="s">
        <v>81</v>
      </c>
      <c r="AW217" s="13" t="s">
        <v>33</v>
      </c>
      <c r="AX217" s="13" t="s">
        <v>79</v>
      </c>
      <c r="AY217" s="210" t="s">
        <v>177</v>
      </c>
    </row>
    <row r="218" spans="1:65" s="12" customFormat="1" ht="22.9" customHeight="1">
      <c r="B218" s="165"/>
      <c r="C218" s="166"/>
      <c r="D218" s="167" t="s">
        <v>71</v>
      </c>
      <c r="E218" s="179" t="s">
        <v>184</v>
      </c>
      <c r="F218" s="179" t="s">
        <v>258</v>
      </c>
      <c r="G218" s="166"/>
      <c r="H218" s="166"/>
      <c r="I218" s="169"/>
      <c r="J218" s="180">
        <f>BK218</f>
        <v>0</v>
      </c>
      <c r="K218" s="166"/>
      <c r="L218" s="171"/>
      <c r="M218" s="172"/>
      <c r="N218" s="173"/>
      <c r="O218" s="173"/>
      <c r="P218" s="174">
        <f>SUM(P219:P243)</f>
        <v>0</v>
      </c>
      <c r="Q218" s="173"/>
      <c r="R218" s="174">
        <f>SUM(R219:R243)</f>
        <v>4.1674820400000003</v>
      </c>
      <c r="S218" s="173"/>
      <c r="T218" s="175">
        <f>SUM(T219:T243)</f>
        <v>0</v>
      </c>
      <c r="AR218" s="176" t="s">
        <v>79</v>
      </c>
      <c r="AT218" s="177" t="s">
        <v>71</v>
      </c>
      <c r="AU218" s="177" t="s">
        <v>79</v>
      </c>
      <c r="AY218" s="176" t="s">
        <v>177</v>
      </c>
      <c r="BK218" s="178">
        <f>SUM(BK219:BK243)</f>
        <v>0</v>
      </c>
    </row>
    <row r="219" spans="1:65" s="2" customFormat="1" ht="24.2" customHeight="1">
      <c r="A219" s="36"/>
      <c r="B219" s="37"/>
      <c r="C219" s="181" t="s">
        <v>411</v>
      </c>
      <c r="D219" s="181" t="s">
        <v>179</v>
      </c>
      <c r="E219" s="182" t="s">
        <v>776</v>
      </c>
      <c r="F219" s="183" t="s">
        <v>777</v>
      </c>
      <c r="G219" s="184" t="s">
        <v>182</v>
      </c>
      <c r="H219" s="185">
        <v>0.90500000000000003</v>
      </c>
      <c r="I219" s="186"/>
      <c r="J219" s="187">
        <f>ROUND(I219*H219,2)</f>
        <v>0</v>
      </c>
      <c r="K219" s="183" t="s">
        <v>183</v>
      </c>
      <c r="L219" s="41"/>
      <c r="M219" s="188" t="s">
        <v>19</v>
      </c>
      <c r="N219" s="189" t="s">
        <v>43</v>
      </c>
      <c r="O219" s="66"/>
      <c r="P219" s="190">
        <f>O219*H219</f>
        <v>0</v>
      </c>
      <c r="Q219" s="190">
        <v>2.5020099999999998</v>
      </c>
      <c r="R219" s="190">
        <f>Q219*H219</f>
        <v>2.2643190500000001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184</v>
      </c>
      <c r="AT219" s="192" t="s">
        <v>179</v>
      </c>
      <c r="AU219" s="192" t="s">
        <v>81</v>
      </c>
      <c r="AY219" s="19" t="s">
        <v>177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79</v>
      </c>
      <c r="BK219" s="193">
        <f>ROUND(I219*H219,2)</f>
        <v>0</v>
      </c>
      <c r="BL219" s="19" t="s">
        <v>184</v>
      </c>
      <c r="BM219" s="192" t="s">
        <v>778</v>
      </c>
    </row>
    <row r="220" spans="1:65" s="2" customFormat="1" ht="11.25">
      <c r="A220" s="36"/>
      <c r="B220" s="37"/>
      <c r="C220" s="38"/>
      <c r="D220" s="194" t="s">
        <v>186</v>
      </c>
      <c r="E220" s="38"/>
      <c r="F220" s="195" t="s">
        <v>779</v>
      </c>
      <c r="G220" s="38"/>
      <c r="H220" s="38"/>
      <c r="I220" s="196"/>
      <c r="J220" s="38"/>
      <c r="K220" s="38"/>
      <c r="L220" s="41"/>
      <c r="M220" s="197"/>
      <c r="N220" s="198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186</v>
      </c>
      <c r="AU220" s="19" t="s">
        <v>81</v>
      </c>
    </row>
    <row r="221" spans="1:65" s="13" customFormat="1" ht="11.25">
      <c r="B221" s="199"/>
      <c r="C221" s="200"/>
      <c r="D221" s="201" t="s">
        <v>188</v>
      </c>
      <c r="E221" s="202" t="s">
        <v>19</v>
      </c>
      <c r="F221" s="203" t="s">
        <v>780</v>
      </c>
      <c r="G221" s="200"/>
      <c r="H221" s="204">
        <v>0.90500000000000003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188</v>
      </c>
      <c r="AU221" s="210" t="s">
        <v>81</v>
      </c>
      <c r="AV221" s="13" t="s">
        <v>81</v>
      </c>
      <c r="AW221" s="13" t="s">
        <v>33</v>
      </c>
      <c r="AX221" s="13" t="s">
        <v>79</v>
      </c>
      <c r="AY221" s="210" t="s">
        <v>177</v>
      </c>
    </row>
    <row r="222" spans="1:65" s="2" customFormat="1" ht="21.75" customHeight="1">
      <c r="A222" s="36"/>
      <c r="B222" s="37"/>
      <c r="C222" s="181" t="s">
        <v>417</v>
      </c>
      <c r="D222" s="181" t="s">
        <v>179</v>
      </c>
      <c r="E222" s="182" t="s">
        <v>781</v>
      </c>
      <c r="F222" s="183" t="s">
        <v>782</v>
      </c>
      <c r="G222" s="184" t="s">
        <v>132</v>
      </c>
      <c r="H222" s="185">
        <v>6.234</v>
      </c>
      <c r="I222" s="186"/>
      <c r="J222" s="187">
        <f>ROUND(I222*H222,2)</f>
        <v>0</v>
      </c>
      <c r="K222" s="183" t="s">
        <v>183</v>
      </c>
      <c r="L222" s="41"/>
      <c r="M222" s="188" t="s">
        <v>19</v>
      </c>
      <c r="N222" s="189" t="s">
        <v>43</v>
      </c>
      <c r="O222" s="66"/>
      <c r="P222" s="190">
        <f>O222*H222</f>
        <v>0</v>
      </c>
      <c r="Q222" s="190">
        <v>5.3299999999999997E-3</v>
      </c>
      <c r="R222" s="190">
        <f>Q222*H222</f>
        <v>3.3227219999999995E-2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184</v>
      </c>
      <c r="AT222" s="192" t="s">
        <v>179</v>
      </c>
      <c r="AU222" s="192" t="s">
        <v>81</v>
      </c>
      <c r="AY222" s="19" t="s">
        <v>177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79</v>
      </c>
      <c r="BK222" s="193">
        <f>ROUND(I222*H222,2)</f>
        <v>0</v>
      </c>
      <c r="BL222" s="19" t="s">
        <v>184</v>
      </c>
      <c r="BM222" s="192" t="s">
        <v>783</v>
      </c>
    </row>
    <row r="223" spans="1:65" s="2" customFormat="1" ht="11.25">
      <c r="A223" s="36"/>
      <c r="B223" s="37"/>
      <c r="C223" s="38"/>
      <c r="D223" s="194" t="s">
        <v>186</v>
      </c>
      <c r="E223" s="38"/>
      <c r="F223" s="195" t="s">
        <v>784</v>
      </c>
      <c r="G223" s="38"/>
      <c r="H223" s="38"/>
      <c r="I223" s="196"/>
      <c r="J223" s="38"/>
      <c r="K223" s="38"/>
      <c r="L223" s="41"/>
      <c r="M223" s="197"/>
      <c r="N223" s="198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186</v>
      </c>
      <c r="AU223" s="19" t="s">
        <v>81</v>
      </c>
    </row>
    <row r="224" spans="1:65" s="13" customFormat="1" ht="11.25">
      <c r="B224" s="199"/>
      <c r="C224" s="200"/>
      <c r="D224" s="201" t="s">
        <v>188</v>
      </c>
      <c r="E224" s="202" t="s">
        <v>19</v>
      </c>
      <c r="F224" s="203" t="s">
        <v>785</v>
      </c>
      <c r="G224" s="200"/>
      <c r="H224" s="204">
        <v>6.234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188</v>
      </c>
      <c r="AU224" s="210" t="s">
        <v>81</v>
      </c>
      <c r="AV224" s="13" t="s">
        <v>81</v>
      </c>
      <c r="AW224" s="13" t="s">
        <v>33</v>
      </c>
      <c r="AX224" s="13" t="s">
        <v>79</v>
      </c>
      <c r="AY224" s="210" t="s">
        <v>177</v>
      </c>
    </row>
    <row r="225" spans="1:65" s="2" customFormat="1" ht="24.2" customHeight="1">
      <c r="A225" s="36"/>
      <c r="B225" s="37"/>
      <c r="C225" s="181" t="s">
        <v>423</v>
      </c>
      <c r="D225" s="181" t="s">
        <v>179</v>
      </c>
      <c r="E225" s="182" t="s">
        <v>786</v>
      </c>
      <c r="F225" s="183" t="s">
        <v>787</v>
      </c>
      <c r="G225" s="184" t="s">
        <v>132</v>
      </c>
      <c r="H225" s="185">
        <v>6.234</v>
      </c>
      <c r="I225" s="186"/>
      <c r="J225" s="187">
        <f>ROUND(I225*H225,2)</f>
        <v>0</v>
      </c>
      <c r="K225" s="183" t="s">
        <v>183</v>
      </c>
      <c r="L225" s="41"/>
      <c r="M225" s="188" t="s">
        <v>19</v>
      </c>
      <c r="N225" s="189" t="s">
        <v>43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184</v>
      </c>
      <c r="AT225" s="192" t="s">
        <v>179</v>
      </c>
      <c r="AU225" s="192" t="s">
        <v>81</v>
      </c>
      <c r="AY225" s="19" t="s">
        <v>177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79</v>
      </c>
      <c r="BK225" s="193">
        <f>ROUND(I225*H225,2)</f>
        <v>0</v>
      </c>
      <c r="BL225" s="19" t="s">
        <v>184</v>
      </c>
      <c r="BM225" s="192" t="s">
        <v>788</v>
      </c>
    </row>
    <row r="226" spans="1:65" s="2" customFormat="1" ht="11.25">
      <c r="A226" s="36"/>
      <c r="B226" s="37"/>
      <c r="C226" s="38"/>
      <c r="D226" s="194" t="s">
        <v>186</v>
      </c>
      <c r="E226" s="38"/>
      <c r="F226" s="195" t="s">
        <v>789</v>
      </c>
      <c r="G226" s="38"/>
      <c r="H226" s="38"/>
      <c r="I226" s="196"/>
      <c r="J226" s="38"/>
      <c r="K226" s="38"/>
      <c r="L226" s="41"/>
      <c r="M226" s="197"/>
      <c r="N226" s="198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186</v>
      </c>
      <c r="AU226" s="19" t="s">
        <v>81</v>
      </c>
    </row>
    <row r="227" spans="1:65" s="2" customFormat="1" ht="37.9" customHeight="1">
      <c r="A227" s="36"/>
      <c r="B227" s="37"/>
      <c r="C227" s="181" t="s">
        <v>429</v>
      </c>
      <c r="D227" s="181" t="s">
        <v>179</v>
      </c>
      <c r="E227" s="182" t="s">
        <v>790</v>
      </c>
      <c r="F227" s="183" t="s">
        <v>791</v>
      </c>
      <c r="G227" s="184" t="s">
        <v>228</v>
      </c>
      <c r="H227" s="185">
        <v>7.0000000000000007E-2</v>
      </c>
      <c r="I227" s="186"/>
      <c r="J227" s="187">
        <f>ROUND(I227*H227,2)</f>
        <v>0</v>
      </c>
      <c r="K227" s="183" t="s">
        <v>183</v>
      </c>
      <c r="L227" s="41"/>
      <c r="M227" s="188" t="s">
        <v>19</v>
      </c>
      <c r="N227" s="189" t="s">
        <v>43</v>
      </c>
      <c r="O227" s="66"/>
      <c r="P227" s="190">
        <f>O227*H227</f>
        <v>0</v>
      </c>
      <c r="Q227" s="190">
        <v>1.06277</v>
      </c>
      <c r="R227" s="190">
        <f>Q227*H227</f>
        <v>7.4393900000000013E-2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184</v>
      </c>
      <c r="AT227" s="192" t="s">
        <v>179</v>
      </c>
      <c r="AU227" s="192" t="s">
        <v>81</v>
      </c>
      <c r="AY227" s="19" t="s">
        <v>177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79</v>
      </c>
      <c r="BK227" s="193">
        <f>ROUND(I227*H227,2)</f>
        <v>0</v>
      </c>
      <c r="BL227" s="19" t="s">
        <v>184</v>
      </c>
      <c r="BM227" s="192" t="s">
        <v>792</v>
      </c>
    </row>
    <row r="228" spans="1:65" s="2" customFormat="1" ht="11.25">
      <c r="A228" s="36"/>
      <c r="B228" s="37"/>
      <c r="C228" s="38"/>
      <c r="D228" s="194" t="s">
        <v>186</v>
      </c>
      <c r="E228" s="38"/>
      <c r="F228" s="195" t="s">
        <v>793</v>
      </c>
      <c r="G228" s="38"/>
      <c r="H228" s="38"/>
      <c r="I228" s="196"/>
      <c r="J228" s="38"/>
      <c r="K228" s="38"/>
      <c r="L228" s="41"/>
      <c r="M228" s="197"/>
      <c r="N228" s="198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186</v>
      </c>
      <c r="AU228" s="19" t="s">
        <v>81</v>
      </c>
    </row>
    <row r="229" spans="1:65" s="13" customFormat="1" ht="11.25">
      <c r="B229" s="199"/>
      <c r="C229" s="200"/>
      <c r="D229" s="201" t="s">
        <v>188</v>
      </c>
      <c r="E229" s="202" t="s">
        <v>19</v>
      </c>
      <c r="F229" s="203" t="s">
        <v>794</v>
      </c>
      <c r="G229" s="200"/>
      <c r="H229" s="204">
        <v>7.0000000000000007E-2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188</v>
      </c>
      <c r="AU229" s="210" t="s">
        <v>81</v>
      </c>
      <c r="AV229" s="13" t="s">
        <v>81</v>
      </c>
      <c r="AW229" s="13" t="s">
        <v>33</v>
      </c>
      <c r="AX229" s="13" t="s">
        <v>79</v>
      </c>
      <c r="AY229" s="210" t="s">
        <v>177</v>
      </c>
    </row>
    <row r="230" spans="1:65" s="2" customFormat="1" ht="16.5" customHeight="1">
      <c r="A230" s="36"/>
      <c r="B230" s="37"/>
      <c r="C230" s="181" t="s">
        <v>434</v>
      </c>
      <c r="D230" s="181" t="s">
        <v>179</v>
      </c>
      <c r="E230" s="182" t="s">
        <v>795</v>
      </c>
      <c r="F230" s="183" t="s">
        <v>796</v>
      </c>
      <c r="G230" s="184" t="s">
        <v>182</v>
      </c>
      <c r="H230" s="185">
        <v>0.223</v>
      </c>
      <c r="I230" s="186"/>
      <c r="J230" s="187">
        <f>ROUND(I230*H230,2)</f>
        <v>0</v>
      </c>
      <c r="K230" s="183" t="s">
        <v>183</v>
      </c>
      <c r="L230" s="41"/>
      <c r="M230" s="188" t="s">
        <v>19</v>
      </c>
      <c r="N230" s="189" t="s">
        <v>43</v>
      </c>
      <c r="O230" s="66"/>
      <c r="P230" s="190">
        <f>O230*H230</f>
        <v>0</v>
      </c>
      <c r="Q230" s="190">
        <v>2.5019800000000001</v>
      </c>
      <c r="R230" s="190">
        <f>Q230*H230</f>
        <v>0.55794154000000007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184</v>
      </c>
      <c r="AT230" s="192" t="s">
        <v>179</v>
      </c>
      <c r="AU230" s="192" t="s">
        <v>81</v>
      </c>
      <c r="AY230" s="19" t="s">
        <v>177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79</v>
      </c>
      <c r="BK230" s="193">
        <f>ROUND(I230*H230,2)</f>
        <v>0</v>
      </c>
      <c r="BL230" s="19" t="s">
        <v>184</v>
      </c>
      <c r="BM230" s="192" t="s">
        <v>797</v>
      </c>
    </row>
    <row r="231" spans="1:65" s="2" customFormat="1" ht="11.25">
      <c r="A231" s="36"/>
      <c r="B231" s="37"/>
      <c r="C231" s="38"/>
      <c r="D231" s="194" t="s">
        <v>186</v>
      </c>
      <c r="E231" s="38"/>
      <c r="F231" s="195" t="s">
        <v>798</v>
      </c>
      <c r="G231" s="38"/>
      <c r="H231" s="38"/>
      <c r="I231" s="196"/>
      <c r="J231" s="38"/>
      <c r="K231" s="38"/>
      <c r="L231" s="41"/>
      <c r="M231" s="197"/>
      <c r="N231" s="19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186</v>
      </c>
      <c r="AU231" s="19" t="s">
        <v>81</v>
      </c>
    </row>
    <row r="232" spans="1:65" s="13" customFormat="1" ht="11.25">
      <c r="B232" s="199"/>
      <c r="C232" s="200"/>
      <c r="D232" s="201" t="s">
        <v>188</v>
      </c>
      <c r="E232" s="202" t="s">
        <v>19</v>
      </c>
      <c r="F232" s="203" t="s">
        <v>799</v>
      </c>
      <c r="G232" s="200"/>
      <c r="H232" s="204">
        <v>0.223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188</v>
      </c>
      <c r="AU232" s="210" t="s">
        <v>81</v>
      </c>
      <c r="AV232" s="13" t="s">
        <v>81</v>
      </c>
      <c r="AW232" s="13" t="s">
        <v>33</v>
      </c>
      <c r="AX232" s="13" t="s">
        <v>79</v>
      </c>
      <c r="AY232" s="210" t="s">
        <v>177</v>
      </c>
    </row>
    <row r="233" spans="1:65" s="2" customFormat="1" ht="16.5" customHeight="1">
      <c r="A233" s="36"/>
      <c r="B233" s="37"/>
      <c r="C233" s="181" t="s">
        <v>439</v>
      </c>
      <c r="D233" s="181" t="s">
        <v>179</v>
      </c>
      <c r="E233" s="182" t="s">
        <v>800</v>
      </c>
      <c r="F233" s="183" t="s">
        <v>801</v>
      </c>
      <c r="G233" s="184" t="s">
        <v>132</v>
      </c>
      <c r="H233" s="185">
        <v>2.226</v>
      </c>
      <c r="I233" s="186"/>
      <c r="J233" s="187">
        <f>ROUND(I233*H233,2)</f>
        <v>0</v>
      </c>
      <c r="K233" s="183" t="s">
        <v>183</v>
      </c>
      <c r="L233" s="41"/>
      <c r="M233" s="188" t="s">
        <v>19</v>
      </c>
      <c r="N233" s="189" t="s">
        <v>43</v>
      </c>
      <c r="O233" s="66"/>
      <c r="P233" s="190">
        <f>O233*H233</f>
        <v>0</v>
      </c>
      <c r="Q233" s="190">
        <v>5.7600000000000004E-3</v>
      </c>
      <c r="R233" s="190">
        <f>Q233*H233</f>
        <v>1.2821760000000001E-2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184</v>
      </c>
      <c r="AT233" s="192" t="s">
        <v>179</v>
      </c>
      <c r="AU233" s="192" t="s">
        <v>81</v>
      </c>
      <c r="AY233" s="19" t="s">
        <v>177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79</v>
      </c>
      <c r="BK233" s="193">
        <f>ROUND(I233*H233,2)</f>
        <v>0</v>
      </c>
      <c r="BL233" s="19" t="s">
        <v>184</v>
      </c>
      <c r="BM233" s="192" t="s">
        <v>802</v>
      </c>
    </row>
    <row r="234" spans="1:65" s="2" customFormat="1" ht="11.25">
      <c r="A234" s="36"/>
      <c r="B234" s="37"/>
      <c r="C234" s="38"/>
      <c r="D234" s="194" t="s">
        <v>186</v>
      </c>
      <c r="E234" s="38"/>
      <c r="F234" s="195" t="s">
        <v>803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186</v>
      </c>
      <c r="AU234" s="19" t="s">
        <v>81</v>
      </c>
    </row>
    <row r="235" spans="1:65" s="13" customFormat="1" ht="11.25">
      <c r="B235" s="199"/>
      <c r="C235" s="200"/>
      <c r="D235" s="201" t="s">
        <v>188</v>
      </c>
      <c r="E235" s="202" t="s">
        <v>19</v>
      </c>
      <c r="F235" s="203" t="s">
        <v>804</v>
      </c>
      <c r="G235" s="200"/>
      <c r="H235" s="204">
        <v>2.226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188</v>
      </c>
      <c r="AU235" s="210" t="s">
        <v>81</v>
      </c>
      <c r="AV235" s="13" t="s">
        <v>81</v>
      </c>
      <c r="AW235" s="13" t="s">
        <v>33</v>
      </c>
      <c r="AX235" s="13" t="s">
        <v>79</v>
      </c>
      <c r="AY235" s="210" t="s">
        <v>177</v>
      </c>
    </row>
    <row r="236" spans="1:65" s="2" customFormat="1" ht="16.5" customHeight="1">
      <c r="A236" s="36"/>
      <c r="B236" s="37"/>
      <c r="C236" s="181" t="s">
        <v>445</v>
      </c>
      <c r="D236" s="181" t="s">
        <v>179</v>
      </c>
      <c r="E236" s="182" t="s">
        <v>805</v>
      </c>
      <c r="F236" s="183" t="s">
        <v>806</v>
      </c>
      <c r="G236" s="184" t="s">
        <v>132</v>
      </c>
      <c r="H236" s="185">
        <v>2.226</v>
      </c>
      <c r="I236" s="186"/>
      <c r="J236" s="187">
        <f>ROUND(I236*H236,2)</f>
        <v>0</v>
      </c>
      <c r="K236" s="183" t="s">
        <v>183</v>
      </c>
      <c r="L236" s="41"/>
      <c r="M236" s="188" t="s">
        <v>19</v>
      </c>
      <c r="N236" s="189" t="s">
        <v>43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184</v>
      </c>
      <c r="AT236" s="192" t="s">
        <v>179</v>
      </c>
      <c r="AU236" s="192" t="s">
        <v>81</v>
      </c>
      <c r="AY236" s="19" t="s">
        <v>177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79</v>
      </c>
      <c r="BK236" s="193">
        <f>ROUND(I236*H236,2)</f>
        <v>0</v>
      </c>
      <c r="BL236" s="19" t="s">
        <v>184</v>
      </c>
      <c r="BM236" s="192" t="s">
        <v>807</v>
      </c>
    </row>
    <row r="237" spans="1:65" s="2" customFormat="1" ht="11.25">
      <c r="A237" s="36"/>
      <c r="B237" s="37"/>
      <c r="C237" s="38"/>
      <c r="D237" s="194" t="s">
        <v>186</v>
      </c>
      <c r="E237" s="38"/>
      <c r="F237" s="195" t="s">
        <v>808</v>
      </c>
      <c r="G237" s="38"/>
      <c r="H237" s="38"/>
      <c r="I237" s="196"/>
      <c r="J237" s="38"/>
      <c r="K237" s="38"/>
      <c r="L237" s="41"/>
      <c r="M237" s="197"/>
      <c r="N237" s="198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186</v>
      </c>
      <c r="AU237" s="19" t="s">
        <v>81</v>
      </c>
    </row>
    <row r="238" spans="1:65" s="2" customFormat="1" ht="16.5" customHeight="1">
      <c r="A238" s="36"/>
      <c r="B238" s="37"/>
      <c r="C238" s="181" t="s">
        <v>456</v>
      </c>
      <c r="D238" s="181" t="s">
        <v>179</v>
      </c>
      <c r="E238" s="182" t="s">
        <v>809</v>
      </c>
      <c r="F238" s="183" t="s">
        <v>810</v>
      </c>
      <c r="G238" s="184" t="s">
        <v>228</v>
      </c>
      <c r="H238" s="185">
        <v>2.7E-2</v>
      </c>
      <c r="I238" s="186"/>
      <c r="J238" s="187">
        <f>ROUND(I238*H238,2)</f>
        <v>0</v>
      </c>
      <c r="K238" s="183" t="s">
        <v>183</v>
      </c>
      <c r="L238" s="41"/>
      <c r="M238" s="188" t="s">
        <v>19</v>
      </c>
      <c r="N238" s="189" t="s">
        <v>43</v>
      </c>
      <c r="O238" s="66"/>
      <c r="P238" s="190">
        <f>O238*H238</f>
        <v>0</v>
      </c>
      <c r="Q238" s="190">
        <v>1.05291</v>
      </c>
      <c r="R238" s="190">
        <f>Q238*H238</f>
        <v>2.842857E-2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184</v>
      </c>
      <c r="AT238" s="192" t="s">
        <v>179</v>
      </c>
      <c r="AU238" s="192" t="s">
        <v>81</v>
      </c>
      <c r="AY238" s="19" t="s">
        <v>177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79</v>
      </c>
      <c r="BK238" s="193">
        <f>ROUND(I238*H238,2)</f>
        <v>0</v>
      </c>
      <c r="BL238" s="19" t="s">
        <v>184</v>
      </c>
      <c r="BM238" s="192" t="s">
        <v>811</v>
      </c>
    </row>
    <row r="239" spans="1:65" s="2" customFormat="1" ht="11.25">
      <c r="A239" s="36"/>
      <c r="B239" s="37"/>
      <c r="C239" s="38"/>
      <c r="D239" s="194" t="s">
        <v>186</v>
      </c>
      <c r="E239" s="38"/>
      <c r="F239" s="195" t="s">
        <v>812</v>
      </c>
      <c r="G239" s="38"/>
      <c r="H239" s="38"/>
      <c r="I239" s="196"/>
      <c r="J239" s="38"/>
      <c r="K239" s="38"/>
      <c r="L239" s="41"/>
      <c r="M239" s="197"/>
      <c r="N239" s="19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186</v>
      </c>
      <c r="AU239" s="19" t="s">
        <v>81</v>
      </c>
    </row>
    <row r="240" spans="1:65" s="13" customFormat="1" ht="11.25">
      <c r="B240" s="199"/>
      <c r="C240" s="200"/>
      <c r="D240" s="201" t="s">
        <v>188</v>
      </c>
      <c r="E240" s="202" t="s">
        <v>19</v>
      </c>
      <c r="F240" s="203" t="s">
        <v>813</v>
      </c>
      <c r="G240" s="200"/>
      <c r="H240" s="204">
        <v>2.7E-2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188</v>
      </c>
      <c r="AU240" s="210" t="s">
        <v>81</v>
      </c>
      <c r="AV240" s="13" t="s">
        <v>81</v>
      </c>
      <c r="AW240" s="13" t="s">
        <v>33</v>
      </c>
      <c r="AX240" s="13" t="s">
        <v>79</v>
      </c>
      <c r="AY240" s="210" t="s">
        <v>177</v>
      </c>
    </row>
    <row r="241" spans="1:65" s="2" customFormat="1" ht="16.5" customHeight="1">
      <c r="A241" s="36"/>
      <c r="B241" s="37"/>
      <c r="C241" s="181" t="s">
        <v>463</v>
      </c>
      <c r="D241" s="181" t="s">
        <v>179</v>
      </c>
      <c r="E241" s="182" t="s">
        <v>814</v>
      </c>
      <c r="F241" s="183" t="s">
        <v>815</v>
      </c>
      <c r="G241" s="184" t="s">
        <v>269</v>
      </c>
      <c r="H241" s="185">
        <v>1</v>
      </c>
      <c r="I241" s="186"/>
      <c r="J241" s="187">
        <f>ROUND(I241*H241,2)</f>
        <v>0</v>
      </c>
      <c r="K241" s="183" t="s">
        <v>183</v>
      </c>
      <c r="L241" s="41"/>
      <c r="M241" s="188" t="s">
        <v>19</v>
      </c>
      <c r="N241" s="189" t="s">
        <v>43</v>
      </c>
      <c r="O241" s="66"/>
      <c r="P241" s="190">
        <f>O241*H241</f>
        <v>0</v>
      </c>
      <c r="Q241" s="190">
        <v>3.3349999999999998E-2</v>
      </c>
      <c r="R241" s="190">
        <f>Q241*H241</f>
        <v>3.3349999999999998E-2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184</v>
      </c>
      <c r="AT241" s="192" t="s">
        <v>179</v>
      </c>
      <c r="AU241" s="192" t="s">
        <v>81</v>
      </c>
      <c r="AY241" s="19" t="s">
        <v>177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79</v>
      </c>
      <c r="BK241" s="193">
        <f>ROUND(I241*H241,2)</f>
        <v>0</v>
      </c>
      <c r="BL241" s="19" t="s">
        <v>184</v>
      </c>
      <c r="BM241" s="192" t="s">
        <v>816</v>
      </c>
    </row>
    <row r="242" spans="1:65" s="2" customFormat="1" ht="11.25">
      <c r="A242" s="36"/>
      <c r="B242" s="37"/>
      <c r="C242" s="38"/>
      <c r="D242" s="194" t="s">
        <v>186</v>
      </c>
      <c r="E242" s="38"/>
      <c r="F242" s="195" t="s">
        <v>817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186</v>
      </c>
      <c r="AU242" s="19" t="s">
        <v>81</v>
      </c>
    </row>
    <row r="243" spans="1:65" s="2" customFormat="1" ht="16.5" customHeight="1">
      <c r="A243" s="36"/>
      <c r="B243" s="37"/>
      <c r="C243" s="233" t="s">
        <v>472</v>
      </c>
      <c r="D243" s="233" t="s">
        <v>385</v>
      </c>
      <c r="E243" s="234" t="s">
        <v>818</v>
      </c>
      <c r="F243" s="235" t="s">
        <v>819</v>
      </c>
      <c r="G243" s="236" t="s">
        <v>269</v>
      </c>
      <c r="H243" s="237">
        <v>1</v>
      </c>
      <c r="I243" s="238"/>
      <c r="J243" s="239">
        <f>ROUND(I243*H243,2)</f>
        <v>0</v>
      </c>
      <c r="K243" s="235" t="s">
        <v>19</v>
      </c>
      <c r="L243" s="240"/>
      <c r="M243" s="241" t="s">
        <v>19</v>
      </c>
      <c r="N243" s="242" t="s">
        <v>43</v>
      </c>
      <c r="O243" s="66"/>
      <c r="P243" s="190">
        <f>O243*H243</f>
        <v>0</v>
      </c>
      <c r="Q243" s="190">
        <v>1.163</v>
      </c>
      <c r="R243" s="190">
        <f>Q243*H243</f>
        <v>1.163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232</v>
      </c>
      <c r="AT243" s="192" t="s">
        <v>385</v>
      </c>
      <c r="AU243" s="192" t="s">
        <v>81</v>
      </c>
      <c r="AY243" s="19" t="s">
        <v>177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79</v>
      </c>
      <c r="BK243" s="193">
        <f>ROUND(I243*H243,2)</f>
        <v>0</v>
      </c>
      <c r="BL243" s="19" t="s">
        <v>184</v>
      </c>
      <c r="BM243" s="192" t="s">
        <v>820</v>
      </c>
    </row>
    <row r="244" spans="1:65" s="12" customFormat="1" ht="22.9" customHeight="1">
      <c r="B244" s="165"/>
      <c r="C244" s="166"/>
      <c r="D244" s="167" t="s">
        <v>71</v>
      </c>
      <c r="E244" s="179" t="s">
        <v>220</v>
      </c>
      <c r="F244" s="179" t="s">
        <v>821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SUM(P245:P358)</f>
        <v>0</v>
      </c>
      <c r="Q244" s="173"/>
      <c r="R244" s="174">
        <f>SUM(R245:R358)</f>
        <v>99.983694419999992</v>
      </c>
      <c r="S244" s="173"/>
      <c r="T244" s="175">
        <f>SUM(T245:T358)</f>
        <v>0</v>
      </c>
      <c r="AR244" s="176" t="s">
        <v>79</v>
      </c>
      <c r="AT244" s="177" t="s">
        <v>71</v>
      </c>
      <c r="AU244" s="177" t="s">
        <v>79</v>
      </c>
      <c r="AY244" s="176" t="s">
        <v>177</v>
      </c>
      <c r="BK244" s="178">
        <f>SUM(BK245:BK358)</f>
        <v>0</v>
      </c>
    </row>
    <row r="245" spans="1:65" s="2" customFormat="1" ht="16.5" customHeight="1">
      <c r="A245" s="36"/>
      <c r="B245" s="37"/>
      <c r="C245" s="181" t="s">
        <v>480</v>
      </c>
      <c r="D245" s="181" t="s">
        <v>179</v>
      </c>
      <c r="E245" s="182" t="s">
        <v>822</v>
      </c>
      <c r="F245" s="183" t="s">
        <v>823</v>
      </c>
      <c r="G245" s="184" t="s">
        <v>132</v>
      </c>
      <c r="H245" s="185">
        <v>419.78</v>
      </c>
      <c r="I245" s="186"/>
      <c r="J245" s="187">
        <f>ROUND(I245*H245,2)</f>
        <v>0</v>
      </c>
      <c r="K245" s="183" t="s">
        <v>183</v>
      </c>
      <c r="L245" s="41"/>
      <c r="M245" s="188" t="s">
        <v>19</v>
      </c>
      <c r="N245" s="189" t="s">
        <v>43</v>
      </c>
      <c r="O245" s="66"/>
      <c r="P245" s="190">
        <f>O245*H245</f>
        <v>0</v>
      </c>
      <c r="Q245" s="190">
        <v>2.5999999999999998E-4</v>
      </c>
      <c r="R245" s="190">
        <f>Q245*H245</f>
        <v>0.10914279999999998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184</v>
      </c>
      <c r="AT245" s="192" t="s">
        <v>179</v>
      </c>
      <c r="AU245" s="192" t="s">
        <v>81</v>
      </c>
      <c r="AY245" s="19" t="s">
        <v>177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79</v>
      </c>
      <c r="BK245" s="193">
        <f>ROUND(I245*H245,2)</f>
        <v>0</v>
      </c>
      <c r="BL245" s="19" t="s">
        <v>184</v>
      </c>
      <c r="BM245" s="192" t="s">
        <v>824</v>
      </c>
    </row>
    <row r="246" spans="1:65" s="2" customFormat="1" ht="11.25">
      <c r="A246" s="36"/>
      <c r="B246" s="37"/>
      <c r="C246" s="38"/>
      <c r="D246" s="194" t="s">
        <v>186</v>
      </c>
      <c r="E246" s="38"/>
      <c r="F246" s="195" t="s">
        <v>825</v>
      </c>
      <c r="G246" s="38"/>
      <c r="H246" s="38"/>
      <c r="I246" s="196"/>
      <c r="J246" s="38"/>
      <c r="K246" s="38"/>
      <c r="L246" s="41"/>
      <c r="M246" s="197"/>
      <c r="N246" s="19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186</v>
      </c>
      <c r="AU246" s="19" t="s">
        <v>81</v>
      </c>
    </row>
    <row r="247" spans="1:65" s="2" customFormat="1" ht="24.2" customHeight="1">
      <c r="A247" s="36"/>
      <c r="B247" s="37"/>
      <c r="C247" s="181" t="s">
        <v>486</v>
      </c>
      <c r="D247" s="181" t="s">
        <v>179</v>
      </c>
      <c r="E247" s="182" t="s">
        <v>826</v>
      </c>
      <c r="F247" s="183" t="s">
        <v>827</v>
      </c>
      <c r="G247" s="184" t="s">
        <v>132</v>
      </c>
      <c r="H247" s="185">
        <v>165.45</v>
      </c>
      <c r="I247" s="186"/>
      <c r="J247" s="187">
        <f>ROUND(I247*H247,2)</f>
        <v>0</v>
      </c>
      <c r="K247" s="183" t="s">
        <v>19</v>
      </c>
      <c r="L247" s="41"/>
      <c r="M247" s="188" t="s">
        <v>19</v>
      </c>
      <c r="N247" s="189" t="s">
        <v>43</v>
      </c>
      <c r="O247" s="66"/>
      <c r="P247" s="190">
        <f>O247*H247</f>
        <v>0</v>
      </c>
      <c r="Q247" s="190">
        <v>3.9100000000000003E-3</v>
      </c>
      <c r="R247" s="190">
        <f>Q247*H247</f>
        <v>0.64690950000000003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184</v>
      </c>
      <c r="AT247" s="192" t="s">
        <v>179</v>
      </c>
      <c r="AU247" s="192" t="s">
        <v>81</v>
      </c>
      <c r="AY247" s="19" t="s">
        <v>177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79</v>
      </c>
      <c r="BK247" s="193">
        <f>ROUND(I247*H247,2)</f>
        <v>0</v>
      </c>
      <c r="BL247" s="19" t="s">
        <v>184</v>
      </c>
      <c r="BM247" s="192" t="s">
        <v>828</v>
      </c>
    </row>
    <row r="248" spans="1:65" s="2" customFormat="1" ht="29.25">
      <c r="A248" s="36"/>
      <c r="B248" s="37"/>
      <c r="C248" s="38"/>
      <c r="D248" s="201" t="s">
        <v>217</v>
      </c>
      <c r="E248" s="38"/>
      <c r="F248" s="222" t="s">
        <v>829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217</v>
      </c>
      <c r="AU248" s="19" t="s">
        <v>81</v>
      </c>
    </row>
    <row r="249" spans="1:65" s="13" customFormat="1" ht="11.25">
      <c r="B249" s="199"/>
      <c r="C249" s="200"/>
      <c r="D249" s="201" t="s">
        <v>188</v>
      </c>
      <c r="E249" s="202" t="s">
        <v>19</v>
      </c>
      <c r="F249" s="203" t="s">
        <v>830</v>
      </c>
      <c r="G249" s="200"/>
      <c r="H249" s="204">
        <v>128.72999999999999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188</v>
      </c>
      <c r="AU249" s="210" t="s">
        <v>81</v>
      </c>
      <c r="AV249" s="13" t="s">
        <v>81</v>
      </c>
      <c r="AW249" s="13" t="s">
        <v>33</v>
      </c>
      <c r="AX249" s="13" t="s">
        <v>72</v>
      </c>
      <c r="AY249" s="210" t="s">
        <v>177</v>
      </c>
    </row>
    <row r="250" spans="1:65" s="13" customFormat="1" ht="11.25">
      <c r="B250" s="199"/>
      <c r="C250" s="200"/>
      <c r="D250" s="201" t="s">
        <v>188</v>
      </c>
      <c r="E250" s="202" t="s">
        <v>19</v>
      </c>
      <c r="F250" s="203" t="s">
        <v>831</v>
      </c>
      <c r="G250" s="200"/>
      <c r="H250" s="204">
        <v>21.32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188</v>
      </c>
      <c r="AU250" s="210" t="s">
        <v>81</v>
      </c>
      <c r="AV250" s="13" t="s">
        <v>81</v>
      </c>
      <c r="AW250" s="13" t="s">
        <v>33</v>
      </c>
      <c r="AX250" s="13" t="s">
        <v>72</v>
      </c>
      <c r="AY250" s="210" t="s">
        <v>177</v>
      </c>
    </row>
    <row r="251" spans="1:65" s="13" customFormat="1" ht="11.25">
      <c r="B251" s="199"/>
      <c r="C251" s="200"/>
      <c r="D251" s="201" t="s">
        <v>188</v>
      </c>
      <c r="E251" s="202" t="s">
        <v>19</v>
      </c>
      <c r="F251" s="203" t="s">
        <v>832</v>
      </c>
      <c r="G251" s="200"/>
      <c r="H251" s="204">
        <v>15.4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188</v>
      </c>
      <c r="AU251" s="210" t="s">
        <v>81</v>
      </c>
      <c r="AV251" s="13" t="s">
        <v>81</v>
      </c>
      <c r="AW251" s="13" t="s">
        <v>33</v>
      </c>
      <c r="AX251" s="13" t="s">
        <v>72</v>
      </c>
      <c r="AY251" s="210" t="s">
        <v>177</v>
      </c>
    </row>
    <row r="252" spans="1:65" s="14" customFormat="1" ht="11.25">
      <c r="B252" s="211"/>
      <c r="C252" s="212"/>
      <c r="D252" s="201" t="s">
        <v>188</v>
      </c>
      <c r="E252" s="213" t="s">
        <v>19</v>
      </c>
      <c r="F252" s="214" t="s">
        <v>199</v>
      </c>
      <c r="G252" s="212"/>
      <c r="H252" s="215">
        <v>165.45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188</v>
      </c>
      <c r="AU252" s="221" t="s">
        <v>81</v>
      </c>
      <c r="AV252" s="14" t="s">
        <v>184</v>
      </c>
      <c r="AW252" s="14" t="s">
        <v>33</v>
      </c>
      <c r="AX252" s="14" t="s">
        <v>79</v>
      </c>
      <c r="AY252" s="221" t="s">
        <v>177</v>
      </c>
    </row>
    <row r="253" spans="1:65" s="2" customFormat="1" ht="24.2" customHeight="1">
      <c r="A253" s="36"/>
      <c r="B253" s="37"/>
      <c r="C253" s="181" t="s">
        <v>490</v>
      </c>
      <c r="D253" s="181" t="s">
        <v>179</v>
      </c>
      <c r="E253" s="182" t="s">
        <v>833</v>
      </c>
      <c r="F253" s="183" t="s">
        <v>834</v>
      </c>
      <c r="G253" s="184" t="s">
        <v>132</v>
      </c>
      <c r="H253" s="185">
        <v>419.78</v>
      </c>
      <c r="I253" s="186"/>
      <c r="J253" s="187">
        <f>ROUND(I253*H253,2)</f>
        <v>0</v>
      </c>
      <c r="K253" s="183" t="s">
        <v>183</v>
      </c>
      <c r="L253" s="41"/>
      <c r="M253" s="188" t="s">
        <v>19</v>
      </c>
      <c r="N253" s="189" t="s">
        <v>43</v>
      </c>
      <c r="O253" s="66"/>
      <c r="P253" s="190">
        <f>O253*H253</f>
        <v>0</v>
      </c>
      <c r="Q253" s="190">
        <v>1.103E-2</v>
      </c>
      <c r="R253" s="190">
        <f>Q253*H253</f>
        <v>4.6301733999999994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184</v>
      </c>
      <c r="AT253" s="192" t="s">
        <v>179</v>
      </c>
      <c r="AU253" s="192" t="s">
        <v>81</v>
      </c>
      <c r="AY253" s="19" t="s">
        <v>177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79</v>
      </c>
      <c r="BK253" s="193">
        <f>ROUND(I253*H253,2)</f>
        <v>0</v>
      </c>
      <c r="BL253" s="19" t="s">
        <v>184</v>
      </c>
      <c r="BM253" s="192" t="s">
        <v>835</v>
      </c>
    </row>
    <row r="254" spans="1:65" s="2" customFormat="1" ht="11.25">
      <c r="A254" s="36"/>
      <c r="B254" s="37"/>
      <c r="C254" s="38"/>
      <c r="D254" s="194" t="s">
        <v>186</v>
      </c>
      <c r="E254" s="38"/>
      <c r="F254" s="195" t="s">
        <v>836</v>
      </c>
      <c r="G254" s="38"/>
      <c r="H254" s="38"/>
      <c r="I254" s="196"/>
      <c r="J254" s="38"/>
      <c r="K254" s="38"/>
      <c r="L254" s="41"/>
      <c r="M254" s="197"/>
      <c r="N254" s="19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81</v>
      </c>
    </row>
    <row r="255" spans="1:65" s="13" customFormat="1" ht="11.25">
      <c r="B255" s="199"/>
      <c r="C255" s="200"/>
      <c r="D255" s="201" t="s">
        <v>188</v>
      </c>
      <c r="E255" s="202" t="s">
        <v>19</v>
      </c>
      <c r="F255" s="203" t="s">
        <v>837</v>
      </c>
      <c r="G255" s="200"/>
      <c r="H255" s="204">
        <v>43.9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188</v>
      </c>
      <c r="AU255" s="210" t="s">
        <v>81</v>
      </c>
      <c r="AV255" s="13" t="s">
        <v>81</v>
      </c>
      <c r="AW255" s="13" t="s">
        <v>33</v>
      </c>
      <c r="AX255" s="13" t="s">
        <v>72</v>
      </c>
      <c r="AY255" s="210" t="s">
        <v>177</v>
      </c>
    </row>
    <row r="256" spans="1:65" s="13" customFormat="1" ht="11.25">
      <c r="B256" s="199"/>
      <c r="C256" s="200"/>
      <c r="D256" s="201" t="s">
        <v>188</v>
      </c>
      <c r="E256" s="202" t="s">
        <v>19</v>
      </c>
      <c r="F256" s="203" t="s">
        <v>838</v>
      </c>
      <c r="G256" s="200"/>
      <c r="H256" s="204">
        <v>129.4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188</v>
      </c>
      <c r="AU256" s="210" t="s">
        <v>81</v>
      </c>
      <c r="AV256" s="13" t="s">
        <v>81</v>
      </c>
      <c r="AW256" s="13" t="s">
        <v>33</v>
      </c>
      <c r="AX256" s="13" t="s">
        <v>72</v>
      </c>
      <c r="AY256" s="210" t="s">
        <v>177</v>
      </c>
    </row>
    <row r="257" spans="1:65" s="13" customFormat="1" ht="11.25">
      <c r="B257" s="199"/>
      <c r="C257" s="200"/>
      <c r="D257" s="201" t="s">
        <v>188</v>
      </c>
      <c r="E257" s="202" t="s">
        <v>19</v>
      </c>
      <c r="F257" s="203" t="s">
        <v>839</v>
      </c>
      <c r="G257" s="200"/>
      <c r="H257" s="204">
        <v>141.25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188</v>
      </c>
      <c r="AU257" s="210" t="s">
        <v>81</v>
      </c>
      <c r="AV257" s="13" t="s">
        <v>81</v>
      </c>
      <c r="AW257" s="13" t="s">
        <v>33</v>
      </c>
      <c r="AX257" s="13" t="s">
        <v>72</v>
      </c>
      <c r="AY257" s="210" t="s">
        <v>177</v>
      </c>
    </row>
    <row r="258" spans="1:65" s="13" customFormat="1" ht="11.25">
      <c r="B258" s="199"/>
      <c r="C258" s="200"/>
      <c r="D258" s="201" t="s">
        <v>188</v>
      </c>
      <c r="E258" s="202" t="s">
        <v>19</v>
      </c>
      <c r="F258" s="203" t="s">
        <v>840</v>
      </c>
      <c r="G258" s="200"/>
      <c r="H258" s="204">
        <v>105.23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188</v>
      </c>
      <c r="AU258" s="210" t="s">
        <v>81</v>
      </c>
      <c r="AV258" s="13" t="s">
        <v>81</v>
      </c>
      <c r="AW258" s="13" t="s">
        <v>33</v>
      </c>
      <c r="AX258" s="13" t="s">
        <v>72</v>
      </c>
      <c r="AY258" s="210" t="s">
        <v>177</v>
      </c>
    </row>
    <row r="259" spans="1:65" s="14" customFormat="1" ht="11.25">
      <c r="B259" s="211"/>
      <c r="C259" s="212"/>
      <c r="D259" s="201" t="s">
        <v>188</v>
      </c>
      <c r="E259" s="213" t="s">
        <v>19</v>
      </c>
      <c r="F259" s="214" t="s">
        <v>199</v>
      </c>
      <c r="G259" s="212"/>
      <c r="H259" s="215">
        <v>419.78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188</v>
      </c>
      <c r="AU259" s="221" t="s">
        <v>81</v>
      </c>
      <c r="AV259" s="14" t="s">
        <v>184</v>
      </c>
      <c r="AW259" s="14" t="s">
        <v>33</v>
      </c>
      <c r="AX259" s="14" t="s">
        <v>79</v>
      </c>
      <c r="AY259" s="221" t="s">
        <v>177</v>
      </c>
    </row>
    <row r="260" spans="1:65" s="2" customFormat="1" ht="24.2" customHeight="1">
      <c r="A260" s="36"/>
      <c r="B260" s="37"/>
      <c r="C260" s="181" t="s">
        <v>495</v>
      </c>
      <c r="D260" s="181" t="s">
        <v>179</v>
      </c>
      <c r="E260" s="182" t="s">
        <v>841</v>
      </c>
      <c r="F260" s="183" t="s">
        <v>842</v>
      </c>
      <c r="G260" s="184" t="s">
        <v>132</v>
      </c>
      <c r="H260" s="185">
        <v>403</v>
      </c>
      <c r="I260" s="186"/>
      <c r="J260" s="187">
        <f>ROUND(I260*H260,2)</f>
        <v>0</v>
      </c>
      <c r="K260" s="183" t="s">
        <v>183</v>
      </c>
      <c r="L260" s="41"/>
      <c r="M260" s="188" t="s">
        <v>19</v>
      </c>
      <c r="N260" s="189" t="s">
        <v>43</v>
      </c>
      <c r="O260" s="66"/>
      <c r="P260" s="190">
        <f>O260*H260</f>
        <v>0</v>
      </c>
      <c r="Q260" s="190">
        <v>1.5599999999999999E-2</v>
      </c>
      <c r="R260" s="190">
        <f>Q260*H260</f>
        <v>6.2867999999999995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184</v>
      </c>
      <c r="AT260" s="192" t="s">
        <v>179</v>
      </c>
      <c r="AU260" s="192" t="s">
        <v>81</v>
      </c>
      <c r="AY260" s="19" t="s">
        <v>177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79</v>
      </c>
      <c r="BK260" s="193">
        <f>ROUND(I260*H260,2)</f>
        <v>0</v>
      </c>
      <c r="BL260" s="19" t="s">
        <v>184</v>
      </c>
      <c r="BM260" s="192" t="s">
        <v>843</v>
      </c>
    </row>
    <row r="261" spans="1:65" s="2" customFormat="1" ht="11.25">
      <c r="A261" s="36"/>
      <c r="B261" s="37"/>
      <c r="C261" s="38"/>
      <c r="D261" s="194" t="s">
        <v>186</v>
      </c>
      <c r="E261" s="38"/>
      <c r="F261" s="195" t="s">
        <v>844</v>
      </c>
      <c r="G261" s="38"/>
      <c r="H261" s="38"/>
      <c r="I261" s="196"/>
      <c r="J261" s="38"/>
      <c r="K261" s="38"/>
      <c r="L261" s="41"/>
      <c r="M261" s="197"/>
      <c r="N261" s="198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186</v>
      </c>
      <c r="AU261" s="19" t="s">
        <v>81</v>
      </c>
    </row>
    <row r="262" spans="1:65" s="13" customFormat="1" ht="11.25">
      <c r="B262" s="199"/>
      <c r="C262" s="200"/>
      <c r="D262" s="201" t="s">
        <v>188</v>
      </c>
      <c r="E262" s="202" t="s">
        <v>19</v>
      </c>
      <c r="F262" s="203" t="s">
        <v>845</v>
      </c>
      <c r="G262" s="200"/>
      <c r="H262" s="204">
        <v>403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188</v>
      </c>
      <c r="AU262" s="210" t="s">
        <v>81</v>
      </c>
      <c r="AV262" s="13" t="s">
        <v>81</v>
      </c>
      <c r="AW262" s="13" t="s">
        <v>33</v>
      </c>
      <c r="AX262" s="13" t="s">
        <v>79</v>
      </c>
      <c r="AY262" s="210" t="s">
        <v>177</v>
      </c>
    </row>
    <row r="263" spans="1:65" s="2" customFormat="1" ht="37.9" customHeight="1">
      <c r="A263" s="36"/>
      <c r="B263" s="37"/>
      <c r="C263" s="181" t="s">
        <v>502</v>
      </c>
      <c r="D263" s="181" t="s">
        <v>179</v>
      </c>
      <c r="E263" s="182" t="s">
        <v>846</v>
      </c>
      <c r="F263" s="183" t="s">
        <v>847</v>
      </c>
      <c r="G263" s="184" t="s">
        <v>132</v>
      </c>
      <c r="H263" s="185">
        <v>13.425000000000001</v>
      </c>
      <c r="I263" s="186"/>
      <c r="J263" s="187">
        <f>ROUND(I263*H263,2)</f>
        <v>0</v>
      </c>
      <c r="K263" s="183" t="s">
        <v>183</v>
      </c>
      <c r="L263" s="41"/>
      <c r="M263" s="188" t="s">
        <v>19</v>
      </c>
      <c r="N263" s="189" t="s">
        <v>43</v>
      </c>
      <c r="O263" s="66"/>
      <c r="P263" s="190">
        <f>O263*H263</f>
        <v>0</v>
      </c>
      <c r="Q263" s="190">
        <v>8.6999999999999994E-3</v>
      </c>
      <c r="R263" s="190">
        <f>Q263*H263</f>
        <v>0.1167975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184</v>
      </c>
      <c r="AT263" s="192" t="s">
        <v>179</v>
      </c>
      <c r="AU263" s="192" t="s">
        <v>81</v>
      </c>
      <c r="AY263" s="19" t="s">
        <v>177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79</v>
      </c>
      <c r="BK263" s="193">
        <f>ROUND(I263*H263,2)</f>
        <v>0</v>
      </c>
      <c r="BL263" s="19" t="s">
        <v>184</v>
      </c>
      <c r="BM263" s="192" t="s">
        <v>848</v>
      </c>
    </row>
    <row r="264" spans="1:65" s="2" customFormat="1" ht="11.25">
      <c r="A264" s="36"/>
      <c r="B264" s="37"/>
      <c r="C264" s="38"/>
      <c r="D264" s="194" t="s">
        <v>186</v>
      </c>
      <c r="E264" s="38"/>
      <c r="F264" s="195" t="s">
        <v>849</v>
      </c>
      <c r="G264" s="38"/>
      <c r="H264" s="38"/>
      <c r="I264" s="196"/>
      <c r="J264" s="38"/>
      <c r="K264" s="38"/>
      <c r="L264" s="41"/>
      <c r="M264" s="197"/>
      <c r="N264" s="198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186</v>
      </c>
      <c r="AU264" s="19" t="s">
        <v>81</v>
      </c>
    </row>
    <row r="265" spans="1:65" s="13" customFormat="1" ht="11.25">
      <c r="B265" s="199"/>
      <c r="C265" s="200"/>
      <c r="D265" s="201" t="s">
        <v>188</v>
      </c>
      <c r="E265" s="202" t="s">
        <v>19</v>
      </c>
      <c r="F265" s="203" t="s">
        <v>850</v>
      </c>
      <c r="G265" s="200"/>
      <c r="H265" s="204">
        <v>6.8250000000000002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188</v>
      </c>
      <c r="AU265" s="210" t="s">
        <v>81</v>
      </c>
      <c r="AV265" s="13" t="s">
        <v>81</v>
      </c>
      <c r="AW265" s="13" t="s">
        <v>33</v>
      </c>
      <c r="AX265" s="13" t="s">
        <v>72</v>
      </c>
      <c r="AY265" s="210" t="s">
        <v>177</v>
      </c>
    </row>
    <row r="266" spans="1:65" s="13" customFormat="1" ht="11.25">
      <c r="B266" s="199"/>
      <c r="C266" s="200"/>
      <c r="D266" s="201" t="s">
        <v>188</v>
      </c>
      <c r="E266" s="202" t="s">
        <v>19</v>
      </c>
      <c r="F266" s="203" t="s">
        <v>851</v>
      </c>
      <c r="G266" s="200"/>
      <c r="H266" s="204">
        <v>3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188</v>
      </c>
      <c r="AU266" s="210" t="s">
        <v>81</v>
      </c>
      <c r="AV266" s="13" t="s">
        <v>81</v>
      </c>
      <c r="AW266" s="13" t="s">
        <v>33</v>
      </c>
      <c r="AX266" s="13" t="s">
        <v>72</v>
      </c>
      <c r="AY266" s="210" t="s">
        <v>177</v>
      </c>
    </row>
    <row r="267" spans="1:65" s="13" customFormat="1" ht="11.25">
      <c r="B267" s="199"/>
      <c r="C267" s="200"/>
      <c r="D267" s="201" t="s">
        <v>188</v>
      </c>
      <c r="E267" s="202" t="s">
        <v>19</v>
      </c>
      <c r="F267" s="203" t="s">
        <v>852</v>
      </c>
      <c r="G267" s="200"/>
      <c r="H267" s="204">
        <v>3.6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188</v>
      </c>
      <c r="AU267" s="210" t="s">
        <v>81</v>
      </c>
      <c r="AV267" s="13" t="s">
        <v>81</v>
      </c>
      <c r="AW267" s="13" t="s">
        <v>33</v>
      </c>
      <c r="AX267" s="13" t="s">
        <v>72</v>
      </c>
      <c r="AY267" s="210" t="s">
        <v>177</v>
      </c>
    </row>
    <row r="268" spans="1:65" s="16" customFormat="1" ht="11.25">
      <c r="B268" s="247"/>
      <c r="C268" s="248"/>
      <c r="D268" s="201" t="s">
        <v>188</v>
      </c>
      <c r="E268" s="249" t="s">
        <v>576</v>
      </c>
      <c r="F268" s="250" t="s">
        <v>853</v>
      </c>
      <c r="G268" s="248"/>
      <c r="H268" s="251">
        <v>13.425000000000001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188</v>
      </c>
      <c r="AU268" s="257" t="s">
        <v>81</v>
      </c>
      <c r="AV268" s="16" t="s">
        <v>108</v>
      </c>
      <c r="AW268" s="16" t="s">
        <v>33</v>
      </c>
      <c r="AX268" s="16" t="s">
        <v>72</v>
      </c>
      <c r="AY268" s="257" t="s">
        <v>177</v>
      </c>
    </row>
    <row r="269" spans="1:65" s="14" customFormat="1" ht="11.25">
      <c r="B269" s="211"/>
      <c r="C269" s="212"/>
      <c r="D269" s="201" t="s">
        <v>188</v>
      </c>
      <c r="E269" s="213" t="s">
        <v>19</v>
      </c>
      <c r="F269" s="214" t="s">
        <v>199</v>
      </c>
      <c r="G269" s="212"/>
      <c r="H269" s="215">
        <v>13.425000000000001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188</v>
      </c>
      <c r="AU269" s="221" t="s">
        <v>81</v>
      </c>
      <c r="AV269" s="14" t="s">
        <v>184</v>
      </c>
      <c r="AW269" s="14" t="s">
        <v>33</v>
      </c>
      <c r="AX269" s="14" t="s">
        <v>79</v>
      </c>
      <c r="AY269" s="221" t="s">
        <v>177</v>
      </c>
    </row>
    <row r="270" spans="1:65" s="2" customFormat="1" ht="16.5" customHeight="1">
      <c r="A270" s="36"/>
      <c r="B270" s="37"/>
      <c r="C270" s="233" t="s">
        <v>508</v>
      </c>
      <c r="D270" s="233" t="s">
        <v>385</v>
      </c>
      <c r="E270" s="234" t="s">
        <v>854</v>
      </c>
      <c r="F270" s="235" t="s">
        <v>855</v>
      </c>
      <c r="G270" s="236" t="s">
        <v>132</v>
      </c>
      <c r="H270" s="237">
        <v>14.768000000000001</v>
      </c>
      <c r="I270" s="238"/>
      <c r="J270" s="239">
        <f>ROUND(I270*H270,2)</f>
        <v>0</v>
      </c>
      <c r="K270" s="235" t="s">
        <v>183</v>
      </c>
      <c r="L270" s="240"/>
      <c r="M270" s="241" t="s">
        <v>19</v>
      </c>
      <c r="N270" s="242" t="s">
        <v>43</v>
      </c>
      <c r="O270" s="66"/>
      <c r="P270" s="190">
        <f>O270*H270</f>
        <v>0</v>
      </c>
      <c r="Q270" s="190">
        <v>3.2200000000000002E-3</v>
      </c>
      <c r="R270" s="190">
        <f>Q270*H270</f>
        <v>4.7552960000000005E-2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232</v>
      </c>
      <c r="AT270" s="192" t="s">
        <v>385</v>
      </c>
      <c r="AU270" s="192" t="s">
        <v>81</v>
      </c>
      <c r="AY270" s="19" t="s">
        <v>177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79</v>
      </c>
      <c r="BK270" s="193">
        <f>ROUND(I270*H270,2)</f>
        <v>0</v>
      </c>
      <c r="BL270" s="19" t="s">
        <v>184</v>
      </c>
      <c r="BM270" s="192" t="s">
        <v>856</v>
      </c>
    </row>
    <row r="271" spans="1:65" s="13" customFormat="1" ht="11.25">
      <c r="B271" s="199"/>
      <c r="C271" s="200"/>
      <c r="D271" s="201" t="s">
        <v>188</v>
      </c>
      <c r="E271" s="202" t="s">
        <v>19</v>
      </c>
      <c r="F271" s="203" t="s">
        <v>576</v>
      </c>
      <c r="G271" s="200"/>
      <c r="H271" s="204">
        <v>13.425000000000001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188</v>
      </c>
      <c r="AU271" s="210" t="s">
        <v>81</v>
      </c>
      <c r="AV271" s="13" t="s">
        <v>81</v>
      </c>
      <c r="AW271" s="13" t="s">
        <v>33</v>
      </c>
      <c r="AX271" s="13" t="s">
        <v>79</v>
      </c>
      <c r="AY271" s="210" t="s">
        <v>177</v>
      </c>
    </row>
    <row r="272" spans="1:65" s="13" customFormat="1" ht="11.25">
      <c r="B272" s="199"/>
      <c r="C272" s="200"/>
      <c r="D272" s="201" t="s">
        <v>188</v>
      </c>
      <c r="E272" s="200"/>
      <c r="F272" s="203" t="s">
        <v>857</v>
      </c>
      <c r="G272" s="200"/>
      <c r="H272" s="204">
        <v>14.768000000000001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188</v>
      </c>
      <c r="AU272" s="210" t="s">
        <v>81</v>
      </c>
      <c r="AV272" s="13" t="s">
        <v>81</v>
      </c>
      <c r="AW272" s="13" t="s">
        <v>4</v>
      </c>
      <c r="AX272" s="13" t="s">
        <v>79</v>
      </c>
      <c r="AY272" s="210" t="s">
        <v>177</v>
      </c>
    </row>
    <row r="273" spans="1:65" s="2" customFormat="1" ht="16.5" customHeight="1">
      <c r="A273" s="36"/>
      <c r="B273" s="37"/>
      <c r="C273" s="181" t="s">
        <v>514</v>
      </c>
      <c r="D273" s="181" t="s">
        <v>179</v>
      </c>
      <c r="E273" s="182" t="s">
        <v>858</v>
      </c>
      <c r="F273" s="183" t="s">
        <v>859</v>
      </c>
      <c r="G273" s="184" t="s">
        <v>132</v>
      </c>
      <c r="H273" s="185">
        <v>13.425000000000001</v>
      </c>
      <c r="I273" s="186"/>
      <c r="J273" s="187">
        <f>ROUND(I273*H273,2)</f>
        <v>0</v>
      </c>
      <c r="K273" s="183" t="s">
        <v>183</v>
      </c>
      <c r="L273" s="41"/>
      <c r="M273" s="188" t="s">
        <v>19</v>
      </c>
      <c r="N273" s="189" t="s">
        <v>43</v>
      </c>
      <c r="O273" s="66"/>
      <c r="P273" s="190">
        <f>O273*H273</f>
        <v>0</v>
      </c>
      <c r="Q273" s="190">
        <v>2.5999999999999998E-4</v>
      </c>
      <c r="R273" s="190">
        <f>Q273*H273</f>
        <v>3.4904999999999997E-3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184</v>
      </c>
      <c r="AT273" s="192" t="s">
        <v>179</v>
      </c>
      <c r="AU273" s="192" t="s">
        <v>81</v>
      </c>
      <c r="AY273" s="19" t="s">
        <v>177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79</v>
      </c>
      <c r="BK273" s="193">
        <f>ROUND(I273*H273,2)</f>
        <v>0</v>
      </c>
      <c r="BL273" s="19" t="s">
        <v>184</v>
      </c>
      <c r="BM273" s="192" t="s">
        <v>860</v>
      </c>
    </row>
    <row r="274" spans="1:65" s="2" customFormat="1" ht="11.25">
      <c r="A274" s="36"/>
      <c r="B274" s="37"/>
      <c r="C274" s="38"/>
      <c r="D274" s="194" t="s">
        <v>186</v>
      </c>
      <c r="E274" s="38"/>
      <c r="F274" s="195" t="s">
        <v>861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186</v>
      </c>
      <c r="AU274" s="19" t="s">
        <v>81</v>
      </c>
    </row>
    <row r="275" spans="1:65" s="13" customFormat="1" ht="11.25">
      <c r="B275" s="199"/>
      <c r="C275" s="200"/>
      <c r="D275" s="201" t="s">
        <v>188</v>
      </c>
      <c r="E275" s="202" t="s">
        <v>19</v>
      </c>
      <c r="F275" s="203" t="s">
        <v>576</v>
      </c>
      <c r="G275" s="200"/>
      <c r="H275" s="204">
        <v>13.425000000000001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188</v>
      </c>
      <c r="AU275" s="210" t="s">
        <v>81</v>
      </c>
      <c r="AV275" s="13" t="s">
        <v>81</v>
      </c>
      <c r="AW275" s="13" t="s">
        <v>33</v>
      </c>
      <c r="AX275" s="13" t="s">
        <v>79</v>
      </c>
      <c r="AY275" s="210" t="s">
        <v>177</v>
      </c>
    </row>
    <row r="276" spans="1:65" s="2" customFormat="1" ht="24.2" customHeight="1">
      <c r="A276" s="36"/>
      <c r="B276" s="37"/>
      <c r="C276" s="181" t="s">
        <v>520</v>
      </c>
      <c r="D276" s="181" t="s">
        <v>179</v>
      </c>
      <c r="E276" s="182" t="s">
        <v>862</v>
      </c>
      <c r="F276" s="183" t="s">
        <v>863</v>
      </c>
      <c r="G276" s="184" t="s">
        <v>132</v>
      </c>
      <c r="H276" s="185">
        <v>13.425000000000001</v>
      </c>
      <c r="I276" s="186"/>
      <c r="J276" s="187">
        <f>ROUND(I276*H276,2)</f>
        <v>0</v>
      </c>
      <c r="K276" s="183" t="s">
        <v>183</v>
      </c>
      <c r="L276" s="41"/>
      <c r="M276" s="188" t="s">
        <v>19</v>
      </c>
      <c r="N276" s="189" t="s">
        <v>43</v>
      </c>
      <c r="O276" s="66"/>
      <c r="P276" s="190">
        <f>O276*H276</f>
        <v>0</v>
      </c>
      <c r="Q276" s="190">
        <v>4.3800000000000002E-3</v>
      </c>
      <c r="R276" s="190">
        <f>Q276*H276</f>
        <v>5.8801500000000007E-2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184</v>
      </c>
      <c r="AT276" s="192" t="s">
        <v>179</v>
      </c>
      <c r="AU276" s="192" t="s">
        <v>81</v>
      </c>
      <c r="AY276" s="19" t="s">
        <v>177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79</v>
      </c>
      <c r="BK276" s="193">
        <f>ROUND(I276*H276,2)</f>
        <v>0</v>
      </c>
      <c r="BL276" s="19" t="s">
        <v>184</v>
      </c>
      <c r="BM276" s="192" t="s">
        <v>864</v>
      </c>
    </row>
    <row r="277" spans="1:65" s="2" customFormat="1" ht="11.25">
      <c r="A277" s="36"/>
      <c r="B277" s="37"/>
      <c r="C277" s="38"/>
      <c r="D277" s="194" t="s">
        <v>186</v>
      </c>
      <c r="E277" s="38"/>
      <c r="F277" s="195" t="s">
        <v>865</v>
      </c>
      <c r="G277" s="38"/>
      <c r="H277" s="38"/>
      <c r="I277" s="196"/>
      <c r="J277" s="38"/>
      <c r="K277" s="38"/>
      <c r="L277" s="41"/>
      <c r="M277" s="197"/>
      <c r="N277" s="19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186</v>
      </c>
      <c r="AU277" s="19" t="s">
        <v>81</v>
      </c>
    </row>
    <row r="278" spans="1:65" s="13" customFormat="1" ht="11.25">
      <c r="B278" s="199"/>
      <c r="C278" s="200"/>
      <c r="D278" s="201" t="s">
        <v>188</v>
      </c>
      <c r="E278" s="202" t="s">
        <v>19</v>
      </c>
      <c r="F278" s="203" t="s">
        <v>576</v>
      </c>
      <c r="G278" s="200"/>
      <c r="H278" s="204">
        <v>13.425000000000001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188</v>
      </c>
      <c r="AU278" s="210" t="s">
        <v>81</v>
      </c>
      <c r="AV278" s="13" t="s">
        <v>81</v>
      </c>
      <c r="AW278" s="13" t="s">
        <v>33</v>
      </c>
      <c r="AX278" s="13" t="s">
        <v>79</v>
      </c>
      <c r="AY278" s="210" t="s">
        <v>177</v>
      </c>
    </row>
    <row r="279" spans="1:65" s="2" customFormat="1" ht="16.5" customHeight="1">
      <c r="A279" s="36"/>
      <c r="B279" s="37"/>
      <c r="C279" s="181" t="s">
        <v>526</v>
      </c>
      <c r="D279" s="181" t="s">
        <v>179</v>
      </c>
      <c r="E279" s="182" t="s">
        <v>866</v>
      </c>
      <c r="F279" s="183" t="s">
        <v>867</v>
      </c>
      <c r="G279" s="184" t="s">
        <v>132</v>
      </c>
      <c r="H279" s="185">
        <v>13.425000000000001</v>
      </c>
      <c r="I279" s="186"/>
      <c r="J279" s="187">
        <f>ROUND(I279*H279,2)</f>
        <v>0</v>
      </c>
      <c r="K279" s="183" t="s">
        <v>183</v>
      </c>
      <c r="L279" s="41"/>
      <c r="M279" s="188" t="s">
        <v>19</v>
      </c>
      <c r="N279" s="189" t="s">
        <v>43</v>
      </c>
      <c r="O279" s="66"/>
      <c r="P279" s="190">
        <f>O279*H279</f>
        <v>0</v>
      </c>
      <c r="Q279" s="190">
        <v>2.0000000000000001E-4</v>
      </c>
      <c r="R279" s="190">
        <f>Q279*H279</f>
        <v>2.6850000000000003E-3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184</v>
      </c>
      <c r="AT279" s="192" t="s">
        <v>179</v>
      </c>
      <c r="AU279" s="192" t="s">
        <v>81</v>
      </c>
      <c r="AY279" s="19" t="s">
        <v>177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79</v>
      </c>
      <c r="BK279" s="193">
        <f>ROUND(I279*H279,2)</f>
        <v>0</v>
      </c>
      <c r="BL279" s="19" t="s">
        <v>184</v>
      </c>
      <c r="BM279" s="192" t="s">
        <v>868</v>
      </c>
    </row>
    <row r="280" spans="1:65" s="2" customFormat="1" ht="11.25">
      <c r="A280" s="36"/>
      <c r="B280" s="37"/>
      <c r="C280" s="38"/>
      <c r="D280" s="194" t="s">
        <v>186</v>
      </c>
      <c r="E280" s="38"/>
      <c r="F280" s="195" t="s">
        <v>869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186</v>
      </c>
      <c r="AU280" s="19" t="s">
        <v>81</v>
      </c>
    </row>
    <row r="281" spans="1:65" s="13" customFormat="1" ht="11.25">
      <c r="B281" s="199"/>
      <c r="C281" s="200"/>
      <c r="D281" s="201" t="s">
        <v>188</v>
      </c>
      <c r="E281" s="202" t="s">
        <v>19</v>
      </c>
      <c r="F281" s="203" t="s">
        <v>576</v>
      </c>
      <c r="G281" s="200"/>
      <c r="H281" s="204">
        <v>13.425000000000001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188</v>
      </c>
      <c r="AU281" s="210" t="s">
        <v>81</v>
      </c>
      <c r="AV281" s="13" t="s">
        <v>81</v>
      </c>
      <c r="AW281" s="13" t="s">
        <v>33</v>
      </c>
      <c r="AX281" s="13" t="s">
        <v>79</v>
      </c>
      <c r="AY281" s="210" t="s">
        <v>177</v>
      </c>
    </row>
    <row r="282" spans="1:65" s="2" customFormat="1" ht="24.2" customHeight="1">
      <c r="A282" s="36"/>
      <c r="B282" s="37"/>
      <c r="C282" s="181" t="s">
        <v>533</v>
      </c>
      <c r="D282" s="181" t="s">
        <v>179</v>
      </c>
      <c r="E282" s="182" t="s">
        <v>870</v>
      </c>
      <c r="F282" s="183" t="s">
        <v>871</v>
      </c>
      <c r="G282" s="184" t="s">
        <v>132</v>
      </c>
      <c r="H282" s="185">
        <v>13.425000000000001</v>
      </c>
      <c r="I282" s="186"/>
      <c r="J282" s="187">
        <f>ROUND(I282*H282,2)</f>
        <v>0</v>
      </c>
      <c r="K282" s="183" t="s">
        <v>183</v>
      </c>
      <c r="L282" s="41"/>
      <c r="M282" s="188" t="s">
        <v>19</v>
      </c>
      <c r="N282" s="189" t="s">
        <v>43</v>
      </c>
      <c r="O282" s="66"/>
      <c r="P282" s="190">
        <f>O282*H282</f>
        <v>0</v>
      </c>
      <c r="Q282" s="190">
        <v>2.7000000000000001E-3</v>
      </c>
      <c r="R282" s="190">
        <f>Q282*H282</f>
        <v>3.6247500000000002E-2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184</v>
      </c>
      <c r="AT282" s="192" t="s">
        <v>179</v>
      </c>
      <c r="AU282" s="192" t="s">
        <v>81</v>
      </c>
      <c r="AY282" s="19" t="s">
        <v>177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79</v>
      </c>
      <c r="BK282" s="193">
        <f>ROUND(I282*H282,2)</f>
        <v>0</v>
      </c>
      <c r="BL282" s="19" t="s">
        <v>184</v>
      </c>
      <c r="BM282" s="192" t="s">
        <v>872</v>
      </c>
    </row>
    <row r="283" spans="1:65" s="2" customFormat="1" ht="11.25">
      <c r="A283" s="36"/>
      <c r="B283" s="37"/>
      <c r="C283" s="38"/>
      <c r="D283" s="194" t="s">
        <v>186</v>
      </c>
      <c r="E283" s="38"/>
      <c r="F283" s="195" t="s">
        <v>873</v>
      </c>
      <c r="G283" s="38"/>
      <c r="H283" s="38"/>
      <c r="I283" s="196"/>
      <c r="J283" s="38"/>
      <c r="K283" s="38"/>
      <c r="L283" s="41"/>
      <c r="M283" s="197"/>
      <c r="N283" s="198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186</v>
      </c>
      <c r="AU283" s="19" t="s">
        <v>81</v>
      </c>
    </row>
    <row r="284" spans="1:65" s="13" customFormat="1" ht="11.25">
      <c r="B284" s="199"/>
      <c r="C284" s="200"/>
      <c r="D284" s="201" t="s">
        <v>188</v>
      </c>
      <c r="E284" s="202" t="s">
        <v>19</v>
      </c>
      <c r="F284" s="203" t="s">
        <v>576</v>
      </c>
      <c r="G284" s="200"/>
      <c r="H284" s="204">
        <v>13.425000000000001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188</v>
      </c>
      <c r="AU284" s="210" t="s">
        <v>81</v>
      </c>
      <c r="AV284" s="13" t="s">
        <v>81</v>
      </c>
      <c r="AW284" s="13" t="s">
        <v>33</v>
      </c>
      <c r="AX284" s="13" t="s">
        <v>79</v>
      </c>
      <c r="AY284" s="210" t="s">
        <v>177</v>
      </c>
    </row>
    <row r="285" spans="1:65" s="2" customFormat="1" ht="21.75" customHeight="1">
      <c r="A285" s="36"/>
      <c r="B285" s="37"/>
      <c r="C285" s="181" t="s">
        <v>542</v>
      </c>
      <c r="D285" s="181" t="s">
        <v>179</v>
      </c>
      <c r="E285" s="182" t="s">
        <v>874</v>
      </c>
      <c r="F285" s="183" t="s">
        <v>875</v>
      </c>
      <c r="G285" s="184" t="s">
        <v>182</v>
      </c>
      <c r="H285" s="185">
        <v>2.08</v>
      </c>
      <c r="I285" s="186"/>
      <c r="J285" s="187">
        <f>ROUND(I285*H285,2)</f>
        <v>0</v>
      </c>
      <c r="K285" s="183" t="s">
        <v>183</v>
      </c>
      <c r="L285" s="41"/>
      <c r="M285" s="188" t="s">
        <v>19</v>
      </c>
      <c r="N285" s="189" t="s">
        <v>43</v>
      </c>
      <c r="O285" s="66"/>
      <c r="P285" s="190">
        <f>O285*H285</f>
        <v>0</v>
      </c>
      <c r="Q285" s="190">
        <v>2.3010199999999998</v>
      </c>
      <c r="R285" s="190">
        <f>Q285*H285</f>
        <v>4.7861215999999995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184</v>
      </c>
      <c r="AT285" s="192" t="s">
        <v>179</v>
      </c>
      <c r="AU285" s="192" t="s">
        <v>81</v>
      </c>
      <c r="AY285" s="19" t="s">
        <v>177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79</v>
      </c>
      <c r="BK285" s="193">
        <f>ROUND(I285*H285,2)</f>
        <v>0</v>
      </c>
      <c r="BL285" s="19" t="s">
        <v>184</v>
      </c>
      <c r="BM285" s="192" t="s">
        <v>876</v>
      </c>
    </row>
    <row r="286" spans="1:65" s="2" customFormat="1" ht="11.25">
      <c r="A286" s="36"/>
      <c r="B286" s="37"/>
      <c r="C286" s="38"/>
      <c r="D286" s="194" t="s">
        <v>186</v>
      </c>
      <c r="E286" s="38"/>
      <c r="F286" s="195" t="s">
        <v>877</v>
      </c>
      <c r="G286" s="38"/>
      <c r="H286" s="38"/>
      <c r="I286" s="196"/>
      <c r="J286" s="38"/>
      <c r="K286" s="38"/>
      <c r="L286" s="41"/>
      <c r="M286" s="197"/>
      <c r="N286" s="19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186</v>
      </c>
      <c r="AU286" s="19" t="s">
        <v>81</v>
      </c>
    </row>
    <row r="287" spans="1:65" s="13" customFormat="1" ht="11.25">
      <c r="B287" s="199"/>
      <c r="C287" s="200"/>
      <c r="D287" s="201" t="s">
        <v>188</v>
      </c>
      <c r="E287" s="202" t="s">
        <v>19</v>
      </c>
      <c r="F287" s="203" t="s">
        <v>878</v>
      </c>
      <c r="G287" s="200"/>
      <c r="H287" s="204">
        <v>2.08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188</v>
      </c>
      <c r="AU287" s="210" t="s">
        <v>81</v>
      </c>
      <c r="AV287" s="13" t="s">
        <v>81</v>
      </c>
      <c r="AW287" s="13" t="s">
        <v>33</v>
      </c>
      <c r="AX287" s="13" t="s">
        <v>79</v>
      </c>
      <c r="AY287" s="210" t="s">
        <v>177</v>
      </c>
    </row>
    <row r="288" spans="1:65" s="2" customFormat="1" ht="21.75" customHeight="1">
      <c r="A288" s="36"/>
      <c r="B288" s="37"/>
      <c r="C288" s="181" t="s">
        <v>551</v>
      </c>
      <c r="D288" s="181" t="s">
        <v>179</v>
      </c>
      <c r="E288" s="182" t="s">
        <v>879</v>
      </c>
      <c r="F288" s="183" t="s">
        <v>880</v>
      </c>
      <c r="G288" s="184" t="s">
        <v>182</v>
      </c>
      <c r="H288" s="185">
        <v>2.08</v>
      </c>
      <c r="I288" s="186"/>
      <c r="J288" s="187">
        <f>ROUND(I288*H288,2)</f>
        <v>0</v>
      </c>
      <c r="K288" s="183" t="s">
        <v>183</v>
      </c>
      <c r="L288" s="41"/>
      <c r="M288" s="188" t="s">
        <v>19</v>
      </c>
      <c r="N288" s="189" t="s">
        <v>43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184</v>
      </c>
      <c r="AT288" s="192" t="s">
        <v>179</v>
      </c>
      <c r="AU288" s="192" t="s">
        <v>81</v>
      </c>
      <c r="AY288" s="19" t="s">
        <v>177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79</v>
      </c>
      <c r="BK288" s="193">
        <f>ROUND(I288*H288,2)</f>
        <v>0</v>
      </c>
      <c r="BL288" s="19" t="s">
        <v>184</v>
      </c>
      <c r="BM288" s="192" t="s">
        <v>881</v>
      </c>
    </row>
    <row r="289" spans="1:65" s="2" customFormat="1" ht="11.25">
      <c r="A289" s="36"/>
      <c r="B289" s="37"/>
      <c r="C289" s="38"/>
      <c r="D289" s="194" t="s">
        <v>186</v>
      </c>
      <c r="E289" s="38"/>
      <c r="F289" s="195" t="s">
        <v>882</v>
      </c>
      <c r="G289" s="38"/>
      <c r="H289" s="38"/>
      <c r="I289" s="196"/>
      <c r="J289" s="38"/>
      <c r="K289" s="38"/>
      <c r="L289" s="41"/>
      <c r="M289" s="197"/>
      <c r="N289" s="198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186</v>
      </c>
      <c r="AU289" s="19" t="s">
        <v>81</v>
      </c>
    </row>
    <row r="290" spans="1:65" s="2" customFormat="1" ht="21.75" customHeight="1">
      <c r="A290" s="36"/>
      <c r="B290" s="37"/>
      <c r="C290" s="181" t="s">
        <v>561</v>
      </c>
      <c r="D290" s="181" t="s">
        <v>179</v>
      </c>
      <c r="E290" s="182" t="s">
        <v>883</v>
      </c>
      <c r="F290" s="183" t="s">
        <v>884</v>
      </c>
      <c r="G290" s="184" t="s">
        <v>182</v>
      </c>
      <c r="H290" s="185">
        <v>20.399999999999999</v>
      </c>
      <c r="I290" s="186"/>
      <c r="J290" s="187">
        <f>ROUND(I290*H290,2)</f>
        <v>0</v>
      </c>
      <c r="K290" s="183" t="s">
        <v>183</v>
      </c>
      <c r="L290" s="41"/>
      <c r="M290" s="188" t="s">
        <v>19</v>
      </c>
      <c r="N290" s="189" t="s">
        <v>43</v>
      </c>
      <c r="O290" s="66"/>
      <c r="P290" s="190">
        <f>O290*H290</f>
        <v>0</v>
      </c>
      <c r="Q290" s="190">
        <v>2.5018699999999998</v>
      </c>
      <c r="R290" s="190">
        <f>Q290*H290</f>
        <v>51.038147999999993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184</v>
      </c>
      <c r="AT290" s="192" t="s">
        <v>179</v>
      </c>
      <c r="AU290" s="192" t="s">
        <v>81</v>
      </c>
      <c r="AY290" s="19" t="s">
        <v>177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79</v>
      </c>
      <c r="BK290" s="193">
        <f>ROUND(I290*H290,2)</f>
        <v>0</v>
      </c>
      <c r="BL290" s="19" t="s">
        <v>184</v>
      </c>
      <c r="BM290" s="192" t="s">
        <v>885</v>
      </c>
    </row>
    <row r="291" spans="1:65" s="2" customFormat="1" ht="11.25">
      <c r="A291" s="36"/>
      <c r="B291" s="37"/>
      <c r="C291" s="38"/>
      <c r="D291" s="194" t="s">
        <v>186</v>
      </c>
      <c r="E291" s="38"/>
      <c r="F291" s="195" t="s">
        <v>886</v>
      </c>
      <c r="G291" s="38"/>
      <c r="H291" s="38"/>
      <c r="I291" s="196"/>
      <c r="J291" s="38"/>
      <c r="K291" s="38"/>
      <c r="L291" s="41"/>
      <c r="M291" s="197"/>
      <c r="N291" s="198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186</v>
      </c>
      <c r="AU291" s="19" t="s">
        <v>81</v>
      </c>
    </row>
    <row r="292" spans="1:65" s="13" customFormat="1" ht="11.25">
      <c r="B292" s="199"/>
      <c r="C292" s="200"/>
      <c r="D292" s="201" t="s">
        <v>188</v>
      </c>
      <c r="E292" s="202" t="s">
        <v>19</v>
      </c>
      <c r="F292" s="203" t="s">
        <v>887</v>
      </c>
      <c r="G292" s="200"/>
      <c r="H292" s="204">
        <v>16.5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188</v>
      </c>
      <c r="AU292" s="210" t="s">
        <v>81</v>
      </c>
      <c r="AV292" s="13" t="s">
        <v>81</v>
      </c>
      <c r="AW292" s="13" t="s">
        <v>33</v>
      </c>
      <c r="AX292" s="13" t="s">
        <v>72</v>
      </c>
      <c r="AY292" s="210" t="s">
        <v>177</v>
      </c>
    </row>
    <row r="293" spans="1:65" s="13" customFormat="1" ht="11.25">
      <c r="B293" s="199"/>
      <c r="C293" s="200"/>
      <c r="D293" s="201" t="s">
        <v>188</v>
      </c>
      <c r="E293" s="202" t="s">
        <v>19</v>
      </c>
      <c r="F293" s="203" t="s">
        <v>888</v>
      </c>
      <c r="G293" s="200"/>
      <c r="H293" s="204">
        <v>3.9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188</v>
      </c>
      <c r="AU293" s="210" t="s">
        <v>81</v>
      </c>
      <c r="AV293" s="13" t="s">
        <v>81</v>
      </c>
      <c r="AW293" s="13" t="s">
        <v>33</v>
      </c>
      <c r="AX293" s="13" t="s">
        <v>72</v>
      </c>
      <c r="AY293" s="210" t="s">
        <v>177</v>
      </c>
    </row>
    <row r="294" spans="1:65" s="14" customFormat="1" ht="11.25">
      <c r="B294" s="211"/>
      <c r="C294" s="212"/>
      <c r="D294" s="201" t="s">
        <v>188</v>
      </c>
      <c r="E294" s="213" t="s">
        <v>19</v>
      </c>
      <c r="F294" s="214" t="s">
        <v>199</v>
      </c>
      <c r="G294" s="212"/>
      <c r="H294" s="215">
        <v>20.399999999999999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188</v>
      </c>
      <c r="AU294" s="221" t="s">
        <v>81</v>
      </c>
      <c r="AV294" s="14" t="s">
        <v>184</v>
      </c>
      <c r="AW294" s="14" t="s">
        <v>33</v>
      </c>
      <c r="AX294" s="14" t="s">
        <v>79</v>
      </c>
      <c r="AY294" s="221" t="s">
        <v>177</v>
      </c>
    </row>
    <row r="295" spans="1:65" s="2" customFormat="1" ht="21.75" customHeight="1">
      <c r="A295" s="36"/>
      <c r="B295" s="37"/>
      <c r="C295" s="181" t="s">
        <v>571</v>
      </c>
      <c r="D295" s="181" t="s">
        <v>179</v>
      </c>
      <c r="E295" s="182" t="s">
        <v>889</v>
      </c>
      <c r="F295" s="183" t="s">
        <v>890</v>
      </c>
      <c r="G295" s="184" t="s">
        <v>182</v>
      </c>
      <c r="H295" s="185">
        <v>20.399999999999999</v>
      </c>
      <c r="I295" s="186"/>
      <c r="J295" s="187">
        <f>ROUND(I295*H295,2)</f>
        <v>0</v>
      </c>
      <c r="K295" s="183" t="s">
        <v>183</v>
      </c>
      <c r="L295" s="41"/>
      <c r="M295" s="188" t="s">
        <v>19</v>
      </c>
      <c r="N295" s="189" t="s">
        <v>43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184</v>
      </c>
      <c r="AT295" s="192" t="s">
        <v>179</v>
      </c>
      <c r="AU295" s="192" t="s">
        <v>81</v>
      </c>
      <c r="AY295" s="19" t="s">
        <v>177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79</v>
      </c>
      <c r="BK295" s="193">
        <f>ROUND(I295*H295,2)</f>
        <v>0</v>
      </c>
      <c r="BL295" s="19" t="s">
        <v>184</v>
      </c>
      <c r="BM295" s="192" t="s">
        <v>891</v>
      </c>
    </row>
    <row r="296" spans="1:65" s="2" customFormat="1" ht="11.25">
      <c r="A296" s="36"/>
      <c r="B296" s="37"/>
      <c r="C296" s="38"/>
      <c r="D296" s="194" t="s">
        <v>186</v>
      </c>
      <c r="E296" s="38"/>
      <c r="F296" s="195" t="s">
        <v>892</v>
      </c>
      <c r="G296" s="38"/>
      <c r="H296" s="38"/>
      <c r="I296" s="196"/>
      <c r="J296" s="38"/>
      <c r="K296" s="38"/>
      <c r="L296" s="41"/>
      <c r="M296" s="197"/>
      <c r="N296" s="19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186</v>
      </c>
      <c r="AU296" s="19" t="s">
        <v>81</v>
      </c>
    </row>
    <row r="297" spans="1:65" s="2" customFormat="1" ht="16.5" customHeight="1">
      <c r="A297" s="36"/>
      <c r="B297" s="37"/>
      <c r="C297" s="181" t="s">
        <v>893</v>
      </c>
      <c r="D297" s="181" t="s">
        <v>179</v>
      </c>
      <c r="E297" s="182" t="s">
        <v>894</v>
      </c>
      <c r="F297" s="183" t="s">
        <v>895</v>
      </c>
      <c r="G297" s="184" t="s">
        <v>228</v>
      </c>
      <c r="H297" s="185">
        <v>2.4079999999999999</v>
      </c>
      <c r="I297" s="186"/>
      <c r="J297" s="187">
        <f>ROUND(I297*H297,2)</f>
        <v>0</v>
      </c>
      <c r="K297" s="183" t="s">
        <v>183</v>
      </c>
      <c r="L297" s="41"/>
      <c r="M297" s="188" t="s">
        <v>19</v>
      </c>
      <c r="N297" s="189" t="s">
        <v>43</v>
      </c>
      <c r="O297" s="66"/>
      <c r="P297" s="190">
        <f>O297*H297</f>
        <v>0</v>
      </c>
      <c r="Q297" s="190">
        <v>1.06277</v>
      </c>
      <c r="R297" s="190">
        <f>Q297*H297</f>
        <v>2.5591501599999997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184</v>
      </c>
      <c r="AT297" s="192" t="s">
        <v>179</v>
      </c>
      <c r="AU297" s="192" t="s">
        <v>81</v>
      </c>
      <c r="AY297" s="19" t="s">
        <v>177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79</v>
      </c>
      <c r="BK297" s="193">
        <f>ROUND(I297*H297,2)</f>
        <v>0</v>
      </c>
      <c r="BL297" s="19" t="s">
        <v>184</v>
      </c>
      <c r="BM297" s="192" t="s">
        <v>896</v>
      </c>
    </row>
    <row r="298" spans="1:65" s="2" customFormat="1" ht="11.25">
      <c r="A298" s="36"/>
      <c r="B298" s="37"/>
      <c r="C298" s="38"/>
      <c r="D298" s="194" t="s">
        <v>186</v>
      </c>
      <c r="E298" s="38"/>
      <c r="F298" s="195" t="s">
        <v>897</v>
      </c>
      <c r="G298" s="38"/>
      <c r="H298" s="38"/>
      <c r="I298" s="196"/>
      <c r="J298" s="38"/>
      <c r="K298" s="38"/>
      <c r="L298" s="41"/>
      <c r="M298" s="197"/>
      <c r="N298" s="198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186</v>
      </c>
      <c r="AU298" s="19" t="s">
        <v>81</v>
      </c>
    </row>
    <row r="299" spans="1:65" s="13" customFormat="1" ht="11.25">
      <c r="B299" s="199"/>
      <c r="C299" s="200"/>
      <c r="D299" s="201" t="s">
        <v>188</v>
      </c>
      <c r="E299" s="202" t="s">
        <v>19</v>
      </c>
      <c r="F299" s="203" t="s">
        <v>898</v>
      </c>
      <c r="G299" s="200"/>
      <c r="H299" s="204">
        <v>1.948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188</v>
      </c>
      <c r="AU299" s="210" t="s">
        <v>81</v>
      </c>
      <c r="AV299" s="13" t="s">
        <v>81</v>
      </c>
      <c r="AW299" s="13" t="s">
        <v>33</v>
      </c>
      <c r="AX299" s="13" t="s">
        <v>72</v>
      </c>
      <c r="AY299" s="210" t="s">
        <v>177</v>
      </c>
    </row>
    <row r="300" spans="1:65" s="13" customFormat="1" ht="11.25">
      <c r="B300" s="199"/>
      <c r="C300" s="200"/>
      <c r="D300" s="201" t="s">
        <v>188</v>
      </c>
      <c r="E300" s="202" t="s">
        <v>19</v>
      </c>
      <c r="F300" s="203" t="s">
        <v>899</v>
      </c>
      <c r="G300" s="200"/>
      <c r="H300" s="204">
        <v>0.46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188</v>
      </c>
      <c r="AU300" s="210" t="s">
        <v>81</v>
      </c>
      <c r="AV300" s="13" t="s">
        <v>81</v>
      </c>
      <c r="AW300" s="13" t="s">
        <v>33</v>
      </c>
      <c r="AX300" s="13" t="s">
        <v>72</v>
      </c>
      <c r="AY300" s="210" t="s">
        <v>177</v>
      </c>
    </row>
    <row r="301" spans="1:65" s="14" customFormat="1" ht="11.25">
      <c r="B301" s="211"/>
      <c r="C301" s="212"/>
      <c r="D301" s="201" t="s">
        <v>188</v>
      </c>
      <c r="E301" s="213" t="s">
        <v>19</v>
      </c>
      <c r="F301" s="214" t="s">
        <v>199</v>
      </c>
      <c r="G301" s="212"/>
      <c r="H301" s="215">
        <v>2.4079999999999999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188</v>
      </c>
      <c r="AU301" s="221" t="s">
        <v>81</v>
      </c>
      <c r="AV301" s="14" t="s">
        <v>184</v>
      </c>
      <c r="AW301" s="14" t="s">
        <v>33</v>
      </c>
      <c r="AX301" s="14" t="s">
        <v>79</v>
      </c>
      <c r="AY301" s="221" t="s">
        <v>177</v>
      </c>
    </row>
    <row r="302" spans="1:65" s="2" customFormat="1" ht="16.5" customHeight="1">
      <c r="A302" s="36"/>
      <c r="B302" s="37"/>
      <c r="C302" s="181" t="s">
        <v>900</v>
      </c>
      <c r="D302" s="181" t="s">
        <v>179</v>
      </c>
      <c r="E302" s="182" t="s">
        <v>901</v>
      </c>
      <c r="F302" s="429" t="s">
        <v>902</v>
      </c>
      <c r="G302" s="184" t="s">
        <v>132</v>
      </c>
      <c r="H302" s="185">
        <v>250.4</v>
      </c>
      <c r="I302" s="186"/>
      <c r="J302" s="187">
        <f>ROUND(I302*H302,2)</f>
        <v>0</v>
      </c>
      <c r="K302" s="183" t="s">
        <v>183</v>
      </c>
      <c r="L302" s="41"/>
      <c r="M302" s="188" t="s">
        <v>19</v>
      </c>
      <c r="N302" s="189" t="s">
        <v>43</v>
      </c>
      <c r="O302" s="66"/>
      <c r="P302" s="190">
        <f>O302*H302</f>
        <v>0</v>
      </c>
      <c r="Q302" s="190">
        <v>0.11219999999999999</v>
      </c>
      <c r="R302" s="190">
        <f>Q302*H302</f>
        <v>28.09488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184</v>
      </c>
      <c r="AT302" s="192" t="s">
        <v>179</v>
      </c>
      <c r="AU302" s="192" t="s">
        <v>81</v>
      </c>
      <c r="AY302" s="19" t="s">
        <v>177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79</v>
      </c>
      <c r="BK302" s="193">
        <f>ROUND(I302*H302,2)</f>
        <v>0</v>
      </c>
      <c r="BL302" s="19" t="s">
        <v>184</v>
      </c>
      <c r="BM302" s="192" t="s">
        <v>903</v>
      </c>
    </row>
    <row r="303" spans="1:65" s="2" customFormat="1" ht="11.25">
      <c r="A303" s="36"/>
      <c r="B303" s="37"/>
      <c r="C303" s="38"/>
      <c r="D303" s="194" t="s">
        <v>186</v>
      </c>
      <c r="E303" s="38"/>
      <c r="F303" s="195" t="s">
        <v>904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186</v>
      </c>
      <c r="AU303" s="19" t="s">
        <v>81</v>
      </c>
    </row>
    <row r="304" spans="1:65" s="13" customFormat="1" ht="11.25">
      <c r="B304" s="199"/>
      <c r="C304" s="200"/>
      <c r="D304" s="201" t="s">
        <v>188</v>
      </c>
      <c r="E304" s="202" t="s">
        <v>19</v>
      </c>
      <c r="F304" s="430" t="s">
        <v>905</v>
      </c>
      <c r="G304" s="200"/>
      <c r="H304" s="204">
        <v>184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188</v>
      </c>
      <c r="AU304" s="210" t="s">
        <v>81</v>
      </c>
      <c r="AV304" s="13" t="s">
        <v>81</v>
      </c>
      <c r="AW304" s="13" t="s">
        <v>33</v>
      </c>
      <c r="AX304" s="13" t="s">
        <v>72</v>
      </c>
      <c r="AY304" s="210" t="s">
        <v>177</v>
      </c>
    </row>
    <row r="305" spans="1:65" s="13" customFormat="1" ht="11.25">
      <c r="B305" s="199"/>
      <c r="C305" s="200"/>
      <c r="D305" s="201" t="s">
        <v>188</v>
      </c>
      <c r="E305" s="202" t="s">
        <v>19</v>
      </c>
      <c r="F305" s="203" t="s">
        <v>906</v>
      </c>
      <c r="G305" s="200"/>
      <c r="H305" s="204">
        <v>34.6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188</v>
      </c>
      <c r="AU305" s="210" t="s">
        <v>81</v>
      </c>
      <c r="AV305" s="13" t="s">
        <v>81</v>
      </c>
      <c r="AW305" s="13" t="s">
        <v>33</v>
      </c>
      <c r="AX305" s="13" t="s">
        <v>72</v>
      </c>
      <c r="AY305" s="210" t="s">
        <v>177</v>
      </c>
    </row>
    <row r="306" spans="1:65" s="13" customFormat="1" ht="11.25">
      <c r="B306" s="199"/>
      <c r="C306" s="200"/>
      <c r="D306" s="201" t="s">
        <v>188</v>
      </c>
      <c r="E306" s="202" t="s">
        <v>19</v>
      </c>
      <c r="F306" s="203" t="s">
        <v>907</v>
      </c>
      <c r="G306" s="200"/>
      <c r="H306" s="204">
        <v>31.8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188</v>
      </c>
      <c r="AU306" s="210" t="s">
        <v>81</v>
      </c>
      <c r="AV306" s="13" t="s">
        <v>81</v>
      </c>
      <c r="AW306" s="13" t="s">
        <v>33</v>
      </c>
      <c r="AX306" s="13" t="s">
        <v>72</v>
      </c>
      <c r="AY306" s="210" t="s">
        <v>177</v>
      </c>
    </row>
    <row r="307" spans="1:65" s="14" customFormat="1" ht="11.25">
      <c r="B307" s="211"/>
      <c r="C307" s="212"/>
      <c r="D307" s="201" t="s">
        <v>188</v>
      </c>
      <c r="E307" s="213" t="s">
        <v>19</v>
      </c>
      <c r="F307" s="214" t="s">
        <v>199</v>
      </c>
      <c r="G307" s="212"/>
      <c r="H307" s="215">
        <v>250.4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188</v>
      </c>
      <c r="AU307" s="221" t="s">
        <v>81</v>
      </c>
      <c r="AV307" s="14" t="s">
        <v>184</v>
      </c>
      <c r="AW307" s="14" t="s">
        <v>33</v>
      </c>
      <c r="AX307" s="14" t="s">
        <v>79</v>
      </c>
      <c r="AY307" s="221" t="s">
        <v>177</v>
      </c>
    </row>
    <row r="308" spans="1:65" s="2" customFormat="1" ht="16.5" customHeight="1">
      <c r="A308" s="36"/>
      <c r="B308" s="37"/>
      <c r="C308" s="181" t="s">
        <v>908</v>
      </c>
      <c r="D308" s="181" t="s">
        <v>179</v>
      </c>
      <c r="E308" s="182" t="s">
        <v>909</v>
      </c>
      <c r="F308" s="183" t="s">
        <v>910</v>
      </c>
      <c r="G308" s="184" t="s">
        <v>132</v>
      </c>
      <c r="H308" s="185">
        <v>250.4</v>
      </c>
      <c r="I308" s="186"/>
      <c r="J308" s="187">
        <f>ROUND(I308*H308,2)</f>
        <v>0</v>
      </c>
      <c r="K308" s="183" t="s">
        <v>183</v>
      </c>
      <c r="L308" s="41"/>
      <c r="M308" s="188" t="s">
        <v>19</v>
      </c>
      <c r="N308" s="189" t="s">
        <v>43</v>
      </c>
      <c r="O308" s="66"/>
      <c r="P308" s="190">
        <f>O308*H308</f>
        <v>0</v>
      </c>
      <c r="Q308" s="190">
        <v>1.2999999999999999E-4</v>
      </c>
      <c r="R308" s="190">
        <f>Q308*H308</f>
        <v>3.2551999999999998E-2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184</v>
      </c>
      <c r="AT308" s="192" t="s">
        <v>179</v>
      </c>
      <c r="AU308" s="192" t="s">
        <v>81</v>
      </c>
      <c r="AY308" s="19" t="s">
        <v>177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79</v>
      </c>
      <c r="BK308" s="193">
        <f>ROUND(I308*H308,2)</f>
        <v>0</v>
      </c>
      <c r="BL308" s="19" t="s">
        <v>184</v>
      </c>
      <c r="BM308" s="192" t="s">
        <v>911</v>
      </c>
    </row>
    <row r="309" spans="1:65" s="2" customFormat="1" ht="11.25">
      <c r="A309" s="36"/>
      <c r="B309" s="37"/>
      <c r="C309" s="38"/>
      <c r="D309" s="194" t="s">
        <v>186</v>
      </c>
      <c r="E309" s="38"/>
      <c r="F309" s="195" t="s">
        <v>912</v>
      </c>
      <c r="G309" s="38"/>
      <c r="H309" s="38"/>
      <c r="I309" s="196"/>
      <c r="J309" s="38"/>
      <c r="K309" s="38"/>
      <c r="L309" s="41"/>
      <c r="M309" s="197"/>
      <c r="N309" s="198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186</v>
      </c>
      <c r="AU309" s="19" t="s">
        <v>81</v>
      </c>
    </row>
    <row r="310" spans="1:65" s="13" customFormat="1" ht="11.25">
      <c r="B310" s="199"/>
      <c r="C310" s="200"/>
      <c r="D310" s="201" t="s">
        <v>188</v>
      </c>
      <c r="E310" s="202" t="s">
        <v>19</v>
      </c>
      <c r="F310" s="203" t="s">
        <v>905</v>
      </c>
      <c r="G310" s="200"/>
      <c r="H310" s="204">
        <v>184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188</v>
      </c>
      <c r="AU310" s="210" t="s">
        <v>81</v>
      </c>
      <c r="AV310" s="13" t="s">
        <v>81</v>
      </c>
      <c r="AW310" s="13" t="s">
        <v>33</v>
      </c>
      <c r="AX310" s="13" t="s">
        <v>72</v>
      </c>
      <c r="AY310" s="210" t="s">
        <v>177</v>
      </c>
    </row>
    <row r="311" spans="1:65" s="13" customFormat="1" ht="11.25">
      <c r="B311" s="199"/>
      <c r="C311" s="200"/>
      <c r="D311" s="201" t="s">
        <v>188</v>
      </c>
      <c r="E311" s="202" t="s">
        <v>19</v>
      </c>
      <c r="F311" s="203" t="s">
        <v>906</v>
      </c>
      <c r="G311" s="200"/>
      <c r="H311" s="204">
        <v>34.6</v>
      </c>
      <c r="I311" s="205"/>
      <c r="J311" s="200"/>
      <c r="K311" s="200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188</v>
      </c>
      <c r="AU311" s="210" t="s">
        <v>81</v>
      </c>
      <c r="AV311" s="13" t="s">
        <v>81</v>
      </c>
      <c r="AW311" s="13" t="s">
        <v>33</v>
      </c>
      <c r="AX311" s="13" t="s">
        <v>72</v>
      </c>
      <c r="AY311" s="210" t="s">
        <v>177</v>
      </c>
    </row>
    <row r="312" spans="1:65" s="13" customFormat="1" ht="11.25">
      <c r="B312" s="199"/>
      <c r="C312" s="200"/>
      <c r="D312" s="201" t="s">
        <v>188</v>
      </c>
      <c r="E312" s="202" t="s">
        <v>19</v>
      </c>
      <c r="F312" s="203" t="s">
        <v>913</v>
      </c>
      <c r="G312" s="200"/>
      <c r="H312" s="204">
        <v>31.8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188</v>
      </c>
      <c r="AU312" s="210" t="s">
        <v>81</v>
      </c>
      <c r="AV312" s="13" t="s">
        <v>81</v>
      </c>
      <c r="AW312" s="13" t="s">
        <v>33</v>
      </c>
      <c r="AX312" s="13" t="s">
        <v>72</v>
      </c>
      <c r="AY312" s="210" t="s">
        <v>177</v>
      </c>
    </row>
    <row r="313" spans="1:65" s="14" customFormat="1" ht="11.25">
      <c r="B313" s="211"/>
      <c r="C313" s="212"/>
      <c r="D313" s="201" t="s">
        <v>188</v>
      </c>
      <c r="E313" s="213" t="s">
        <v>19</v>
      </c>
      <c r="F313" s="214" t="s">
        <v>199</v>
      </c>
      <c r="G313" s="212"/>
      <c r="H313" s="215">
        <v>250.4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188</v>
      </c>
      <c r="AU313" s="221" t="s">
        <v>81</v>
      </c>
      <c r="AV313" s="14" t="s">
        <v>184</v>
      </c>
      <c r="AW313" s="14" t="s">
        <v>33</v>
      </c>
      <c r="AX313" s="14" t="s">
        <v>79</v>
      </c>
      <c r="AY313" s="221" t="s">
        <v>177</v>
      </c>
    </row>
    <row r="314" spans="1:65" s="2" customFormat="1" ht="16.5" customHeight="1">
      <c r="A314" s="36"/>
      <c r="B314" s="37"/>
      <c r="C314" s="181" t="s">
        <v>914</v>
      </c>
      <c r="D314" s="181" t="s">
        <v>179</v>
      </c>
      <c r="E314" s="182" t="s">
        <v>915</v>
      </c>
      <c r="F314" s="183" t="s">
        <v>916</v>
      </c>
      <c r="G314" s="184" t="s">
        <v>132</v>
      </c>
      <c r="H314" s="185">
        <v>500.8</v>
      </c>
      <c r="I314" s="186"/>
      <c r="J314" s="187">
        <f>ROUND(I314*H314,2)</f>
        <v>0</v>
      </c>
      <c r="K314" s="183" t="s">
        <v>183</v>
      </c>
      <c r="L314" s="41"/>
      <c r="M314" s="188" t="s">
        <v>19</v>
      </c>
      <c r="N314" s="189" t="s">
        <v>43</v>
      </c>
      <c r="O314" s="66"/>
      <c r="P314" s="190">
        <f>O314*H314</f>
        <v>0</v>
      </c>
      <c r="Q314" s="190">
        <v>3.3E-4</v>
      </c>
      <c r="R314" s="190">
        <f>Q314*H314</f>
        <v>0.16526399999999999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184</v>
      </c>
      <c r="AT314" s="192" t="s">
        <v>179</v>
      </c>
      <c r="AU314" s="192" t="s">
        <v>81</v>
      </c>
      <c r="AY314" s="19" t="s">
        <v>177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79</v>
      </c>
      <c r="BK314" s="193">
        <f>ROUND(I314*H314,2)</f>
        <v>0</v>
      </c>
      <c r="BL314" s="19" t="s">
        <v>184</v>
      </c>
      <c r="BM314" s="192" t="s">
        <v>917</v>
      </c>
    </row>
    <row r="315" spans="1:65" s="2" customFormat="1" ht="11.25">
      <c r="A315" s="36"/>
      <c r="B315" s="37"/>
      <c r="C315" s="38"/>
      <c r="D315" s="194" t="s">
        <v>186</v>
      </c>
      <c r="E315" s="38"/>
      <c r="F315" s="195" t="s">
        <v>918</v>
      </c>
      <c r="G315" s="38"/>
      <c r="H315" s="38"/>
      <c r="I315" s="196"/>
      <c r="J315" s="38"/>
      <c r="K315" s="38"/>
      <c r="L315" s="41"/>
      <c r="M315" s="197"/>
      <c r="N315" s="198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81</v>
      </c>
    </row>
    <row r="316" spans="1:65" s="13" customFormat="1" ht="11.25">
      <c r="B316" s="199"/>
      <c r="C316" s="200"/>
      <c r="D316" s="201" t="s">
        <v>188</v>
      </c>
      <c r="E316" s="202" t="s">
        <v>19</v>
      </c>
      <c r="F316" s="203" t="s">
        <v>919</v>
      </c>
      <c r="G316" s="200"/>
      <c r="H316" s="204">
        <v>368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188</v>
      </c>
      <c r="AU316" s="210" t="s">
        <v>81</v>
      </c>
      <c r="AV316" s="13" t="s">
        <v>81</v>
      </c>
      <c r="AW316" s="13" t="s">
        <v>33</v>
      </c>
      <c r="AX316" s="13" t="s">
        <v>72</v>
      </c>
      <c r="AY316" s="210" t="s">
        <v>177</v>
      </c>
    </row>
    <row r="317" spans="1:65" s="13" customFormat="1" ht="11.25">
      <c r="B317" s="199"/>
      <c r="C317" s="200"/>
      <c r="D317" s="201" t="s">
        <v>188</v>
      </c>
      <c r="E317" s="202" t="s">
        <v>19</v>
      </c>
      <c r="F317" s="203" t="s">
        <v>920</v>
      </c>
      <c r="G317" s="200"/>
      <c r="H317" s="204">
        <v>69.2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188</v>
      </c>
      <c r="AU317" s="210" t="s">
        <v>81</v>
      </c>
      <c r="AV317" s="13" t="s">
        <v>81</v>
      </c>
      <c r="AW317" s="13" t="s">
        <v>33</v>
      </c>
      <c r="AX317" s="13" t="s">
        <v>72</v>
      </c>
      <c r="AY317" s="210" t="s">
        <v>177</v>
      </c>
    </row>
    <row r="318" spans="1:65" s="13" customFormat="1" ht="11.25">
      <c r="B318" s="199"/>
      <c r="C318" s="200"/>
      <c r="D318" s="201" t="s">
        <v>188</v>
      </c>
      <c r="E318" s="202" t="s">
        <v>19</v>
      </c>
      <c r="F318" s="203" t="s">
        <v>921</v>
      </c>
      <c r="G318" s="200"/>
      <c r="H318" s="204">
        <v>63.6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188</v>
      </c>
      <c r="AU318" s="210" t="s">
        <v>81</v>
      </c>
      <c r="AV318" s="13" t="s">
        <v>81</v>
      </c>
      <c r="AW318" s="13" t="s">
        <v>33</v>
      </c>
      <c r="AX318" s="13" t="s">
        <v>72</v>
      </c>
      <c r="AY318" s="210" t="s">
        <v>177</v>
      </c>
    </row>
    <row r="319" spans="1:65" s="14" customFormat="1" ht="11.25">
      <c r="B319" s="211"/>
      <c r="C319" s="212"/>
      <c r="D319" s="201" t="s">
        <v>188</v>
      </c>
      <c r="E319" s="213" t="s">
        <v>19</v>
      </c>
      <c r="F319" s="214" t="s">
        <v>199</v>
      </c>
      <c r="G319" s="212"/>
      <c r="H319" s="215">
        <v>500.8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188</v>
      </c>
      <c r="AU319" s="221" t="s">
        <v>81</v>
      </c>
      <c r="AV319" s="14" t="s">
        <v>184</v>
      </c>
      <c r="AW319" s="14" t="s">
        <v>33</v>
      </c>
      <c r="AX319" s="14" t="s">
        <v>79</v>
      </c>
      <c r="AY319" s="221" t="s">
        <v>177</v>
      </c>
    </row>
    <row r="320" spans="1:65" s="2" customFormat="1" ht="24.2" customHeight="1">
      <c r="A320" s="36"/>
      <c r="B320" s="37"/>
      <c r="C320" s="181" t="s">
        <v>922</v>
      </c>
      <c r="D320" s="181" t="s">
        <v>179</v>
      </c>
      <c r="E320" s="182" t="s">
        <v>923</v>
      </c>
      <c r="F320" s="183" t="s">
        <v>924</v>
      </c>
      <c r="G320" s="184" t="s">
        <v>380</v>
      </c>
      <c r="H320" s="185">
        <v>99.4</v>
      </c>
      <c r="I320" s="186"/>
      <c r="J320" s="187">
        <f>ROUND(I320*H320,2)</f>
        <v>0</v>
      </c>
      <c r="K320" s="183" t="s">
        <v>183</v>
      </c>
      <c r="L320" s="41"/>
      <c r="M320" s="188" t="s">
        <v>19</v>
      </c>
      <c r="N320" s="189" t="s">
        <v>43</v>
      </c>
      <c r="O320" s="66"/>
      <c r="P320" s="190">
        <f>O320*H320</f>
        <v>0</v>
      </c>
      <c r="Q320" s="190">
        <v>2.0000000000000002E-5</v>
      </c>
      <c r="R320" s="190">
        <f>Q320*H320</f>
        <v>1.9880000000000002E-3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184</v>
      </c>
      <c r="AT320" s="192" t="s">
        <v>179</v>
      </c>
      <c r="AU320" s="192" t="s">
        <v>81</v>
      </c>
      <c r="AY320" s="19" t="s">
        <v>177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79</v>
      </c>
      <c r="BK320" s="193">
        <f>ROUND(I320*H320,2)</f>
        <v>0</v>
      </c>
      <c r="BL320" s="19" t="s">
        <v>184</v>
      </c>
      <c r="BM320" s="192" t="s">
        <v>925</v>
      </c>
    </row>
    <row r="321" spans="1:65" s="2" customFormat="1" ht="11.25">
      <c r="A321" s="36"/>
      <c r="B321" s="37"/>
      <c r="C321" s="38"/>
      <c r="D321" s="194" t="s">
        <v>186</v>
      </c>
      <c r="E321" s="38"/>
      <c r="F321" s="195" t="s">
        <v>926</v>
      </c>
      <c r="G321" s="38"/>
      <c r="H321" s="38"/>
      <c r="I321" s="196"/>
      <c r="J321" s="38"/>
      <c r="K321" s="38"/>
      <c r="L321" s="41"/>
      <c r="M321" s="197"/>
      <c r="N321" s="198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186</v>
      </c>
      <c r="AU321" s="19" t="s">
        <v>81</v>
      </c>
    </row>
    <row r="322" spans="1:65" s="13" customFormat="1" ht="11.25">
      <c r="B322" s="199"/>
      <c r="C322" s="200"/>
      <c r="D322" s="201" t="s">
        <v>188</v>
      </c>
      <c r="E322" s="202" t="s">
        <v>19</v>
      </c>
      <c r="F322" s="203" t="s">
        <v>927</v>
      </c>
      <c r="G322" s="200"/>
      <c r="H322" s="204">
        <v>32.4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188</v>
      </c>
      <c r="AU322" s="210" t="s">
        <v>81</v>
      </c>
      <c r="AV322" s="13" t="s">
        <v>81</v>
      </c>
      <c r="AW322" s="13" t="s">
        <v>33</v>
      </c>
      <c r="AX322" s="13" t="s">
        <v>72</v>
      </c>
      <c r="AY322" s="210" t="s">
        <v>177</v>
      </c>
    </row>
    <row r="323" spans="1:65" s="13" customFormat="1" ht="11.25">
      <c r="B323" s="199"/>
      <c r="C323" s="200"/>
      <c r="D323" s="201" t="s">
        <v>188</v>
      </c>
      <c r="E323" s="202" t="s">
        <v>19</v>
      </c>
      <c r="F323" s="203" t="s">
        <v>928</v>
      </c>
      <c r="G323" s="200"/>
      <c r="H323" s="204">
        <v>67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188</v>
      </c>
      <c r="AU323" s="210" t="s">
        <v>81</v>
      </c>
      <c r="AV323" s="13" t="s">
        <v>81</v>
      </c>
      <c r="AW323" s="13" t="s">
        <v>33</v>
      </c>
      <c r="AX323" s="13" t="s">
        <v>72</v>
      </c>
      <c r="AY323" s="210" t="s">
        <v>177</v>
      </c>
    </row>
    <row r="324" spans="1:65" s="14" customFormat="1" ht="11.25">
      <c r="B324" s="211"/>
      <c r="C324" s="212"/>
      <c r="D324" s="201" t="s">
        <v>188</v>
      </c>
      <c r="E324" s="213" t="s">
        <v>19</v>
      </c>
      <c r="F324" s="214" t="s">
        <v>199</v>
      </c>
      <c r="G324" s="212"/>
      <c r="H324" s="215">
        <v>99.4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188</v>
      </c>
      <c r="AU324" s="221" t="s">
        <v>81</v>
      </c>
      <c r="AV324" s="14" t="s">
        <v>184</v>
      </c>
      <c r="AW324" s="14" t="s">
        <v>33</v>
      </c>
      <c r="AX324" s="14" t="s">
        <v>79</v>
      </c>
      <c r="AY324" s="221" t="s">
        <v>177</v>
      </c>
    </row>
    <row r="325" spans="1:65" s="2" customFormat="1" ht="21.75" customHeight="1">
      <c r="A325" s="36"/>
      <c r="B325" s="37"/>
      <c r="C325" s="181" t="s">
        <v>929</v>
      </c>
      <c r="D325" s="181" t="s">
        <v>179</v>
      </c>
      <c r="E325" s="182" t="s">
        <v>930</v>
      </c>
      <c r="F325" s="183" t="s">
        <v>931</v>
      </c>
      <c r="G325" s="184" t="s">
        <v>380</v>
      </c>
      <c r="H325" s="185">
        <v>118</v>
      </c>
      <c r="I325" s="186"/>
      <c r="J325" s="187">
        <f>ROUND(I325*H325,2)</f>
        <v>0</v>
      </c>
      <c r="K325" s="183" t="s">
        <v>19</v>
      </c>
      <c r="L325" s="41"/>
      <c r="M325" s="188" t="s">
        <v>19</v>
      </c>
      <c r="N325" s="189" t="s">
        <v>43</v>
      </c>
      <c r="O325" s="66"/>
      <c r="P325" s="190">
        <f>O325*H325</f>
        <v>0</v>
      </c>
      <c r="Q325" s="190">
        <v>2.4099999999999998E-3</v>
      </c>
      <c r="R325" s="190">
        <f>Q325*H325</f>
        <v>0.28437999999999997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184</v>
      </c>
      <c r="AT325" s="192" t="s">
        <v>179</v>
      </c>
      <c r="AU325" s="192" t="s">
        <v>81</v>
      </c>
      <c r="AY325" s="19" t="s">
        <v>177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79</v>
      </c>
      <c r="BK325" s="193">
        <f>ROUND(I325*H325,2)</f>
        <v>0</v>
      </c>
      <c r="BL325" s="19" t="s">
        <v>184</v>
      </c>
      <c r="BM325" s="192" t="s">
        <v>932</v>
      </c>
    </row>
    <row r="326" spans="1:65" s="13" customFormat="1" ht="11.25">
      <c r="B326" s="199"/>
      <c r="C326" s="200"/>
      <c r="D326" s="201" t="s">
        <v>188</v>
      </c>
      <c r="E326" s="202" t="s">
        <v>19</v>
      </c>
      <c r="F326" s="203" t="s">
        <v>933</v>
      </c>
      <c r="G326" s="200"/>
      <c r="H326" s="204">
        <v>118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188</v>
      </c>
      <c r="AU326" s="210" t="s">
        <v>81</v>
      </c>
      <c r="AV326" s="13" t="s">
        <v>81</v>
      </c>
      <c r="AW326" s="13" t="s">
        <v>33</v>
      </c>
      <c r="AX326" s="13" t="s">
        <v>79</v>
      </c>
      <c r="AY326" s="210" t="s">
        <v>177</v>
      </c>
    </row>
    <row r="327" spans="1:65" s="2" customFormat="1" ht="24.2" customHeight="1">
      <c r="A327" s="36"/>
      <c r="B327" s="37"/>
      <c r="C327" s="181" t="s">
        <v>934</v>
      </c>
      <c r="D327" s="181" t="s">
        <v>179</v>
      </c>
      <c r="E327" s="182" t="s">
        <v>935</v>
      </c>
      <c r="F327" s="183" t="s">
        <v>936</v>
      </c>
      <c r="G327" s="184" t="s">
        <v>380</v>
      </c>
      <c r="H327" s="185">
        <v>100</v>
      </c>
      <c r="I327" s="186"/>
      <c r="J327" s="187">
        <f>ROUND(I327*H327,2)</f>
        <v>0</v>
      </c>
      <c r="K327" s="183" t="s">
        <v>183</v>
      </c>
      <c r="L327" s="41"/>
      <c r="M327" s="188" t="s">
        <v>19</v>
      </c>
      <c r="N327" s="189" t="s">
        <v>43</v>
      </c>
      <c r="O327" s="66"/>
      <c r="P327" s="190">
        <f>O327*H327</f>
        <v>0</v>
      </c>
      <c r="Q327" s="190">
        <v>1.0499999999999999E-3</v>
      </c>
      <c r="R327" s="190">
        <f>Q327*H327</f>
        <v>0.105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184</v>
      </c>
      <c r="AT327" s="192" t="s">
        <v>179</v>
      </c>
      <c r="AU327" s="192" t="s">
        <v>81</v>
      </c>
      <c r="AY327" s="19" t="s">
        <v>177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79</v>
      </c>
      <c r="BK327" s="193">
        <f>ROUND(I327*H327,2)</f>
        <v>0</v>
      </c>
      <c r="BL327" s="19" t="s">
        <v>184</v>
      </c>
      <c r="BM327" s="192" t="s">
        <v>937</v>
      </c>
    </row>
    <row r="328" spans="1:65" s="2" customFormat="1" ht="11.25">
      <c r="A328" s="36"/>
      <c r="B328" s="37"/>
      <c r="C328" s="38"/>
      <c r="D328" s="194" t="s">
        <v>186</v>
      </c>
      <c r="E328" s="38"/>
      <c r="F328" s="195" t="s">
        <v>938</v>
      </c>
      <c r="G328" s="38"/>
      <c r="H328" s="38"/>
      <c r="I328" s="196"/>
      <c r="J328" s="38"/>
      <c r="K328" s="38"/>
      <c r="L328" s="41"/>
      <c r="M328" s="197"/>
      <c r="N328" s="198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186</v>
      </c>
      <c r="AU328" s="19" t="s">
        <v>81</v>
      </c>
    </row>
    <row r="329" spans="1:65" s="13" customFormat="1" ht="11.25">
      <c r="B329" s="199"/>
      <c r="C329" s="200"/>
      <c r="D329" s="201" t="s">
        <v>188</v>
      </c>
      <c r="E329" s="202" t="s">
        <v>19</v>
      </c>
      <c r="F329" s="203" t="s">
        <v>939</v>
      </c>
      <c r="G329" s="200"/>
      <c r="H329" s="204">
        <v>100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188</v>
      </c>
      <c r="AU329" s="210" t="s">
        <v>81</v>
      </c>
      <c r="AV329" s="13" t="s">
        <v>81</v>
      </c>
      <c r="AW329" s="13" t="s">
        <v>33</v>
      </c>
      <c r="AX329" s="13" t="s">
        <v>79</v>
      </c>
      <c r="AY329" s="210" t="s">
        <v>177</v>
      </c>
    </row>
    <row r="330" spans="1:65" s="2" customFormat="1" ht="24.2" customHeight="1">
      <c r="A330" s="36"/>
      <c r="B330" s="37"/>
      <c r="C330" s="181" t="s">
        <v>940</v>
      </c>
      <c r="D330" s="181" t="s">
        <v>179</v>
      </c>
      <c r="E330" s="182" t="s">
        <v>941</v>
      </c>
      <c r="F330" s="183" t="s">
        <v>942</v>
      </c>
      <c r="G330" s="184" t="s">
        <v>269</v>
      </c>
      <c r="H330" s="185">
        <v>18</v>
      </c>
      <c r="I330" s="186"/>
      <c r="J330" s="187">
        <f>ROUND(I330*H330,2)</f>
        <v>0</v>
      </c>
      <c r="K330" s="183" t="s">
        <v>183</v>
      </c>
      <c r="L330" s="41"/>
      <c r="M330" s="188" t="s">
        <v>19</v>
      </c>
      <c r="N330" s="189" t="s">
        <v>43</v>
      </c>
      <c r="O330" s="66"/>
      <c r="P330" s="190">
        <f>O330*H330</f>
        <v>0</v>
      </c>
      <c r="Q330" s="190">
        <v>1.7770000000000001E-2</v>
      </c>
      <c r="R330" s="190">
        <f>Q330*H330</f>
        <v>0.31986000000000003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184</v>
      </c>
      <c r="AT330" s="192" t="s">
        <v>179</v>
      </c>
      <c r="AU330" s="192" t="s">
        <v>81</v>
      </c>
      <c r="AY330" s="19" t="s">
        <v>177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79</v>
      </c>
      <c r="BK330" s="193">
        <f>ROUND(I330*H330,2)</f>
        <v>0</v>
      </c>
      <c r="BL330" s="19" t="s">
        <v>184</v>
      </c>
      <c r="BM330" s="192" t="s">
        <v>943</v>
      </c>
    </row>
    <row r="331" spans="1:65" s="2" customFormat="1" ht="11.25">
      <c r="A331" s="36"/>
      <c r="B331" s="37"/>
      <c r="C331" s="38"/>
      <c r="D331" s="194" t="s">
        <v>186</v>
      </c>
      <c r="E331" s="38"/>
      <c r="F331" s="195" t="s">
        <v>944</v>
      </c>
      <c r="G331" s="38"/>
      <c r="H331" s="38"/>
      <c r="I331" s="196"/>
      <c r="J331" s="38"/>
      <c r="K331" s="38"/>
      <c r="L331" s="41"/>
      <c r="M331" s="197"/>
      <c r="N331" s="198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186</v>
      </c>
      <c r="AU331" s="19" t="s">
        <v>81</v>
      </c>
    </row>
    <row r="332" spans="1:65" s="2" customFormat="1" ht="16.5" customHeight="1">
      <c r="A332" s="36"/>
      <c r="B332" s="37"/>
      <c r="C332" s="233" t="s">
        <v>945</v>
      </c>
      <c r="D332" s="233" t="s">
        <v>385</v>
      </c>
      <c r="E332" s="234" t="s">
        <v>946</v>
      </c>
      <c r="F332" s="235" t="s">
        <v>947</v>
      </c>
      <c r="G332" s="236" t="s">
        <v>269</v>
      </c>
      <c r="H332" s="237">
        <v>2</v>
      </c>
      <c r="I332" s="238"/>
      <c r="J332" s="239">
        <f>ROUND(I332*H332,2)</f>
        <v>0</v>
      </c>
      <c r="K332" s="235" t="s">
        <v>183</v>
      </c>
      <c r="L332" s="240"/>
      <c r="M332" s="241" t="s">
        <v>19</v>
      </c>
      <c r="N332" s="242" t="s">
        <v>43</v>
      </c>
      <c r="O332" s="66"/>
      <c r="P332" s="190">
        <f>O332*H332</f>
        <v>0</v>
      </c>
      <c r="Q332" s="190">
        <v>1.225E-2</v>
      </c>
      <c r="R332" s="190">
        <f>Q332*H332</f>
        <v>2.4500000000000001E-2</v>
      </c>
      <c r="S332" s="190">
        <v>0</v>
      </c>
      <c r="T332" s="19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232</v>
      </c>
      <c r="AT332" s="192" t="s">
        <v>385</v>
      </c>
      <c r="AU332" s="192" t="s">
        <v>81</v>
      </c>
      <c r="AY332" s="19" t="s">
        <v>177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79</v>
      </c>
      <c r="BK332" s="193">
        <f>ROUND(I332*H332,2)</f>
        <v>0</v>
      </c>
      <c r="BL332" s="19" t="s">
        <v>184</v>
      </c>
      <c r="BM332" s="192" t="s">
        <v>948</v>
      </c>
    </row>
    <row r="333" spans="1:65" s="13" customFormat="1" ht="11.25">
      <c r="B333" s="199"/>
      <c r="C333" s="200"/>
      <c r="D333" s="201" t="s">
        <v>188</v>
      </c>
      <c r="E333" s="202" t="s">
        <v>19</v>
      </c>
      <c r="F333" s="203" t="s">
        <v>949</v>
      </c>
      <c r="G333" s="200"/>
      <c r="H333" s="204">
        <v>2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188</v>
      </c>
      <c r="AU333" s="210" t="s">
        <v>81</v>
      </c>
      <c r="AV333" s="13" t="s">
        <v>81</v>
      </c>
      <c r="AW333" s="13" t="s">
        <v>33</v>
      </c>
      <c r="AX333" s="13" t="s">
        <v>79</v>
      </c>
      <c r="AY333" s="210" t="s">
        <v>177</v>
      </c>
    </row>
    <row r="334" spans="1:65" s="2" customFormat="1" ht="16.5" customHeight="1">
      <c r="A334" s="36"/>
      <c r="B334" s="37"/>
      <c r="C334" s="233" t="s">
        <v>950</v>
      </c>
      <c r="D334" s="233" t="s">
        <v>385</v>
      </c>
      <c r="E334" s="234" t="s">
        <v>951</v>
      </c>
      <c r="F334" s="235" t="s">
        <v>952</v>
      </c>
      <c r="G334" s="236" t="s">
        <v>269</v>
      </c>
      <c r="H334" s="237">
        <v>8</v>
      </c>
      <c r="I334" s="238"/>
      <c r="J334" s="239">
        <f>ROUND(I334*H334,2)</f>
        <v>0</v>
      </c>
      <c r="K334" s="235" t="s">
        <v>183</v>
      </c>
      <c r="L334" s="240"/>
      <c r="M334" s="241" t="s">
        <v>19</v>
      </c>
      <c r="N334" s="242" t="s">
        <v>43</v>
      </c>
      <c r="O334" s="66"/>
      <c r="P334" s="190">
        <f>O334*H334</f>
        <v>0</v>
      </c>
      <c r="Q334" s="190">
        <v>1.489E-2</v>
      </c>
      <c r="R334" s="190">
        <f>Q334*H334</f>
        <v>0.11912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232</v>
      </c>
      <c r="AT334" s="192" t="s">
        <v>385</v>
      </c>
      <c r="AU334" s="192" t="s">
        <v>81</v>
      </c>
      <c r="AY334" s="19" t="s">
        <v>177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79</v>
      </c>
      <c r="BK334" s="193">
        <f>ROUND(I334*H334,2)</f>
        <v>0</v>
      </c>
      <c r="BL334" s="19" t="s">
        <v>184</v>
      </c>
      <c r="BM334" s="192" t="s">
        <v>953</v>
      </c>
    </row>
    <row r="335" spans="1:65" s="13" customFormat="1" ht="11.25">
      <c r="B335" s="199"/>
      <c r="C335" s="200"/>
      <c r="D335" s="201" t="s">
        <v>188</v>
      </c>
      <c r="E335" s="202" t="s">
        <v>19</v>
      </c>
      <c r="F335" s="203" t="s">
        <v>954</v>
      </c>
      <c r="G335" s="200"/>
      <c r="H335" s="204">
        <v>4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188</v>
      </c>
      <c r="AU335" s="210" t="s">
        <v>81</v>
      </c>
      <c r="AV335" s="13" t="s">
        <v>81</v>
      </c>
      <c r="AW335" s="13" t="s">
        <v>33</v>
      </c>
      <c r="AX335" s="13" t="s">
        <v>72</v>
      </c>
      <c r="AY335" s="210" t="s">
        <v>177</v>
      </c>
    </row>
    <row r="336" spans="1:65" s="13" customFormat="1" ht="11.25">
      <c r="B336" s="199"/>
      <c r="C336" s="200"/>
      <c r="D336" s="201" t="s">
        <v>188</v>
      </c>
      <c r="E336" s="202" t="s">
        <v>19</v>
      </c>
      <c r="F336" s="203" t="s">
        <v>955</v>
      </c>
      <c r="G336" s="200"/>
      <c r="H336" s="204">
        <v>4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188</v>
      </c>
      <c r="AU336" s="210" t="s">
        <v>81</v>
      </c>
      <c r="AV336" s="13" t="s">
        <v>81</v>
      </c>
      <c r="AW336" s="13" t="s">
        <v>33</v>
      </c>
      <c r="AX336" s="13" t="s">
        <v>72</v>
      </c>
      <c r="AY336" s="210" t="s">
        <v>177</v>
      </c>
    </row>
    <row r="337" spans="1:65" s="14" customFormat="1" ht="11.25">
      <c r="B337" s="211"/>
      <c r="C337" s="212"/>
      <c r="D337" s="201" t="s">
        <v>188</v>
      </c>
      <c r="E337" s="213" t="s">
        <v>19</v>
      </c>
      <c r="F337" s="214" t="s">
        <v>199</v>
      </c>
      <c r="G337" s="212"/>
      <c r="H337" s="215">
        <v>8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188</v>
      </c>
      <c r="AU337" s="221" t="s">
        <v>81</v>
      </c>
      <c r="AV337" s="14" t="s">
        <v>184</v>
      </c>
      <c r="AW337" s="14" t="s">
        <v>33</v>
      </c>
      <c r="AX337" s="14" t="s">
        <v>79</v>
      </c>
      <c r="AY337" s="221" t="s">
        <v>177</v>
      </c>
    </row>
    <row r="338" spans="1:65" s="2" customFormat="1" ht="16.5" customHeight="1">
      <c r="A338" s="36"/>
      <c r="B338" s="37"/>
      <c r="C338" s="233" t="s">
        <v>956</v>
      </c>
      <c r="D338" s="233" t="s">
        <v>385</v>
      </c>
      <c r="E338" s="234" t="s">
        <v>957</v>
      </c>
      <c r="F338" s="235" t="s">
        <v>958</v>
      </c>
      <c r="G338" s="236" t="s">
        <v>269</v>
      </c>
      <c r="H338" s="237">
        <v>1</v>
      </c>
      <c r="I338" s="238"/>
      <c r="J338" s="239">
        <f>ROUND(I338*H338,2)</f>
        <v>0</v>
      </c>
      <c r="K338" s="235" t="s">
        <v>19</v>
      </c>
      <c r="L338" s="240"/>
      <c r="M338" s="241" t="s">
        <v>19</v>
      </c>
      <c r="N338" s="242" t="s">
        <v>43</v>
      </c>
      <c r="O338" s="66"/>
      <c r="P338" s="190">
        <f>O338*H338</f>
        <v>0</v>
      </c>
      <c r="Q338" s="190">
        <v>1.489E-2</v>
      </c>
      <c r="R338" s="190">
        <f>Q338*H338</f>
        <v>1.489E-2</v>
      </c>
      <c r="S338" s="190">
        <v>0</v>
      </c>
      <c r="T338" s="19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232</v>
      </c>
      <c r="AT338" s="192" t="s">
        <v>385</v>
      </c>
      <c r="AU338" s="192" t="s">
        <v>81</v>
      </c>
      <c r="AY338" s="19" t="s">
        <v>177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79</v>
      </c>
      <c r="BK338" s="193">
        <f>ROUND(I338*H338,2)</f>
        <v>0</v>
      </c>
      <c r="BL338" s="19" t="s">
        <v>184</v>
      </c>
      <c r="BM338" s="192" t="s">
        <v>959</v>
      </c>
    </row>
    <row r="339" spans="1:65" s="2" customFormat="1" ht="39">
      <c r="A339" s="36"/>
      <c r="B339" s="37"/>
      <c r="C339" s="38"/>
      <c r="D339" s="201" t="s">
        <v>217</v>
      </c>
      <c r="E339" s="38"/>
      <c r="F339" s="222" t="s">
        <v>960</v>
      </c>
      <c r="G339" s="38"/>
      <c r="H339" s="38"/>
      <c r="I339" s="196"/>
      <c r="J339" s="38"/>
      <c r="K339" s="38"/>
      <c r="L339" s="41"/>
      <c r="M339" s="197"/>
      <c r="N339" s="19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217</v>
      </c>
      <c r="AU339" s="19" t="s">
        <v>81</v>
      </c>
    </row>
    <row r="340" spans="1:65" s="13" customFormat="1" ht="11.25">
      <c r="B340" s="199"/>
      <c r="C340" s="200"/>
      <c r="D340" s="201" t="s">
        <v>188</v>
      </c>
      <c r="E340" s="202" t="s">
        <v>19</v>
      </c>
      <c r="F340" s="203" t="s">
        <v>961</v>
      </c>
      <c r="G340" s="200"/>
      <c r="H340" s="204">
        <v>1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188</v>
      </c>
      <c r="AU340" s="210" t="s">
        <v>81</v>
      </c>
      <c r="AV340" s="13" t="s">
        <v>81</v>
      </c>
      <c r="AW340" s="13" t="s">
        <v>33</v>
      </c>
      <c r="AX340" s="13" t="s">
        <v>79</v>
      </c>
      <c r="AY340" s="210" t="s">
        <v>177</v>
      </c>
    </row>
    <row r="341" spans="1:65" s="2" customFormat="1" ht="16.5" customHeight="1">
      <c r="A341" s="36"/>
      <c r="B341" s="37"/>
      <c r="C341" s="233" t="s">
        <v>962</v>
      </c>
      <c r="D341" s="233" t="s">
        <v>385</v>
      </c>
      <c r="E341" s="234" t="s">
        <v>963</v>
      </c>
      <c r="F341" s="235" t="s">
        <v>964</v>
      </c>
      <c r="G341" s="236" t="s">
        <v>269</v>
      </c>
      <c r="H341" s="237">
        <v>2</v>
      </c>
      <c r="I341" s="238"/>
      <c r="J341" s="239">
        <f>ROUND(I341*H341,2)</f>
        <v>0</v>
      </c>
      <c r="K341" s="235" t="s">
        <v>19</v>
      </c>
      <c r="L341" s="240"/>
      <c r="M341" s="241" t="s">
        <v>19</v>
      </c>
      <c r="N341" s="242" t="s">
        <v>43</v>
      </c>
      <c r="O341" s="66"/>
      <c r="P341" s="190">
        <f>O341*H341</f>
        <v>0</v>
      </c>
      <c r="Q341" s="190">
        <v>1.521E-2</v>
      </c>
      <c r="R341" s="190">
        <f>Q341*H341</f>
        <v>3.0419999999999999E-2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232</v>
      </c>
      <c r="AT341" s="192" t="s">
        <v>385</v>
      </c>
      <c r="AU341" s="192" t="s">
        <v>81</v>
      </c>
      <c r="AY341" s="19" t="s">
        <v>177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79</v>
      </c>
      <c r="BK341" s="193">
        <f>ROUND(I341*H341,2)</f>
        <v>0</v>
      </c>
      <c r="BL341" s="19" t="s">
        <v>184</v>
      </c>
      <c r="BM341" s="192" t="s">
        <v>965</v>
      </c>
    </row>
    <row r="342" spans="1:65" s="2" customFormat="1" ht="39">
      <c r="A342" s="36"/>
      <c r="B342" s="37"/>
      <c r="C342" s="38"/>
      <c r="D342" s="201" t="s">
        <v>217</v>
      </c>
      <c r="E342" s="38"/>
      <c r="F342" s="222" t="s">
        <v>960</v>
      </c>
      <c r="G342" s="38"/>
      <c r="H342" s="38"/>
      <c r="I342" s="196"/>
      <c r="J342" s="38"/>
      <c r="K342" s="38"/>
      <c r="L342" s="41"/>
      <c r="M342" s="197"/>
      <c r="N342" s="198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217</v>
      </c>
      <c r="AU342" s="19" t="s">
        <v>81</v>
      </c>
    </row>
    <row r="343" spans="1:65" s="13" customFormat="1" ht="11.25">
      <c r="B343" s="199"/>
      <c r="C343" s="200"/>
      <c r="D343" s="201" t="s">
        <v>188</v>
      </c>
      <c r="E343" s="202" t="s">
        <v>19</v>
      </c>
      <c r="F343" s="203" t="s">
        <v>966</v>
      </c>
      <c r="G343" s="200"/>
      <c r="H343" s="204">
        <v>2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188</v>
      </c>
      <c r="AU343" s="210" t="s">
        <v>81</v>
      </c>
      <c r="AV343" s="13" t="s">
        <v>81</v>
      </c>
      <c r="AW343" s="13" t="s">
        <v>33</v>
      </c>
      <c r="AX343" s="13" t="s">
        <v>79</v>
      </c>
      <c r="AY343" s="210" t="s">
        <v>177</v>
      </c>
    </row>
    <row r="344" spans="1:65" s="2" customFormat="1" ht="16.5" customHeight="1">
      <c r="A344" s="36"/>
      <c r="B344" s="37"/>
      <c r="C344" s="233" t="s">
        <v>967</v>
      </c>
      <c r="D344" s="233" t="s">
        <v>385</v>
      </c>
      <c r="E344" s="234" t="s">
        <v>968</v>
      </c>
      <c r="F344" s="235" t="s">
        <v>969</v>
      </c>
      <c r="G344" s="236" t="s">
        <v>269</v>
      </c>
      <c r="H344" s="237">
        <v>1</v>
      </c>
      <c r="I344" s="238"/>
      <c r="J344" s="239">
        <f>ROUND(I344*H344,2)</f>
        <v>0</v>
      </c>
      <c r="K344" s="235" t="s">
        <v>19</v>
      </c>
      <c r="L344" s="240"/>
      <c r="M344" s="241" t="s">
        <v>19</v>
      </c>
      <c r="N344" s="242" t="s">
        <v>43</v>
      </c>
      <c r="O344" s="66"/>
      <c r="P344" s="190">
        <f>O344*H344</f>
        <v>0</v>
      </c>
      <c r="Q344" s="190">
        <v>1.553E-2</v>
      </c>
      <c r="R344" s="190">
        <f>Q344*H344</f>
        <v>1.553E-2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232</v>
      </c>
      <c r="AT344" s="192" t="s">
        <v>385</v>
      </c>
      <c r="AU344" s="192" t="s">
        <v>81</v>
      </c>
      <c r="AY344" s="19" t="s">
        <v>177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79</v>
      </c>
      <c r="BK344" s="193">
        <f>ROUND(I344*H344,2)</f>
        <v>0</v>
      </c>
      <c r="BL344" s="19" t="s">
        <v>184</v>
      </c>
      <c r="BM344" s="192" t="s">
        <v>970</v>
      </c>
    </row>
    <row r="345" spans="1:65" s="2" customFormat="1" ht="39">
      <c r="A345" s="36"/>
      <c r="B345" s="37"/>
      <c r="C345" s="38"/>
      <c r="D345" s="201" t="s">
        <v>217</v>
      </c>
      <c r="E345" s="38"/>
      <c r="F345" s="222" t="s">
        <v>960</v>
      </c>
      <c r="G345" s="38"/>
      <c r="H345" s="38"/>
      <c r="I345" s="196"/>
      <c r="J345" s="38"/>
      <c r="K345" s="38"/>
      <c r="L345" s="41"/>
      <c r="M345" s="197"/>
      <c r="N345" s="198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217</v>
      </c>
      <c r="AU345" s="19" t="s">
        <v>81</v>
      </c>
    </row>
    <row r="346" spans="1:65" s="13" customFormat="1" ht="11.25">
      <c r="B346" s="199"/>
      <c r="C346" s="200"/>
      <c r="D346" s="201" t="s">
        <v>188</v>
      </c>
      <c r="E346" s="202" t="s">
        <v>19</v>
      </c>
      <c r="F346" s="203" t="s">
        <v>971</v>
      </c>
      <c r="G346" s="200"/>
      <c r="H346" s="204">
        <v>1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188</v>
      </c>
      <c r="AU346" s="210" t="s">
        <v>81</v>
      </c>
      <c r="AV346" s="13" t="s">
        <v>81</v>
      </c>
      <c r="AW346" s="13" t="s">
        <v>33</v>
      </c>
      <c r="AX346" s="13" t="s">
        <v>79</v>
      </c>
      <c r="AY346" s="210" t="s">
        <v>177</v>
      </c>
    </row>
    <row r="347" spans="1:65" s="2" customFormat="1" ht="16.5" customHeight="1">
      <c r="A347" s="36"/>
      <c r="B347" s="37"/>
      <c r="C347" s="233" t="s">
        <v>972</v>
      </c>
      <c r="D347" s="233" t="s">
        <v>385</v>
      </c>
      <c r="E347" s="234" t="s">
        <v>973</v>
      </c>
      <c r="F347" s="235" t="s">
        <v>974</v>
      </c>
      <c r="G347" s="236" t="s">
        <v>269</v>
      </c>
      <c r="H347" s="237">
        <v>2</v>
      </c>
      <c r="I347" s="238"/>
      <c r="J347" s="239">
        <f>ROUND(I347*H347,2)</f>
        <v>0</v>
      </c>
      <c r="K347" s="235" t="s">
        <v>183</v>
      </c>
      <c r="L347" s="240"/>
      <c r="M347" s="241" t="s">
        <v>19</v>
      </c>
      <c r="N347" s="242" t="s">
        <v>43</v>
      </c>
      <c r="O347" s="66"/>
      <c r="P347" s="190">
        <f>O347*H347</f>
        <v>0</v>
      </c>
      <c r="Q347" s="190">
        <v>1.521E-2</v>
      </c>
      <c r="R347" s="190">
        <f>Q347*H347</f>
        <v>3.0419999999999999E-2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232</v>
      </c>
      <c r="AT347" s="192" t="s">
        <v>385</v>
      </c>
      <c r="AU347" s="192" t="s">
        <v>81</v>
      </c>
      <c r="AY347" s="19" t="s">
        <v>177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79</v>
      </c>
      <c r="BK347" s="193">
        <f>ROUND(I347*H347,2)</f>
        <v>0</v>
      </c>
      <c r="BL347" s="19" t="s">
        <v>184</v>
      </c>
      <c r="BM347" s="192" t="s">
        <v>975</v>
      </c>
    </row>
    <row r="348" spans="1:65" s="13" customFormat="1" ht="11.25">
      <c r="B348" s="199"/>
      <c r="C348" s="200"/>
      <c r="D348" s="201" t="s">
        <v>188</v>
      </c>
      <c r="E348" s="202" t="s">
        <v>19</v>
      </c>
      <c r="F348" s="203" t="s">
        <v>976</v>
      </c>
      <c r="G348" s="200"/>
      <c r="H348" s="204">
        <v>2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188</v>
      </c>
      <c r="AU348" s="210" t="s">
        <v>81</v>
      </c>
      <c r="AV348" s="13" t="s">
        <v>81</v>
      </c>
      <c r="AW348" s="13" t="s">
        <v>33</v>
      </c>
      <c r="AX348" s="13" t="s">
        <v>79</v>
      </c>
      <c r="AY348" s="210" t="s">
        <v>177</v>
      </c>
    </row>
    <row r="349" spans="1:65" s="2" customFormat="1" ht="16.5" customHeight="1">
      <c r="A349" s="36"/>
      <c r="B349" s="37"/>
      <c r="C349" s="233" t="s">
        <v>977</v>
      </c>
      <c r="D349" s="233" t="s">
        <v>385</v>
      </c>
      <c r="E349" s="234" t="s">
        <v>978</v>
      </c>
      <c r="F349" s="235" t="s">
        <v>979</v>
      </c>
      <c r="G349" s="236" t="s">
        <v>269</v>
      </c>
      <c r="H349" s="237">
        <v>1</v>
      </c>
      <c r="I349" s="238"/>
      <c r="J349" s="239">
        <f>ROUND(I349*H349,2)</f>
        <v>0</v>
      </c>
      <c r="K349" s="235" t="s">
        <v>183</v>
      </c>
      <c r="L349" s="240"/>
      <c r="M349" s="241" t="s">
        <v>19</v>
      </c>
      <c r="N349" s="242" t="s">
        <v>43</v>
      </c>
      <c r="O349" s="66"/>
      <c r="P349" s="190">
        <f>O349*H349</f>
        <v>0</v>
      </c>
      <c r="Q349" s="190">
        <v>1.553E-2</v>
      </c>
      <c r="R349" s="190">
        <f>Q349*H349</f>
        <v>1.553E-2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232</v>
      </c>
      <c r="AT349" s="192" t="s">
        <v>385</v>
      </c>
      <c r="AU349" s="192" t="s">
        <v>81</v>
      </c>
      <c r="AY349" s="19" t="s">
        <v>177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79</v>
      </c>
      <c r="BK349" s="193">
        <f>ROUND(I349*H349,2)</f>
        <v>0</v>
      </c>
      <c r="BL349" s="19" t="s">
        <v>184</v>
      </c>
      <c r="BM349" s="192" t="s">
        <v>980</v>
      </c>
    </row>
    <row r="350" spans="1:65" s="13" customFormat="1" ht="11.25">
      <c r="B350" s="199"/>
      <c r="C350" s="200"/>
      <c r="D350" s="201" t="s">
        <v>188</v>
      </c>
      <c r="E350" s="202" t="s">
        <v>19</v>
      </c>
      <c r="F350" s="203" t="s">
        <v>981</v>
      </c>
      <c r="G350" s="200"/>
      <c r="H350" s="204">
        <v>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188</v>
      </c>
      <c r="AU350" s="210" t="s">
        <v>81</v>
      </c>
      <c r="AV350" s="13" t="s">
        <v>81</v>
      </c>
      <c r="AW350" s="13" t="s">
        <v>33</v>
      </c>
      <c r="AX350" s="13" t="s">
        <v>79</v>
      </c>
      <c r="AY350" s="210" t="s">
        <v>177</v>
      </c>
    </row>
    <row r="351" spans="1:65" s="2" customFormat="1" ht="24.2" customHeight="1">
      <c r="A351" s="36"/>
      <c r="B351" s="37"/>
      <c r="C351" s="233" t="s">
        <v>982</v>
      </c>
      <c r="D351" s="233" t="s">
        <v>385</v>
      </c>
      <c r="E351" s="234" t="s">
        <v>983</v>
      </c>
      <c r="F351" s="235" t="s">
        <v>984</v>
      </c>
      <c r="G351" s="236" t="s">
        <v>269</v>
      </c>
      <c r="H351" s="237">
        <v>1</v>
      </c>
      <c r="I351" s="238"/>
      <c r="J351" s="239">
        <f>ROUND(I351*H351,2)</f>
        <v>0</v>
      </c>
      <c r="K351" s="235" t="s">
        <v>183</v>
      </c>
      <c r="L351" s="240"/>
      <c r="M351" s="241" t="s">
        <v>19</v>
      </c>
      <c r="N351" s="242" t="s">
        <v>43</v>
      </c>
      <c r="O351" s="66"/>
      <c r="P351" s="190">
        <f>O351*H351</f>
        <v>0</v>
      </c>
      <c r="Q351" s="190">
        <v>1.7860000000000001E-2</v>
      </c>
      <c r="R351" s="190">
        <f>Q351*H351</f>
        <v>1.7860000000000001E-2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232</v>
      </c>
      <c r="AT351" s="192" t="s">
        <v>385</v>
      </c>
      <c r="AU351" s="192" t="s">
        <v>81</v>
      </c>
      <c r="AY351" s="19" t="s">
        <v>177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79</v>
      </c>
      <c r="BK351" s="193">
        <f>ROUND(I351*H351,2)</f>
        <v>0</v>
      </c>
      <c r="BL351" s="19" t="s">
        <v>184</v>
      </c>
      <c r="BM351" s="192" t="s">
        <v>985</v>
      </c>
    </row>
    <row r="352" spans="1:65" s="13" customFormat="1" ht="11.25">
      <c r="B352" s="199"/>
      <c r="C352" s="200"/>
      <c r="D352" s="201" t="s">
        <v>188</v>
      </c>
      <c r="E352" s="202" t="s">
        <v>19</v>
      </c>
      <c r="F352" s="203" t="s">
        <v>986</v>
      </c>
      <c r="G352" s="200"/>
      <c r="H352" s="204">
        <v>1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188</v>
      </c>
      <c r="AU352" s="210" t="s">
        <v>81</v>
      </c>
      <c r="AV352" s="13" t="s">
        <v>81</v>
      </c>
      <c r="AW352" s="13" t="s">
        <v>33</v>
      </c>
      <c r="AX352" s="13" t="s">
        <v>79</v>
      </c>
      <c r="AY352" s="210" t="s">
        <v>177</v>
      </c>
    </row>
    <row r="353" spans="1:65" s="2" customFormat="1" ht="24.2" customHeight="1">
      <c r="A353" s="36"/>
      <c r="B353" s="37"/>
      <c r="C353" s="181" t="s">
        <v>987</v>
      </c>
      <c r="D353" s="181" t="s">
        <v>179</v>
      </c>
      <c r="E353" s="182" t="s">
        <v>988</v>
      </c>
      <c r="F353" s="183" t="s">
        <v>989</v>
      </c>
      <c r="G353" s="184" t="s">
        <v>269</v>
      </c>
      <c r="H353" s="185">
        <v>4</v>
      </c>
      <c r="I353" s="186"/>
      <c r="J353" s="187">
        <f>ROUND(I353*H353,2)</f>
        <v>0</v>
      </c>
      <c r="K353" s="183" t="s">
        <v>183</v>
      </c>
      <c r="L353" s="41"/>
      <c r="M353" s="188" t="s">
        <v>19</v>
      </c>
      <c r="N353" s="189" t="s">
        <v>43</v>
      </c>
      <c r="O353" s="66"/>
      <c r="P353" s="190">
        <f>O353*H353</f>
        <v>0</v>
      </c>
      <c r="Q353" s="190">
        <v>5.3620000000000001E-2</v>
      </c>
      <c r="R353" s="190">
        <f>Q353*H353</f>
        <v>0.21448</v>
      </c>
      <c r="S353" s="190">
        <v>0</v>
      </c>
      <c r="T353" s="19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184</v>
      </c>
      <c r="AT353" s="192" t="s">
        <v>179</v>
      </c>
      <c r="AU353" s="192" t="s">
        <v>81</v>
      </c>
      <c r="AY353" s="19" t="s">
        <v>177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79</v>
      </c>
      <c r="BK353" s="193">
        <f>ROUND(I353*H353,2)</f>
        <v>0</v>
      </c>
      <c r="BL353" s="19" t="s">
        <v>184</v>
      </c>
      <c r="BM353" s="192" t="s">
        <v>990</v>
      </c>
    </row>
    <row r="354" spans="1:65" s="2" customFormat="1" ht="11.25">
      <c r="A354" s="36"/>
      <c r="B354" s="37"/>
      <c r="C354" s="38"/>
      <c r="D354" s="194" t="s">
        <v>186</v>
      </c>
      <c r="E354" s="38"/>
      <c r="F354" s="195" t="s">
        <v>991</v>
      </c>
      <c r="G354" s="38"/>
      <c r="H354" s="38"/>
      <c r="I354" s="196"/>
      <c r="J354" s="38"/>
      <c r="K354" s="38"/>
      <c r="L354" s="41"/>
      <c r="M354" s="197"/>
      <c r="N354" s="198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186</v>
      </c>
      <c r="AU354" s="19" t="s">
        <v>81</v>
      </c>
    </row>
    <row r="355" spans="1:65" s="2" customFormat="1" ht="16.5" customHeight="1">
      <c r="A355" s="36"/>
      <c r="B355" s="37"/>
      <c r="C355" s="233" t="s">
        <v>992</v>
      </c>
      <c r="D355" s="233" t="s">
        <v>385</v>
      </c>
      <c r="E355" s="234" t="s">
        <v>993</v>
      </c>
      <c r="F355" s="235" t="s">
        <v>994</v>
      </c>
      <c r="G355" s="236" t="s">
        <v>269</v>
      </c>
      <c r="H355" s="237">
        <v>2</v>
      </c>
      <c r="I355" s="238"/>
      <c r="J355" s="239">
        <f>ROUND(I355*H355,2)</f>
        <v>0</v>
      </c>
      <c r="K355" s="235" t="s">
        <v>183</v>
      </c>
      <c r="L355" s="240"/>
      <c r="M355" s="241" t="s">
        <v>19</v>
      </c>
      <c r="N355" s="242" t="s">
        <v>43</v>
      </c>
      <c r="O355" s="66"/>
      <c r="P355" s="190">
        <f>O355*H355</f>
        <v>0</v>
      </c>
      <c r="Q355" s="190">
        <v>4.4999999999999998E-2</v>
      </c>
      <c r="R355" s="190">
        <f>Q355*H355</f>
        <v>0.09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232</v>
      </c>
      <c r="AT355" s="192" t="s">
        <v>385</v>
      </c>
      <c r="AU355" s="192" t="s">
        <v>81</v>
      </c>
      <c r="AY355" s="19" t="s">
        <v>177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79</v>
      </c>
      <c r="BK355" s="193">
        <f>ROUND(I355*H355,2)</f>
        <v>0</v>
      </c>
      <c r="BL355" s="19" t="s">
        <v>184</v>
      </c>
      <c r="BM355" s="192" t="s">
        <v>995</v>
      </c>
    </row>
    <row r="356" spans="1:65" s="13" customFormat="1" ht="11.25">
      <c r="B356" s="199"/>
      <c r="C356" s="200"/>
      <c r="D356" s="201" t="s">
        <v>188</v>
      </c>
      <c r="E356" s="202" t="s">
        <v>19</v>
      </c>
      <c r="F356" s="203" t="s">
        <v>996</v>
      </c>
      <c r="G356" s="200"/>
      <c r="H356" s="204">
        <v>2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188</v>
      </c>
      <c r="AU356" s="210" t="s">
        <v>81</v>
      </c>
      <c r="AV356" s="13" t="s">
        <v>81</v>
      </c>
      <c r="AW356" s="13" t="s">
        <v>33</v>
      </c>
      <c r="AX356" s="13" t="s">
        <v>79</v>
      </c>
      <c r="AY356" s="210" t="s">
        <v>177</v>
      </c>
    </row>
    <row r="357" spans="1:65" s="2" customFormat="1" ht="16.5" customHeight="1">
      <c r="A357" s="36"/>
      <c r="B357" s="37"/>
      <c r="C357" s="233" t="s">
        <v>997</v>
      </c>
      <c r="D357" s="233" t="s">
        <v>385</v>
      </c>
      <c r="E357" s="234" t="s">
        <v>998</v>
      </c>
      <c r="F357" s="235" t="s">
        <v>999</v>
      </c>
      <c r="G357" s="236" t="s">
        <v>269</v>
      </c>
      <c r="H357" s="237">
        <v>2</v>
      </c>
      <c r="I357" s="238"/>
      <c r="J357" s="239">
        <f>ROUND(I357*H357,2)</f>
        <v>0</v>
      </c>
      <c r="K357" s="235" t="s">
        <v>183</v>
      </c>
      <c r="L357" s="240"/>
      <c r="M357" s="241" t="s">
        <v>19</v>
      </c>
      <c r="N357" s="242" t="s">
        <v>43</v>
      </c>
      <c r="O357" s="66"/>
      <c r="P357" s="190">
        <f>O357*H357</f>
        <v>0</v>
      </c>
      <c r="Q357" s="190">
        <v>4.2500000000000003E-2</v>
      </c>
      <c r="R357" s="190">
        <f>Q357*H357</f>
        <v>8.5000000000000006E-2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232</v>
      </c>
      <c r="AT357" s="192" t="s">
        <v>385</v>
      </c>
      <c r="AU357" s="192" t="s">
        <v>81</v>
      </c>
      <c r="AY357" s="19" t="s">
        <v>177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79</v>
      </c>
      <c r="BK357" s="193">
        <f>ROUND(I357*H357,2)</f>
        <v>0</v>
      </c>
      <c r="BL357" s="19" t="s">
        <v>184</v>
      </c>
      <c r="BM357" s="192" t="s">
        <v>1000</v>
      </c>
    </row>
    <row r="358" spans="1:65" s="13" customFormat="1" ht="11.25">
      <c r="B358" s="199"/>
      <c r="C358" s="200"/>
      <c r="D358" s="201" t="s">
        <v>188</v>
      </c>
      <c r="E358" s="202" t="s">
        <v>19</v>
      </c>
      <c r="F358" s="203" t="s">
        <v>1001</v>
      </c>
      <c r="G358" s="200"/>
      <c r="H358" s="204">
        <v>2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188</v>
      </c>
      <c r="AU358" s="210" t="s">
        <v>81</v>
      </c>
      <c r="AV358" s="13" t="s">
        <v>81</v>
      </c>
      <c r="AW358" s="13" t="s">
        <v>33</v>
      </c>
      <c r="AX358" s="13" t="s">
        <v>79</v>
      </c>
      <c r="AY358" s="210" t="s">
        <v>177</v>
      </c>
    </row>
    <row r="359" spans="1:65" s="12" customFormat="1" ht="22.9" customHeight="1">
      <c r="B359" s="165"/>
      <c r="C359" s="166"/>
      <c r="D359" s="167" t="s">
        <v>71</v>
      </c>
      <c r="E359" s="179" t="s">
        <v>232</v>
      </c>
      <c r="F359" s="179" t="s">
        <v>265</v>
      </c>
      <c r="G359" s="166"/>
      <c r="H359" s="166"/>
      <c r="I359" s="169"/>
      <c r="J359" s="180">
        <f>BK359</f>
        <v>0</v>
      </c>
      <c r="K359" s="166"/>
      <c r="L359" s="171"/>
      <c r="M359" s="172"/>
      <c r="N359" s="173"/>
      <c r="O359" s="173"/>
      <c r="P359" s="174">
        <f>SUM(P360:P371)</f>
        <v>0</v>
      </c>
      <c r="Q359" s="173"/>
      <c r="R359" s="174">
        <f>SUM(R360:R371)</f>
        <v>0.50780400000000003</v>
      </c>
      <c r="S359" s="173"/>
      <c r="T359" s="175">
        <f>SUM(T360:T371)</f>
        <v>0</v>
      </c>
      <c r="AR359" s="176" t="s">
        <v>79</v>
      </c>
      <c r="AT359" s="177" t="s">
        <v>71</v>
      </c>
      <c r="AU359" s="177" t="s">
        <v>79</v>
      </c>
      <c r="AY359" s="176" t="s">
        <v>177</v>
      </c>
      <c r="BK359" s="178">
        <f>SUM(BK360:BK371)</f>
        <v>0</v>
      </c>
    </row>
    <row r="360" spans="1:65" s="2" customFormat="1" ht="16.5" customHeight="1">
      <c r="A360" s="36"/>
      <c r="B360" s="37"/>
      <c r="C360" s="181" t="s">
        <v>1002</v>
      </c>
      <c r="D360" s="181" t="s">
        <v>179</v>
      </c>
      <c r="E360" s="182" t="s">
        <v>1003</v>
      </c>
      <c r="F360" s="183" t="s">
        <v>1004</v>
      </c>
      <c r="G360" s="184" t="s">
        <v>380</v>
      </c>
      <c r="H360" s="185">
        <v>6</v>
      </c>
      <c r="I360" s="186"/>
      <c r="J360" s="187">
        <f>ROUND(I360*H360,2)</f>
        <v>0</v>
      </c>
      <c r="K360" s="183" t="s">
        <v>19</v>
      </c>
      <c r="L360" s="41"/>
      <c r="M360" s="188" t="s">
        <v>19</v>
      </c>
      <c r="N360" s="189" t="s">
        <v>43</v>
      </c>
      <c r="O360" s="66"/>
      <c r="P360" s="190">
        <f>O360*H360</f>
        <v>0</v>
      </c>
      <c r="Q360" s="190">
        <v>1.0000000000000001E-5</v>
      </c>
      <c r="R360" s="190">
        <f>Q360*H360</f>
        <v>6.0000000000000008E-5</v>
      </c>
      <c r="S360" s="190">
        <v>0</v>
      </c>
      <c r="T360" s="191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184</v>
      </c>
      <c r="AT360" s="192" t="s">
        <v>179</v>
      </c>
      <c r="AU360" s="192" t="s">
        <v>81</v>
      </c>
      <c r="AY360" s="19" t="s">
        <v>177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9" t="s">
        <v>79</v>
      </c>
      <c r="BK360" s="193">
        <f>ROUND(I360*H360,2)</f>
        <v>0</v>
      </c>
      <c r="BL360" s="19" t="s">
        <v>184</v>
      </c>
      <c r="BM360" s="192" t="s">
        <v>1005</v>
      </c>
    </row>
    <row r="361" spans="1:65" s="13" customFormat="1" ht="11.25">
      <c r="B361" s="199"/>
      <c r="C361" s="200"/>
      <c r="D361" s="201" t="s">
        <v>188</v>
      </c>
      <c r="E361" s="202" t="s">
        <v>19</v>
      </c>
      <c r="F361" s="203" t="s">
        <v>1006</v>
      </c>
      <c r="G361" s="200"/>
      <c r="H361" s="204">
        <v>6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188</v>
      </c>
      <c r="AU361" s="210" t="s">
        <v>81</v>
      </c>
      <c r="AV361" s="13" t="s">
        <v>81</v>
      </c>
      <c r="AW361" s="13" t="s">
        <v>33</v>
      </c>
      <c r="AX361" s="13" t="s">
        <v>79</v>
      </c>
      <c r="AY361" s="210" t="s">
        <v>177</v>
      </c>
    </row>
    <row r="362" spans="1:65" s="2" customFormat="1" ht="16.5" customHeight="1">
      <c r="A362" s="36"/>
      <c r="B362" s="37"/>
      <c r="C362" s="233" t="s">
        <v>1007</v>
      </c>
      <c r="D362" s="233" t="s">
        <v>385</v>
      </c>
      <c r="E362" s="234" t="s">
        <v>1008</v>
      </c>
      <c r="F362" s="235" t="s">
        <v>1009</v>
      </c>
      <c r="G362" s="236" t="s">
        <v>380</v>
      </c>
      <c r="H362" s="237">
        <v>6.3</v>
      </c>
      <c r="I362" s="238"/>
      <c r="J362" s="239">
        <f>ROUND(I362*H362,2)</f>
        <v>0</v>
      </c>
      <c r="K362" s="235" t="s">
        <v>183</v>
      </c>
      <c r="L362" s="240"/>
      <c r="M362" s="241" t="s">
        <v>19</v>
      </c>
      <c r="N362" s="242" t="s">
        <v>43</v>
      </c>
      <c r="O362" s="66"/>
      <c r="P362" s="190">
        <f>O362*H362</f>
        <v>0</v>
      </c>
      <c r="Q362" s="190">
        <v>1.2800000000000001E-3</v>
      </c>
      <c r="R362" s="190">
        <f>Q362*H362</f>
        <v>8.064E-3</v>
      </c>
      <c r="S362" s="190">
        <v>0</v>
      </c>
      <c r="T362" s="19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232</v>
      </c>
      <c r="AT362" s="192" t="s">
        <v>385</v>
      </c>
      <c r="AU362" s="192" t="s">
        <v>81</v>
      </c>
      <c r="AY362" s="19" t="s">
        <v>177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9" t="s">
        <v>79</v>
      </c>
      <c r="BK362" s="193">
        <f>ROUND(I362*H362,2)</f>
        <v>0</v>
      </c>
      <c r="BL362" s="19" t="s">
        <v>184</v>
      </c>
      <c r="BM362" s="192" t="s">
        <v>1010</v>
      </c>
    </row>
    <row r="363" spans="1:65" s="13" customFormat="1" ht="11.25">
      <c r="B363" s="199"/>
      <c r="C363" s="200"/>
      <c r="D363" s="201" t="s">
        <v>188</v>
      </c>
      <c r="E363" s="200"/>
      <c r="F363" s="203" t="s">
        <v>1011</v>
      </c>
      <c r="G363" s="200"/>
      <c r="H363" s="204">
        <v>6.3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188</v>
      </c>
      <c r="AU363" s="210" t="s">
        <v>81</v>
      </c>
      <c r="AV363" s="13" t="s">
        <v>81</v>
      </c>
      <c r="AW363" s="13" t="s">
        <v>4</v>
      </c>
      <c r="AX363" s="13" t="s">
        <v>79</v>
      </c>
      <c r="AY363" s="210" t="s">
        <v>177</v>
      </c>
    </row>
    <row r="364" spans="1:65" s="2" customFormat="1" ht="16.5" customHeight="1">
      <c r="A364" s="36"/>
      <c r="B364" s="37"/>
      <c r="C364" s="181" t="s">
        <v>1012</v>
      </c>
      <c r="D364" s="181" t="s">
        <v>179</v>
      </c>
      <c r="E364" s="182" t="s">
        <v>1013</v>
      </c>
      <c r="F364" s="183" t="s">
        <v>1014</v>
      </c>
      <c r="G364" s="184" t="s">
        <v>269</v>
      </c>
      <c r="H364" s="185">
        <v>2</v>
      </c>
      <c r="I364" s="186"/>
      <c r="J364" s="187">
        <f>ROUND(I364*H364,2)</f>
        <v>0</v>
      </c>
      <c r="K364" s="183" t="s">
        <v>183</v>
      </c>
      <c r="L364" s="41"/>
      <c r="M364" s="188" t="s">
        <v>19</v>
      </c>
      <c r="N364" s="189" t="s">
        <v>43</v>
      </c>
      <c r="O364" s="66"/>
      <c r="P364" s="190">
        <f>O364*H364</f>
        <v>0</v>
      </c>
      <c r="Q364" s="190">
        <v>0.21734000000000001</v>
      </c>
      <c r="R364" s="190">
        <f>Q364*H364</f>
        <v>0.43468000000000001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184</v>
      </c>
      <c r="AT364" s="192" t="s">
        <v>179</v>
      </c>
      <c r="AU364" s="192" t="s">
        <v>81</v>
      </c>
      <c r="AY364" s="19" t="s">
        <v>177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79</v>
      </c>
      <c r="BK364" s="193">
        <f>ROUND(I364*H364,2)</f>
        <v>0</v>
      </c>
      <c r="BL364" s="19" t="s">
        <v>184</v>
      </c>
      <c r="BM364" s="192" t="s">
        <v>1015</v>
      </c>
    </row>
    <row r="365" spans="1:65" s="2" customFormat="1" ht="11.25">
      <c r="A365" s="36"/>
      <c r="B365" s="37"/>
      <c r="C365" s="38"/>
      <c r="D365" s="194" t="s">
        <v>186</v>
      </c>
      <c r="E365" s="38"/>
      <c r="F365" s="195" t="s">
        <v>1016</v>
      </c>
      <c r="G365" s="38"/>
      <c r="H365" s="38"/>
      <c r="I365" s="196"/>
      <c r="J365" s="38"/>
      <c r="K365" s="38"/>
      <c r="L365" s="41"/>
      <c r="M365" s="197"/>
      <c r="N365" s="198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186</v>
      </c>
      <c r="AU365" s="19" t="s">
        <v>81</v>
      </c>
    </row>
    <row r="366" spans="1:65" s="2" customFormat="1" ht="24.2" customHeight="1">
      <c r="A366" s="36"/>
      <c r="B366" s="37"/>
      <c r="C366" s="233" t="s">
        <v>1017</v>
      </c>
      <c r="D366" s="233" t="s">
        <v>385</v>
      </c>
      <c r="E366" s="234" t="s">
        <v>1018</v>
      </c>
      <c r="F366" s="235" t="s">
        <v>1019</v>
      </c>
      <c r="G366" s="236" t="s">
        <v>269</v>
      </c>
      <c r="H366" s="237">
        <v>1</v>
      </c>
      <c r="I366" s="238"/>
      <c r="J366" s="239">
        <f>ROUND(I366*H366,2)</f>
        <v>0</v>
      </c>
      <c r="K366" s="235" t="s">
        <v>183</v>
      </c>
      <c r="L366" s="240"/>
      <c r="M366" s="241" t="s">
        <v>19</v>
      </c>
      <c r="N366" s="242" t="s">
        <v>43</v>
      </c>
      <c r="O366" s="66"/>
      <c r="P366" s="190">
        <f>O366*H366</f>
        <v>0</v>
      </c>
      <c r="Q366" s="190">
        <v>0.03</v>
      </c>
      <c r="R366" s="190">
        <f>Q366*H366</f>
        <v>0.03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232</v>
      </c>
      <c r="AT366" s="192" t="s">
        <v>385</v>
      </c>
      <c r="AU366" s="192" t="s">
        <v>81</v>
      </c>
      <c r="AY366" s="19" t="s">
        <v>177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79</v>
      </c>
      <c r="BK366" s="193">
        <f>ROUND(I366*H366,2)</f>
        <v>0</v>
      </c>
      <c r="BL366" s="19" t="s">
        <v>184</v>
      </c>
      <c r="BM366" s="192" t="s">
        <v>1020</v>
      </c>
    </row>
    <row r="367" spans="1:65" s="2" customFormat="1" ht="78">
      <c r="A367" s="36"/>
      <c r="B367" s="37"/>
      <c r="C367" s="38"/>
      <c r="D367" s="201" t="s">
        <v>217</v>
      </c>
      <c r="E367" s="38"/>
      <c r="F367" s="222" t="s">
        <v>1021</v>
      </c>
      <c r="G367" s="38"/>
      <c r="H367" s="38"/>
      <c r="I367" s="196"/>
      <c r="J367" s="38"/>
      <c r="K367" s="38"/>
      <c r="L367" s="41"/>
      <c r="M367" s="197"/>
      <c r="N367" s="198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217</v>
      </c>
      <c r="AU367" s="19" t="s">
        <v>81</v>
      </c>
    </row>
    <row r="368" spans="1:65" s="13" customFormat="1" ht="11.25">
      <c r="B368" s="199"/>
      <c r="C368" s="200"/>
      <c r="D368" s="201" t="s">
        <v>188</v>
      </c>
      <c r="E368" s="202" t="s">
        <v>19</v>
      </c>
      <c r="F368" s="203" t="s">
        <v>1022</v>
      </c>
      <c r="G368" s="200"/>
      <c r="H368" s="204">
        <v>1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188</v>
      </c>
      <c r="AU368" s="210" t="s">
        <v>81</v>
      </c>
      <c r="AV368" s="13" t="s">
        <v>81</v>
      </c>
      <c r="AW368" s="13" t="s">
        <v>33</v>
      </c>
      <c r="AX368" s="13" t="s">
        <v>79</v>
      </c>
      <c r="AY368" s="210" t="s">
        <v>177</v>
      </c>
    </row>
    <row r="369" spans="1:65" s="2" customFormat="1" ht="24.2" customHeight="1">
      <c r="A369" s="36"/>
      <c r="B369" s="37"/>
      <c r="C369" s="233" t="s">
        <v>1023</v>
      </c>
      <c r="D369" s="233" t="s">
        <v>385</v>
      </c>
      <c r="E369" s="234" t="s">
        <v>1024</v>
      </c>
      <c r="F369" s="235" t="s">
        <v>1025</v>
      </c>
      <c r="G369" s="236" t="s">
        <v>269</v>
      </c>
      <c r="H369" s="237">
        <v>1</v>
      </c>
      <c r="I369" s="238"/>
      <c r="J369" s="239">
        <f>ROUND(I369*H369,2)</f>
        <v>0</v>
      </c>
      <c r="K369" s="235" t="s">
        <v>183</v>
      </c>
      <c r="L369" s="240"/>
      <c r="M369" s="241" t="s">
        <v>19</v>
      </c>
      <c r="N369" s="242" t="s">
        <v>43</v>
      </c>
      <c r="O369" s="66"/>
      <c r="P369" s="190">
        <f>O369*H369</f>
        <v>0</v>
      </c>
      <c r="Q369" s="190">
        <v>3.5000000000000003E-2</v>
      </c>
      <c r="R369" s="190">
        <f>Q369*H369</f>
        <v>3.5000000000000003E-2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232</v>
      </c>
      <c r="AT369" s="192" t="s">
        <v>385</v>
      </c>
      <c r="AU369" s="192" t="s">
        <v>81</v>
      </c>
      <c r="AY369" s="19" t="s">
        <v>177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79</v>
      </c>
      <c r="BK369" s="193">
        <f>ROUND(I369*H369,2)</f>
        <v>0</v>
      </c>
      <c r="BL369" s="19" t="s">
        <v>184</v>
      </c>
      <c r="BM369" s="192" t="s">
        <v>1026</v>
      </c>
    </row>
    <row r="370" spans="1:65" s="2" customFormat="1" ht="78">
      <c r="A370" s="36"/>
      <c r="B370" s="37"/>
      <c r="C370" s="38"/>
      <c r="D370" s="201" t="s">
        <v>217</v>
      </c>
      <c r="E370" s="38"/>
      <c r="F370" s="222" t="s">
        <v>1021</v>
      </c>
      <c r="G370" s="38"/>
      <c r="H370" s="38"/>
      <c r="I370" s="196"/>
      <c r="J370" s="38"/>
      <c r="K370" s="38"/>
      <c r="L370" s="41"/>
      <c r="M370" s="197"/>
      <c r="N370" s="198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217</v>
      </c>
      <c r="AU370" s="19" t="s">
        <v>81</v>
      </c>
    </row>
    <row r="371" spans="1:65" s="13" customFormat="1" ht="11.25">
      <c r="B371" s="199"/>
      <c r="C371" s="200"/>
      <c r="D371" s="201" t="s">
        <v>188</v>
      </c>
      <c r="E371" s="202" t="s">
        <v>19</v>
      </c>
      <c r="F371" s="203" t="s">
        <v>1027</v>
      </c>
      <c r="G371" s="200"/>
      <c r="H371" s="204">
        <v>1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188</v>
      </c>
      <c r="AU371" s="210" t="s">
        <v>81</v>
      </c>
      <c r="AV371" s="13" t="s">
        <v>81</v>
      </c>
      <c r="AW371" s="13" t="s">
        <v>33</v>
      </c>
      <c r="AX371" s="13" t="s">
        <v>79</v>
      </c>
      <c r="AY371" s="210" t="s">
        <v>177</v>
      </c>
    </row>
    <row r="372" spans="1:65" s="12" customFormat="1" ht="22.9" customHeight="1">
      <c r="B372" s="165"/>
      <c r="C372" s="166"/>
      <c r="D372" s="167" t="s">
        <v>71</v>
      </c>
      <c r="E372" s="179" t="s">
        <v>241</v>
      </c>
      <c r="F372" s="179" t="s">
        <v>1028</v>
      </c>
      <c r="G372" s="166"/>
      <c r="H372" s="166"/>
      <c r="I372" s="169"/>
      <c r="J372" s="180">
        <f>BK372</f>
        <v>0</v>
      </c>
      <c r="K372" s="166"/>
      <c r="L372" s="171"/>
      <c r="M372" s="172"/>
      <c r="N372" s="173"/>
      <c r="O372" s="173"/>
      <c r="P372" s="174">
        <f>SUM(P373:P387)</f>
        <v>0</v>
      </c>
      <c r="Q372" s="173"/>
      <c r="R372" s="174">
        <f>SUM(R373:R387)</f>
        <v>4.5113720200000005</v>
      </c>
      <c r="S372" s="173"/>
      <c r="T372" s="175">
        <f>SUM(T373:T387)</f>
        <v>0</v>
      </c>
      <c r="AR372" s="176" t="s">
        <v>79</v>
      </c>
      <c r="AT372" s="177" t="s">
        <v>71</v>
      </c>
      <c r="AU372" s="177" t="s">
        <v>79</v>
      </c>
      <c r="AY372" s="176" t="s">
        <v>177</v>
      </c>
      <c r="BK372" s="178">
        <f>SUM(BK373:BK387)</f>
        <v>0</v>
      </c>
    </row>
    <row r="373" spans="1:65" s="2" customFormat="1" ht="24.2" customHeight="1">
      <c r="A373" s="36"/>
      <c r="B373" s="37"/>
      <c r="C373" s="181" t="s">
        <v>1029</v>
      </c>
      <c r="D373" s="181" t="s">
        <v>179</v>
      </c>
      <c r="E373" s="182" t="s">
        <v>1030</v>
      </c>
      <c r="F373" s="183" t="s">
        <v>1031</v>
      </c>
      <c r="G373" s="184" t="s">
        <v>380</v>
      </c>
      <c r="H373" s="185">
        <v>118</v>
      </c>
      <c r="I373" s="186"/>
      <c r="J373" s="187">
        <f>ROUND(I373*H373,2)</f>
        <v>0</v>
      </c>
      <c r="K373" s="183" t="s">
        <v>19</v>
      </c>
      <c r="L373" s="41"/>
      <c r="M373" s="188" t="s">
        <v>19</v>
      </c>
      <c r="N373" s="189" t="s">
        <v>43</v>
      </c>
      <c r="O373" s="66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184</v>
      </c>
      <c r="AT373" s="192" t="s">
        <v>179</v>
      </c>
      <c r="AU373" s="192" t="s">
        <v>81</v>
      </c>
      <c r="AY373" s="19" t="s">
        <v>177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9" t="s">
        <v>79</v>
      </c>
      <c r="BK373" s="193">
        <f>ROUND(I373*H373,2)</f>
        <v>0</v>
      </c>
      <c r="BL373" s="19" t="s">
        <v>184</v>
      </c>
      <c r="BM373" s="192" t="s">
        <v>1032</v>
      </c>
    </row>
    <row r="374" spans="1:65" s="13" customFormat="1" ht="11.25">
      <c r="B374" s="199"/>
      <c r="C374" s="200"/>
      <c r="D374" s="201" t="s">
        <v>188</v>
      </c>
      <c r="E374" s="202" t="s">
        <v>19</v>
      </c>
      <c r="F374" s="203" t="s">
        <v>1033</v>
      </c>
      <c r="G374" s="200"/>
      <c r="H374" s="204">
        <v>118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188</v>
      </c>
      <c r="AU374" s="210" t="s">
        <v>81</v>
      </c>
      <c r="AV374" s="13" t="s">
        <v>81</v>
      </c>
      <c r="AW374" s="13" t="s">
        <v>33</v>
      </c>
      <c r="AX374" s="13" t="s">
        <v>79</v>
      </c>
      <c r="AY374" s="210" t="s">
        <v>177</v>
      </c>
    </row>
    <row r="375" spans="1:65" s="2" customFormat="1" ht="24.2" customHeight="1">
      <c r="A375" s="36"/>
      <c r="B375" s="37"/>
      <c r="C375" s="181" t="s">
        <v>1034</v>
      </c>
      <c r="D375" s="181" t="s">
        <v>179</v>
      </c>
      <c r="E375" s="182" t="s">
        <v>1035</v>
      </c>
      <c r="F375" s="183" t="s">
        <v>1036</v>
      </c>
      <c r="G375" s="184" t="s">
        <v>132</v>
      </c>
      <c r="H375" s="185">
        <v>499</v>
      </c>
      <c r="I375" s="186"/>
      <c r="J375" s="187">
        <f>ROUND(I375*H375,2)</f>
        <v>0</v>
      </c>
      <c r="K375" s="183" t="s">
        <v>183</v>
      </c>
      <c r="L375" s="41"/>
      <c r="M375" s="188" t="s">
        <v>19</v>
      </c>
      <c r="N375" s="189" t="s">
        <v>43</v>
      </c>
      <c r="O375" s="66"/>
      <c r="P375" s="190">
        <f>O375*H375</f>
        <v>0</v>
      </c>
      <c r="Q375" s="190">
        <v>4.0000000000000003E-5</v>
      </c>
      <c r="R375" s="190">
        <f>Q375*H375</f>
        <v>1.9960000000000002E-2</v>
      </c>
      <c r="S375" s="190">
        <v>0</v>
      </c>
      <c r="T375" s="19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184</v>
      </c>
      <c r="AT375" s="192" t="s">
        <v>179</v>
      </c>
      <c r="AU375" s="192" t="s">
        <v>81</v>
      </c>
      <c r="AY375" s="19" t="s">
        <v>177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9" t="s">
        <v>79</v>
      </c>
      <c r="BK375" s="193">
        <f>ROUND(I375*H375,2)</f>
        <v>0</v>
      </c>
      <c r="BL375" s="19" t="s">
        <v>184</v>
      </c>
      <c r="BM375" s="192" t="s">
        <v>1037</v>
      </c>
    </row>
    <row r="376" spans="1:65" s="2" customFormat="1" ht="11.25">
      <c r="A376" s="36"/>
      <c r="B376" s="37"/>
      <c r="C376" s="38"/>
      <c r="D376" s="194" t="s">
        <v>186</v>
      </c>
      <c r="E376" s="38"/>
      <c r="F376" s="195" t="s">
        <v>1038</v>
      </c>
      <c r="G376" s="38"/>
      <c r="H376" s="38"/>
      <c r="I376" s="196"/>
      <c r="J376" s="38"/>
      <c r="K376" s="38"/>
      <c r="L376" s="41"/>
      <c r="M376" s="197"/>
      <c r="N376" s="198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186</v>
      </c>
      <c r="AU376" s="19" t="s">
        <v>81</v>
      </c>
    </row>
    <row r="377" spans="1:65" s="13" customFormat="1" ht="11.25">
      <c r="B377" s="199"/>
      <c r="C377" s="200"/>
      <c r="D377" s="201" t="s">
        <v>188</v>
      </c>
      <c r="E377" s="202" t="s">
        <v>19</v>
      </c>
      <c r="F377" s="203" t="s">
        <v>1039</v>
      </c>
      <c r="G377" s="200"/>
      <c r="H377" s="204">
        <v>499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188</v>
      </c>
      <c r="AU377" s="210" t="s">
        <v>81</v>
      </c>
      <c r="AV377" s="13" t="s">
        <v>81</v>
      </c>
      <c r="AW377" s="13" t="s">
        <v>33</v>
      </c>
      <c r="AX377" s="13" t="s">
        <v>79</v>
      </c>
      <c r="AY377" s="210" t="s">
        <v>177</v>
      </c>
    </row>
    <row r="378" spans="1:65" s="2" customFormat="1" ht="24.2" customHeight="1">
      <c r="A378" s="36"/>
      <c r="B378" s="37"/>
      <c r="C378" s="181" t="s">
        <v>1040</v>
      </c>
      <c r="D378" s="181" t="s">
        <v>179</v>
      </c>
      <c r="E378" s="182" t="s">
        <v>1041</v>
      </c>
      <c r="F378" s="429" t="s">
        <v>4256</v>
      </c>
      <c r="G378" s="184" t="s">
        <v>269</v>
      </c>
      <c r="H378" s="185">
        <v>4</v>
      </c>
      <c r="I378" s="186"/>
      <c r="J378" s="187">
        <f>ROUND(I378*H378,2)</f>
        <v>0</v>
      </c>
      <c r="K378" s="183" t="s">
        <v>19</v>
      </c>
      <c r="L378" s="41"/>
      <c r="M378" s="188" t="s">
        <v>19</v>
      </c>
      <c r="N378" s="189" t="s">
        <v>43</v>
      </c>
      <c r="O378" s="66"/>
      <c r="P378" s="190">
        <f>O378*H378</f>
        <v>0</v>
      </c>
      <c r="Q378" s="190">
        <v>1.8000000000000001E-4</v>
      </c>
      <c r="R378" s="190">
        <f>Q378*H378</f>
        <v>7.2000000000000005E-4</v>
      </c>
      <c r="S378" s="190">
        <v>0</v>
      </c>
      <c r="T378" s="191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184</v>
      </c>
      <c r="AT378" s="192" t="s">
        <v>179</v>
      </c>
      <c r="AU378" s="192" t="s">
        <v>81</v>
      </c>
      <c r="AY378" s="19" t="s">
        <v>177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9" t="s">
        <v>79</v>
      </c>
      <c r="BK378" s="193">
        <f>ROUND(I378*H378,2)</f>
        <v>0</v>
      </c>
      <c r="BL378" s="19" t="s">
        <v>184</v>
      </c>
      <c r="BM378" s="192" t="s">
        <v>1042</v>
      </c>
    </row>
    <row r="379" spans="1:65" s="2" customFormat="1" ht="16.5" customHeight="1">
      <c r="A379" s="36"/>
      <c r="B379" s="37"/>
      <c r="C379" s="181" t="s">
        <v>1043</v>
      </c>
      <c r="D379" s="181" t="s">
        <v>179</v>
      </c>
      <c r="E379" s="182" t="s">
        <v>1044</v>
      </c>
      <c r="F379" s="183" t="s">
        <v>1045</v>
      </c>
      <c r="G379" s="184" t="s">
        <v>380</v>
      </c>
      <c r="H379" s="185">
        <v>30</v>
      </c>
      <c r="I379" s="186"/>
      <c r="J379" s="187">
        <f>ROUND(I379*H379,2)</f>
        <v>0</v>
      </c>
      <c r="K379" s="183" t="s">
        <v>19</v>
      </c>
      <c r="L379" s="41"/>
      <c r="M379" s="188" t="s">
        <v>19</v>
      </c>
      <c r="N379" s="189" t="s">
        <v>43</v>
      </c>
      <c r="O379" s="66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184</v>
      </c>
      <c r="AT379" s="192" t="s">
        <v>179</v>
      </c>
      <c r="AU379" s="192" t="s">
        <v>81</v>
      </c>
      <c r="AY379" s="19" t="s">
        <v>177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79</v>
      </c>
      <c r="BK379" s="193">
        <f>ROUND(I379*H379,2)</f>
        <v>0</v>
      </c>
      <c r="BL379" s="19" t="s">
        <v>184</v>
      </c>
      <c r="BM379" s="192" t="s">
        <v>1046</v>
      </c>
    </row>
    <row r="380" spans="1:65" s="2" customFormat="1" ht="16.5" customHeight="1">
      <c r="A380" s="36"/>
      <c r="B380" s="37"/>
      <c r="C380" s="233" t="s">
        <v>1047</v>
      </c>
      <c r="D380" s="233" t="s">
        <v>385</v>
      </c>
      <c r="E380" s="234" t="s">
        <v>1048</v>
      </c>
      <c r="F380" s="235" t="s">
        <v>1049</v>
      </c>
      <c r="G380" s="236" t="s">
        <v>380</v>
      </c>
      <c r="H380" s="237">
        <v>30</v>
      </c>
      <c r="I380" s="238"/>
      <c r="J380" s="239">
        <f>ROUND(I380*H380,2)</f>
        <v>0</v>
      </c>
      <c r="K380" s="235" t="s">
        <v>19</v>
      </c>
      <c r="L380" s="240"/>
      <c r="M380" s="241" t="s">
        <v>19</v>
      </c>
      <c r="N380" s="242" t="s">
        <v>43</v>
      </c>
      <c r="O380" s="66"/>
      <c r="P380" s="190">
        <f>O380*H380</f>
        <v>0</v>
      </c>
      <c r="Q380" s="190">
        <v>6.9999999999999999E-4</v>
      </c>
      <c r="R380" s="190">
        <f>Q380*H380</f>
        <v>2.1000000000000001E-2</v>
      </c>
      <c r="S380" s="190">
        <v>0</v>
      </c>
      <c r="T380" s="191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232</v>
      </c>
      <c r="AT380" s="192" t="s">
        <v>385</v>
      </c>
      <c r="AU380" s="192" t="s">
        <v>81</v>
      </c>
      <c r="AY380" s="19" t="s">
        <v>177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9" t="s">
        <v>79</v>
      </c>
      <c r="BK380" s="193">
        <f>ROUND(I380*H380,2)</f>
        <v>0</v>
      </c>
      <c r="BL380" s="19" t="s">
        <v>184</v>
      </c>
      <c r="BM380" s="192" t="s">
        <v>1050</v>
      </c>
    </row>
    <row r="381" spans="1:65" s="2" customFormat="1" ht="48.75">
      <c r="A381" s="36"/>
      <c r="B381" s="37"/>
      <c r="C381" s="38"/>
      <c r="D381" s="201" t="s">
        <v>217</v>
      </c>
      <c r="E381" s="38"/>
      <c r="F381" s="222" t="s">
        <v>1051</v>
      </c>
      <c r="G381" s="38"/>
      <c r="H381" s="38"/>
      <c r="I381" s="196"/>
      <c r="J381" s="38"/>
      <c r="K381" s="38"/>
      <c r="L381" s="41"/>
      <c r="M381" s="197"/>
      <c r="N381" s="198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217</v>
      </c>
      <c r="AU381" s="19" t="s">
        <v>81</v>
      </c>
    </row>
    <row r="382" spans="1:65" s="13" customFormat="1" ht="11.25">
      <c r="B382" s="199"/>
      <c r="C382" s="200"/>
      <c r="D382" s="201" t="s">
        <v>188</v>
      </c>
      <c r="E382" s="202" t="s">
        <v>19</v>
      </c>
      <c r="F382" s="203" t="s">
        <v>1052</v>
      </c>
      <c r="G382" s="200"/>
      <c r="H382" s="204">
        <v>30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188</v>
      </c>
      <c r="AU382" s="210" t="s">
        <v>81</v>
      </c>
      <c r="AV382" s="13" t="s">
        <v>81</v>
      </c>
      <c r="AW382" s="13" t="s">
        <v>33</v>
      </c>
      <c r="AX382" s="13" t="s">
        <v>79</v>
      </c>
      <c r="AY382" s="210" t="s">
        <v>177</v>
      </c>
    </row>
    <row r="383" spans="1:65" s="2" customFormat="1" ht="24.2" customHeight="1">
      <c r="A383" s="36"/>
      <c r="B383" s="37"/>
      <c r="C383" s="181" t="s">
        <v>1053</v>
      </c>
      <c r="D383" s="181" t="s">
        <v>179</v>
      </c>
      <c r="E383" s="182" t="s">
        <v>1054</v>
      </c>
      <c r="F383" s="183" t="s">
        <v>1055</v>
      </c>
      <c r="G383" s="184" t="s">
        <v>132</v>
      </c>
      <c r="H383" s="185">
        <v>110.938</v>
      </c>
      <c r="I383" s="186"/>
      <c r="J383" s="187">
        <f>ROUND(I383*H383,2)</f>
        <v>0</v>
      </c>
      <c r="K383" s="183" t="s">
        <v>183</v>
      </c>
      <c r="L383" s="41"/>
      <c r="M383" s="188" t="s">
        <v>19</v>
      </c>
      <c r="N383" s="189" t="s">
        <v>43</v>
      </c>
      <c r="O383" s="66"/>
      <c r="P383" s="190">
        <f>O383*H383</f>
        <v>0</v>
      </c>
      <c r="Q383" s="190">
        <v>4.0289999999999999E-2</v>
      </c>
      <c r="R383" s="190">
        <f>Q383*H383</f>
        <v>4.4696920200000001</v>
      </c>
      <c r="S383" s="190">
        <v>0</v>
      </c>
      <c r="T383" s="191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184</v>
      </c>
      <c r="AT383" s="192" t="s">
        <v>179</v>
      </c>
      <c r="AU383" s="192" t="s">
        <v>81</v>
      </c>
      <c r="AY383" s="19" t="s">
        <v>177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9" t="s">
        <v>79</v>
      </c>
      <c r="BK383" s="193">
        <f>ROUND(I383*H383,2)</f>
        <v>0</v>
      </c>
      <c r="BL383" s="19" t="s">
        <v>184</v>
      </c>
      <c r="BM383" s="192" t="s">
        <v>1056</v>
      </c>
    </row>
    <row r="384" spans="1:65" s="2" customFormat="1" ht="11.25">
      <c r="A384" s="36"/>
      <c r="B384" s="37"/>
      <c r="C384" s="38"/>
      <c r="D384" s="194" t="s">
        <v>186</v>
      </c>
      <c r="E384" s="38"/>
      <c r="F384" s="195" t="s">
        <v>1057</v>
      </c>
      <c r="G384" s="38"/>
      <c r="H384" s="38"/>
      <c r="I384" s="196"/>
      <c r="J384" s="38"/>
      <c r="K384" s="38"/>
      <c r="L384" s="41"/>
      <c r="M384" s="197"/>
      <c r="N384" s="198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186</v>
      </c>
      <c r="AU384" s="19" t="s">
        <v>81</v>
      </c>
    </row>
    <row r="385" spans="1:65" s="13" customFormat="1" ht="11.25">
      <c r="B385" s="199"/>
      <c r="C385" s="200"/>
      <c r="D385" s="201" t="s">
        <v>188</v>
      </c>
      <c r="E385" s="202" t="s">
        <v>19</v>
      </c>
      <c r="F385" s="203" t="s">
        <v>1058</v>
      </c>
      <c r="G385" s="200"/>
      <c r="H385" s="204">
        <v>97.25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188</v>
      </c>
      <c r="AU385" s="210" t="s">
        <v>81</v>
      </c>
      <c r="AV385" s="13" t="s">
        <v>81</v>
      </c>
      <c r="AW385" s="13" t="s">
        <v>33</v>
      </c>
      <c r="AX385" s="13" t="s">
        <v>72</v>
      </c>
      <c r="AY385" s="210" t="s">
        <v>177</v>
      </c>
    </row>
    <row r="386" spans="1:65" s="13" customFormat="1" ht="11.25">
      <c r="B386" s="199"/>
      <c r="C386" s="200"/>
      <c r="D386" s="201" t="s">
        <v>188</v>
      </c>
      <c r="E386" s="202" t="s">
        <v>19</v>
      </c>
      <c r="F386" s="203" t="s">
        <v>1059</v>
      </c>
      <c r="G386" s="200"/>
      <c r="H386" s="204">
        <v>13.688000000000001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188</v>
      </c>
      <c r="AU386" s="210" t="s">
        <v>81</v>
      </c>
      <c r="AV386" s="13" t="s">
        <v>81</v>
      </c>
      <c r="AW386" s="13" t="s">
        <v>33</v>
      </c>
      <c r="AX386" s="13" t="s">
        <v>72</v>
      </c>
      <c r="AY386" s="210" t="s">
        <v>177</v>
      </c>
    </row>
    <row r="387" spans="1:65" s="14" customFormat="1" ht="11.25">
      <c r="B387" s="211"/>
      <c r="C387" s="212"/>
      <c r="D387" s="201" t="s">
        <v>188</v>
      </c>
      <c r="E387" s="213" t="s">
        <v>19</v>
      </c>
      <c r="F387" s="214" t="s">
        <v>199</v>
      </c>
      <c r="G387" s="212"/>
      <c r="H387" s="215">
        <v>110.938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188</v>
      </c>
      <c r="AU387" s="221" t="s">
        <v>81</v>
      </c>
      <c r="AV387" s="14" t="s">
        <v>184</v>
      </c>
      <c r="AW387" s="14" t="s">
        <v>33</v>
      </c>
      <c r="AX387" s="14" t="s">
        <v>79</v>
      </c>
      <c r="AY387" s="221" t="s">
        <v>177</v>
      </c>
    </row>
    <row r="388" spans="1:65" s="12" customFormat="1" ht="22.9" customHeight="1">
      <c r="B388" s="165"/>
      <c r="C388" s="166"/>
      <c r="D388" s="167" t="s">
        <v>71</v>
      </c>
      <c r="E388" s="179" t="s">
        <v>1060</v>
      </c>
      <c r="F388" s="179" t="s">
        <v>1061</v>
      </c>
      <c r="G388" s="166"/>
      <c r="H388" s="166"/>
      <c r="I388" s="169"/>
      <c r="J388" s="180">
        <f>BK388</f>
        <v>0</v>
      </c>
      <c r="K388" s="166"/>
      <c r="L388" s="171"/>
      <c r="M388" s="172"/>
      <c r="N388" s="173"/>
      <c r="O388" s="173"/>
      <c r="P388" s="174">
        <f>SUM(P389:P390)</f>
        <v>0</v>
      </c>
      <c r="Q388" s="173"/>
      <c r="R388" s="174">
        <f>SUM(R389:R390)</f>
        <v>0</v>
      </c>
      <c r="S388" s="173"/>
      <c r="T388" s="175">
        <f>SUM(T389:T390)</f>
        <v>0</v>
      </c>
      <c r="AR388" s="176" t="s">
        <v>79</v>
      </c>
      <c r="AT388" s="177" t="s">
        <v>71</v>
      </c>
      <c r="AU388" s="177" t="s">
        <v>79</v>
      </c>
      <c r="AY388" s="176" t="s">
        <v>177</v>
      </c>
      <c r="BK388" s="178">
        <f>SUM(BK389:BK390)</f>
        <v>0</v>
      </c>
    </row>
    <row r="389" spans="1:65" s="2" customFormat="1" ht="37.9" customHeight="1">
      <c r="A389" s="36"/>
      <c r="B389" s="37"/>
      <c r="C389" s="181" t="s">
        <v>1062</v>
      </c>
      <c r="D389" s="181" t="s">
        <v>179</v>
      </c>
      <c r="E389" s="182" t="s">
        <v>1063</v>
      </c>
      <c r="F389" s="183" t="s">
        <v>1064</v>
      </c>
      <c r="G389" s="184" t="s">
        <v>228</v>
      </c>
      <c r="H389" s="185">
        <v>183.72200000000001</v>
      </c>
      <c r="I389" s="186"/>
      <c r="J389" s="187">
        <f>ROUND(I389*H389,2)</f>
        <v>0</v>
      </c>
      <c r="K389" s="183" t="s">
        <v>183</v>
      </c>
      <c r="L389" s="41"/>
      <c r="M389" s="188" t="s">
        <v>19</v>
      </c>
      <c r="N389" s="189" t="s">
        <v>43</v>
      </c>
      <c r="O389" s="66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2" t="s">
        <v>184</v>
      </c>
      <c r="AT389" s="192" t="s">
        <v>179</v>
      </c>
      <c r="AU389" s="192" t="s">
        <v>81</v>
      </c>
      <c r="AY389" s="19" t="s">
        <v>177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9" t="s">
        <v>79</v>
      </c>
      <c r="BK389" s="193">
        <f>ROUND(I389*H389,2)</f>
        <v>0</v>
      </c>
      <c r="BL389" s="19" t="s">
        <v>184</v>
      </c>
      <c r="BM389" s="192" t="s">
        <v>1065</v>
      </c>
    </row>
    <row r="390" spans="1:65" s="2" customFormat="1" ht="11.25">
      <c r="A390" s="36"/>
      <c r="B390" s="37"/>
      <c r="C390" s="38"/>
      <c r="D390" s="194" t="s">
        <v>186</v>
      </c>
      <c r="E390" s="38"/>
      <c r="F390" s="195" t="s">
        <v>1066</v>
      </c>
      <c r="G390" s="38"/>
      <c r="H390" s="38"/>
      <c r="I390" s="196"/>
      <c r="J390" s="38"/>
      <c r="K390" s="38"/>
      <c r="L390" s="41"/>
      <c r="M390" s="197"/>
      <c r="N390" s="198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186</v>
      </c>
      <c r="AU390" s="19" t="s">
        <v>81</v>
      </c>
    </row>
    <row r="391" spans="1:65" s="12" customFormat="1" ht="25.9" customHeight="1">
      <c r="B391" s="165"/>
      <c r="C391" s="166"/>
      <c r="D391" s="167" t="s">
        <v>71</v>
      </c>
      <c r="E391" s="168" t="s">
        <v>452</v>
      </c>
      <c r="F391" s="168" t="s">
        <v>453</v>
      </c>
      <c r="G391" s="166"/>
      <c r="H391" s="166"/>
      <c r="I391" s="169"/>
      <c r="J391" s="170">
        <f>BK391</f>
        <v>0</v>
      </c>
      <c r="K391" s="166"/>
      <c r="L391" s="171"/>
      <c r="M391" s="172"/>
      <c r="N391" s="173"/>
      <c r="O391" s="173"/>
      <c r="P391" s="174">
        <f>P392+P408+P420+P425+P454+P497+P503+P547+P638+P661+P692+P714+P739+P764+P768</f>
        <v>0</v>
      </c>
      <c r="Q391" s="173"/>
      <c r="R391" s="174">
        <f>R392+R408+R420+R425+R454+R497+R503+R547+R638+R661+R692+R714+R739+R764+R768</f>
        <v>40.602815170000007</v>
      </c>
      <c r="S391" s="173"/>
      <c r="T391" s="175">
        <f>T392+T408+T420+T425+T454+T497+T503+T547+T638+T661+T692+T714+T739+T764+T768</f>
        <v>5.7922500000000002E-2</v>
      </c>
      <c r="AR391" s="176" t="s">
        <v>81</v>
      </c>
      <c r="AT391" s="177" t="s">
        <v>71</v>
      </c>
      <c r="AU391" s="177" t="s">
        <v>72</v>
      </c>
      <c r="AY391" s="176" t="s">
        <v>177</v>
      </c>
      <c r="BK391" s="178">
        <f>BK392+BK408+BK420+BK425+BK454+BK497+BK503+BK547+BK638+BK661+BK692+BK714+BK739+BK764+BK768</f>
        <v>0</v>
      </c>
    </row>
    <row r="392" spans="1:65" s="12" customFormat="1" ht="22.9" customHeight="1">
      <c r="B392" s="165"/>
      <c r="C392" s="166"/>
      <c r="D392" s="167" t="s">
        <v>71</v>
      </c>
      <c r="E392" s="179" t="s">
        <v>1067</v>
      </c>
      <c r="F392" s="179" t="s">
        <v>1068</v>
      </c>
      <c r="G392" s="166"/>
      <c r="H392" s="166"/>
      <c r="I392" s="169"/>
      <c r="J392" s="180">
        <f>BK392</f>
        <v>0</v>
      </c>
      <c r="K392" s="166"/>
      <c r="L392" s="171"/>
      <c r="M392" s="172"/>
      <c r="N392" s="173"/>
      <c r="O392" s="173"/>
      <c r="P392" s="174">
        <f>SUM(P393:P407)</f>
        <v>0</v>
      </c>
      <c r="Q392" s="173"/>
      <c r="R392" s="174">
        <f>SUM(R393:R407)</f>
        <v>0.70123288000000006</v>
      </c>
      <c r="S392" s="173"/>
      <c r="T392" s="175">
        <f>SUM(T393:T407)</f>
        <v>0</v>
      </c>
      <c r="AR392" s="176" t="s">
        <v>81</v>
      </c>
      <c r="AT392" s="177" t="s">
        <v>71</v>
      </c>
      <c r="AU392" s="177" t="s">
        <v>79</v>
      </c>
      <c r="AY392" s="176" t="s">
        <v>177</v>
      </c>
      <c r="BK392" s="178">
        <f>SUM(BK393:BK407)</f>
        <v>0</v>
      </c>
    </row>
    <row r="393" spans="1:65" s="2" customFormat="1" ht="21.75" customHeight="1">
      <c r="A393" s="36"/>
      <c r="B393" s="37"/>
      <c r="C393" s="181" t="s">
        <v>1069</v>
      </c>
      <c r="D393" s="181" t="s">
        <v>179</v>
      </c>
      <c r="E393" s="182" t="s">
        <v>1070</v>
      </c>
      <c r="F393" s="183" t="s">
        <v>1071</v>
      </c>
      <c r="G393" s="184" t="s">
        <v>132</v>
      </c>
      <c r="H393" s="185">
        <v>205.28</v>
      </c>
      <c r="I393" s="186"/>
      <c r="J393" s="187">
        <f>ROUND(I393*H393,2)</f>
        <v>0</v>
      </c>
      <c r="K393" s="183" t="s">
        <v>183</v>
      </c>
      <c r="L393" s="41"/>
      <c r="M393" s="188" t="s">
        <v>19</v>
      </c>
      <c r="N393" s="189" t="s">
        <v>43</v>
      </c>
      <c r="O393" s="66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2" t="s">
        <v>287</v>
      </c>
      <c r="AT393" s="192" t="s">
        <v>179</v>
      </c>
      <c r="AU393" s="192" t="s">
        <v>81</v>
      </c>
      <c r="AY393" s="19" t="s">
        <v>177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79</v>
      </c>
      <c r="BK393" s="193">
        <f>ROUND(I393*H393,2)</f>
        <v>0</v>
      </c>
      <c r="BL393" s="19" t="s">
        <v>287</v>
      </c>
      <c r="BM393" s="192" t="s">
        <v>1072</v>
      </c>
    </row>
    <row r="394" spans="1:65" s="2" customFormat="1" ht="11.25">
      <c r="A394" s="36"/>
      <c r="B394" s="37"/>
      <c r="C394" s="38"/>
      <c r="D394" s="194" t="s">
        <v>186</v>
      </c>
      <c r="E394" s="38"/>
      <c r="F394" s="195" t="s">
        <v>1073</v>
      </c>
      <c r="G394" s="38"/>
      <c r="H394" s="38"/>
      <c r="I394" s="196"/>
      <c r="J394" s="38"/>
      <c r="K394" s="38"/>
      <c r="L394" s="41"/>
      <c r="M394" s="197"/>
      <c r="N394" s="198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186</v>
      </c>
      <c r="AU394" s="19" t="s">
        <v>81</v>
      </c>
    </row>
    <row r="395" spans="1:65" s="13" customFormat="1" ht="11.25">
      <c r="B395" s="199"/>
      <c r="C395" s="200"/>
      <c r="D395" s="201" t="s">
        <v>188</v>
      </c>
      <c r="E395" s="202" t="s">
        <v>19</v>
      </c>
      <c r="F395" s="203" t="s">
        <v>1074</v>
      </c>
      <c r="G395" s="200"/>
      <c r="H395" s="204">
        <v>205.28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188</v>
      </c>
      <c r="AU395" s="210" t="s">
        <v>81</v>
      </c>
      <c r="AV395" s="13" t="s">
        <v>81</v>
      </c>
      <c r="AW395" s="13" t="s">
        <v>33</v>
      </c>
      <c r="AX395" s="13" t="s">
        <v>79</v>
      </c>
      <c r="AY395" s="210" t="s">
        <v>177</v>
      </c>
    </row>
    <row r="396" spans="1:65" s="2" customFormat="1" ht="16.5" customHeight="1">
      <c r="A396" s="36"/>
      <c r="B396" s="37"/>
      <c r="C396" s="233" t="s">
        <v>1075</v>
      </c>
      <c r="D396" s="233" t="s">
        <v>385</v>
      </c>
      <c r="E396" s="234" t="s">
        <v>1076</v>
      </c>
      <c r="F396" s="431" t="s">
        <v>1077</v>
      </c>
      <c r="G396" s="236" t="s">
        <v>1078</v>
      </c>
      <c r="H396" s="237">
        <v>266.86399999999998</v>
      </c>
      <c r="I396" s="238"/>
      <c r="J396" s="239">
        <f>ROUND(I396*H396,2)</f>
        <v>0</v>
      </c>
      <c r="K396" s="235" t="s">
        <v>183</v>
      </c>
      <c r="L396" s="240"/>
      <c r="M396" s="241" t="s">
        <v>19</v>
      </c>
      <c r="N396" s="242" t="s">
        <v>43</v>
      </c>
      <c r="O396" s="66"/>
      <c r="P396" s="190">
        <f>O396*H396</f>
        <v>0</v>
      </c>
      <c r="Q396" s="190">
        <v>1E-3</v>
      </c>
      <c r="R396" s="190">
        <f>Q396*H396</f>
        <v>0.26686399999999999</v>
      </c>
      <c r="S396" s="190">
        <v>0</v>
      </c>
      <c r="T396" s="19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2" t="s">
        <v>404</v>
      </c>
      <c r="AT396" s="192" t="s">
        <v>385</v>
      </c>
      <c r="AU396" s="192" t="s">
        <v>81</v>
      </c>
      <c r="AY396" s="19" t="s">
        <v>177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9" t="s">
        <v>79</v>
      </c>
      <c r="BK396" s="193">
        <f>ROUND(I396*H396,2)</f>
        <v>0</v>
      </c>
      <c r="BL396" s="19" t="s">
        <v>287</v>
      </c>
      <c r="BM396" s="192" t="s">
        <v>1079</v>
      </c>
    </row>
    <row r="397" spans="1:65" s="13" customFormat="1" ht="11.25">
      <c r="B397" s="199"/>
      <c r="C397" s="200"/>
      <c r="D397" s="201" t="s">
        <v>188</v>
      </c>
      <c r="E397" s="200"/>
      <c r="F397" s="430" t="s">
        <v>1080</v>
      </c>
      <c r="G397" s="200"/>
      <c r="H397" s="204">
        <v>266.86399999999998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188</v>
      </c>
      <c r="AU397" s="210" t="s">
        <v>81</v>
      </c>
      <c r="AV397" s="13" t="s">
        <v>81</v>
      </c>
      <c r="AW397" s="13" t="s">
        <v>4</v>
      </c>
      <c r="AX397" s="13" t="s">
        <v>79</v>
      </c>
      <c r="AY397" s="210" t="s">
        <v>177</v>
      </c>
    </row>
    <row r="398" spans="1:65" s="2" customFormat="1" ht="24.2" customHeight="1">
      <c r="A398" s="36"/>
      <c r="B398" s="37"/>
      <c r="C398" s="181" t="s">
        <v>1081</v>
      </c>
      <c r="D398" s="181" t="s">
        <v>179</v>
      </c>
      <c r="E398" s="182" t="s">
        <v>1082</v>
      </c>
      <c r="F398" s="183" t="s">
        <v>1083</v>
      </c>
      <c r="G398" s="184" t="s">
        <v>132</v>
      </c>
      <c r="H398" s="185">
        <v>275.44</v>
      </c>
      <c r="I398" s="186"/>
      <c r="J398" s="187">
        <f>ROUND(I398*H398,2)</f>
        <v>0</v>
      </c>
      <c r="K398" s="183" t="s">
        <v>183</v>
      </c>
      <c r="L398" s="41"/>
      <c r="M398" s="188" t="s">
        <v>19</v>
      </c>
      <c r="N398" s="189" t="s">
        <v>43</v>
      </c>
      <c r="O398" s="66"/>
      <c r="P398" s="190">
        <f>O398*H398</f>
        <v>0</v>
      </c>
      <c r="Q398" s="190">
        <v>1.8000000000000001E-4</v>
      </c>
      <c r="R398" s="190">
        <f>Q398*H398</f>
        <v>4.9579200000000004E-2</v>
      </c>
      <c r="S398" s="190">
        <v>0</v>
      </c>
      <c r="T398" s="19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2" t="s">
        <v>287</v>
      </c>
      <c r="AT398" s="192" t="s">
        <v>179</v>
      </c>
      <c r="AU398" s="192" t="s">
        <v>81</v>
      </c>
      <c r="AY398" s="19" t="s">
        <v>177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9" t="s">
        <v>79</v>
      </c>
      <c r="BK398" s="193">
        <f>ROUND(I398*H398,2)</f>
        <v>0</v>
      </c>
      <c r="BL398" s="19" t="s">
        <v>287</v>
      </c>
      <c r="BM398" s="192" t="s">
        <v>1084</v>
      </c>
    </row>
    <row r="399" spans="1:65" s="2" customFormat="1" ht="11.25">
      <c r="A399" s="36"/>
      <c r="B399" s="37"/>
      <c r="C399" s="38"/>
      <c r="D399" s="194" t="s">
        <v>186</v>
      </c>
      <c r="E399" s="38"/>
      <c r="F399" s="195" t="s">
        <v>1085</v>
      </c>
      <c r="G399" s="38"/>
      <c r="H399" s="38"/>
      <c r="I399" s="196"/>
      <c r="J399" s="38"/>
      <c r="K399" s="38"/>
      <c r="L399" s="41"/>
      <c r="M399" s="197"/>
      <c r="N399" s="198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186</v>
      </c>
      <c r="AU399" s="19" t="s">
        <v>81</v>
      </c>
    </row>
    <row r="400" spans="1:65" s="13" customFormat="1" ht="11.25">
      <c r="B400" s="199"/>
      <c r="C400" s="200"/>
      <c r="D400" s="201" t="s">
        <v>188</v>
      </c>
      <c r="E400" s="202" t="s">
        <v>19</v>
      </c>
      <c r="F400" s="203" t="s">
        <v>1086</v>
      </c>
      <c r="G400" s="200"/>
      <c r="H400" s="204">
        <v>202.4</v>
      </c>
      <c r="I400" s="205"/>
      <c r="J400" s="200"/>
      <c r="K400" s="200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188</v>
      </c>
      <c r="AU400" s="210" t="s">
        <v>81</v>
      </c>
      <c r="AV400" s="13" t="s">
        <v>81</v>
      </c>
      <c r="AW400" s="13" t="s">
        <v>33</v>
      </c>
      <c r="AX400" s="13" t="s">
        <v>72</v>
      </c>
      <c r="AY400" s="210" t="s">
        <v>177</v>
      </c>
    </row>
    <row r="401" spans="1:65" s="13" customFormat="1" ht="11.25">
      <c r="B401" s="199"/>
      <c r="C401" s="200"/>
      <c r="D401" s="201" t="s">
        <v>188</v>
      </c>
      <c r="E401" s="202" t="s">
        <v>19</v>
      </c>
      <c r="F401" s="203" t="s">
        <v>1087</v>
      </c>
      <c r="G401" s="200"/>
      <c r="H401" s="204">
        <v>38.06</v>
      </c>
      <c r="I401" s="205"/>
      <c r="J401" s="200"/>
      <c r="K401" s="200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188</v>
      </c>
      <c r="AU401" s="210" t="s">
        <v>81</v>
      </c>
      <c r="AV401" s="13" t="s">
        <v>81</v>
      </c>
      <c r="AW401" s="13" t="s">
        <v>33</v>
      </c>
      <c r="AX401" s="13" t="s">
        <v>72</v>
      </c>
      <c r="AY401" s="210" t="s">
        <v>177</v>
      </c>
    </row>
    <row r="402" spans="1:65" s="13" customFormat="1" ht="11.25">
      <c r="B402" s="199"/>
      <c r="C402" s="200"/>
      <c r="D402" s="201" t="s">
        <v>188</v>
      </c>
      <c r="E402" s="202" t="s">
        <v>19</v>
      </c>
      <c r="F402" s="203" t="s">
        <v>1088</v>
      </c>
      <c r="G402" s="200"/>
      <c r="H402" s="204">
        <v>34.979999999999997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188</v>
      </c>
      <c r="AU402" s="210" t="s">
        <v>81</v>
      </c>
      <c r="AV402" s="13" t="s">
        <v>81</v>
      </c>
      <c r="AW402" s="13" t="s">
        <v>33</v>
      </c>
      <c r="AX402" s="13" t="s">
        <v>72</v>
      </c>
      <c r="AY402" s="210" t="s">
        <v>177</v>
      </c>
    </row>
    <row r="403" spans="1:65" s="14" customFormat="1" ht="11.25">
      <c r="B403" s="211"/>
      <c r="C403" s="212"/>
      <c r="D403" s="201" t="s">
        <v>188</v>
      </c>
      <c r="E403" s="213" t="s">
        <v>19</v>
      </c>
      <c r="F403" s="214" t="s">
        <v>199</v>
      </c>
      <c r="G403" s="212"/>
      <c r="H403" s="215">
        <v>275.44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188</v>
      </c>
      <c r="AU403" s="221" t="s">
        <v>81</v>
      </c>
      <c r="AV403" s="14" t="s">
        <v>184</v>
      </c>
      <c r="AW403" s="14" t="s">
        <v>33</v>
      </c>
      <c r="AX403" s="14" t="s">
        <v>79</v>
      </c>
      <c r="AY403" s="221" t="s">
        <v>177</v>
      </c>
    </row>
    <row r="404" spans="1:65" s="2" customFormat="1" ht="16.5" customHeight="1">
      <c r="A404" s="36"/>
      <c r="B404" s="37"/>
      <c r="C404" s="233" t="s">
        <v>1089</v>
      </c>
      <c r="D404" s="233" t="s">
        <v>385</v>
      </c>
      <c r="E404" s="234" t="s">
        <v>1090</v>
      </c>
      <c r="F404" s="235" t="s">
        <v>1091</v>
      </c>
      <c r="G404" s="236" t="s">
        <v>132</v>
      </c>
      <c r="H404" s="237">
        <v>302.98399999999998</v>
      </c>
      <c r="I404" s="238"/>
      <c r="J404" s="239">
        <f>ROUND(I404*H404,2)</f>
        <v>0</v>
      </c>
      <c r="K404" s="235" t="s">
        <v>183</v>
      </c>
      <c r="L404" s="240"/>
      <c r="M404" s="241" t="s">
        <v>19</v>
      </c>
      <c r="N404" s="242" t="s">
        <v>43</v>
      </c>
      <c r="O404" s="66"/>
      <c r="P404" s="190">
        <f>O404*H404</f>
        <v>0</v>
      </c>
      <c r="Q404" s="190">
        <v>1.2700000000000001E-3</v>
      </c>
      <c r="R404" s="190">
        <f>Q404*H404</f>
        <v>0.38478968000000002</v>
      </c>
      <c r="S404" s="190">
        <v>0</v>
      </c>
      <c r="T404" s="19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2" t="s">
        <v>404</v>
      </c>
      <c r="AT404" s="192" t="s">
        <v>385</v>
      </c>
      <c r="AU404" s="192" t="s">
        <v>81</v>
      </c>
      <c r="AY404" s="19" t="s">
        <v>177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9" t="s">
        <v>79</v>
      </c>
      <c r="BK404" s="193">
        <f>ROUND(I404*H404,2)</f>
        <v>0</v>
      </c>
      <c r="BL404" s="19" t="s">
        <v>287</v>
      </c>
      <c r="BM404" s="192" t="s">
        <v>1092</v>
      </c>
    </row>
    <row r="405" spans="1:65" s="13" customFormat="1" ht="11.25">
      <c r="B405" s="199"/>
      <c r="C405" s="200"/>
      <c r="D405" s="201" t="s">
        <v>188</v>
      </c>
      <c r="E405" s="200"/>
      <c r="F405" s="203" t="s">
        <v>1093</v>
      </c>
      <c r="G405" s="200"/>
      <c r="H405" s="204">
        <v>302.98399999999998</v>
      </c>
      <c r="I405" s="205"/>
      <c r="J405" s="200"/>
      <c r="K405" s="200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188</v>
      </c>
      <c r="AU405" s="210" t="s">
        <v>81</v>
      </c>
      <c r="AV405" s="13" t="s">
        <v>81</v>
      </c>
      <c r="AW405" s="13" t="s">
        <v>4</v>
      </c>
      <c r="AX405" s="13" t="s">
        <v>79</v>
      </c>
      <c r="AY405" s="210" t="s">
        <v>177</v>
      </c>
    </row>
    <row r="406" spans="1:65" s="2" customFormat="1" ht="24.2" customHeight="1">
      <c r="A406" s="36"/>
      <c r="B406" s="37"/>
      <c r="C406" s="181" t="s">
        <v>1094</v>
      </c>
      <c r="D406" s="181" t="s">
        <v>179</v>
      </c>
      <c r="E406" s="182" t="s">
        <v>1095</v>
      </c>
      <c r="F406" s="183" t="s">
        <v>1096</v>
      </c>
      <c r="G406" s="184" t="s">
        <v>228</v>
      </c>
      <c r="H406" s="185">
        <v>0.70099999999999996</v>
      </c>
      <c r="I406" s="186"/>
      <c r="J406" s="187">
        <f>ROUND(I406*H406,2)</f>
        <v>0</v>
      </c>
      <c r="K406" s="183" t="s">
        <v>183</v>
      </c>
      <c r="L406" s="41"/>
      <c r="M406" s="188" t="s">
        <v>19</v>
      </c>
      <c r="N406" s="189" t="s">
        <v>43</v>
      </c>
      <c r="O406" s="66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287</v>
      </c>
      <c r="AT406" s="192" t="s">
        <v>179</v>
      </c>
      <c r="AU406" s="192" t="s">
        <v>81</v>
      </c>
      <c r="AY406" s="19" t="s">
        <v>177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79</v>
      </c>
      <c r="BK406" s="193">
        <f>ROUND(I406*H406,2)</f>
        <v>0</v>
      </c>
      <c r="BL406" s="19" t="s">
        <v>287</v>
      </c>
      <c r="BM406" s="192" t="s">
        <v>1097</v>
      </c>
    </row>
    <row r="407" spans="1:65" s="2" customFormat="1" ht="11.25">
      <c r="A407" s="36"/>
      <c r="B407" s="37"/>
      <c r="C407" s="38"/>
      <c r="D407" s="194" t="s">
        <v>186</v>
      </c>
      <c r="E407" s="38"/>
      <c r="F407" s="195" t="s">
        <v>1098</v>
      </c>
      <c r="G407" s="38"/>
      <c r="H407" s="38"/>
      <c r="I407" s="196"/>
      <c r="J407" s="38"/>
      <c r="K407" s="38"/>
      <c r="L407" s="41"/>
      <c r="M407" s="197"/>
      <c r="N407" s="19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186</v>
      </c>
      <c r="AU407" s="19" t="s">
        <v>81</v>
      </c>
    </row>
    <row r="408" spans="1:65" s="12" customFormat="1" ht="22.9" customHeight="1">
      <c r="B408" s="165"/>
      <c r="C408" s="166"/>
      <c r="D408" s="167" t="s">
        <v>71</v>
      </c>
      <c r="E408" s="179" t="s">
        <v>1099</v>
      </c>
      <c r="F408" s="179" t="s">
        <v>1100</v>
      </c>
      <c r="G408" s="166"/>
      <c r="H408" s="166"/>
      <c r="I408" s="169"/>
      <c r="J408" s="180">
        <f>BK408</f>
        <v>0</v>
      </c>
      <c r="K408" s="166"/>
      <c r="L408" s="171"/>
      <c r="M408" s="172"/>
      <c r="N408" s="173"/>
      <c r="O408" s="173"/>
      <c r="P408" s="174">
        <f>SUM(P409:P419)</f>
        <v>0</v>
      </c>
      <c r="Q408" s="173"/>
      <c r="R408" s="174">
        <f>SUM(R409:R419)</f>
        <v>0.36082199999999998</v>
      </c>
      <c r="S408" s="173"/>
      <c r="T408" s="175">
        <f>SUM(T409:T419)</f>
        <v>0</v>
      </c>
      <c r="AR408" s="176" t="s">
        <v>81</v>
      </c>
      <c r="AT408" s="177" t="s">
        <v>71</v>
      </c>
      <c r="AU408" s="177" t="s">
        <v>79</v>
      </c>
      <c r="AY408" s="176" t="s">
        <v>177</v>
      </c>
      <c r="BK408" s="178">
        <f>SUM(BK409:BK419)</f>
        <v>0</v>
      </c>
    </row>
    <row r="409" spans="1:65" s="2" customFormat="1" ht="16.5" customHeight="1">
      <c r="A409" s="36"/>
      <c r="B409" s="37"/>
      <c r="C409" s="181" t="s">
        <v>1101</v>
      </c>
      <c r="D409" s="181" t="s">
        <v>179</v>
      </c>
      <c r="E409" s="182" t="s">
        <v>1102</v>
      </c>
      <c r="F409" s="183" t="s">
        <v>1103</v>
      </c>
      <c r="G409" s="184" t="s">
        <v>132</v>
      </c>
      <c r="H409" s="185">
        <v>250.4</v>
      </c>
      <c r="I409" s="186"/>
      <c r="J409" s="187">
        <f>ROUND(I409*H409,2)</f>
        <v>0</v>
      </c>
      <c r="K409" s="183" t="s">
        <v>183</v>
      </c>
      <c r="L409" s="41"/>
      <c r="M409" s="188" t="s">
        <v>19</v>
      </c>
      <c r="N409" s="189" t="s">
        <v>43</v>
      </c>
      <c r="O409" s="66"/>
      <c r="P409" s="190">
        <f>O409*H409</f>
        <v>0</v>
      </c>
      <c r="Q409" s="190">
        <v>0</v>
      </c>
      <c r="R409" s="190">
        <f>Q409*H409</f>
        <v>0</v>
      </c>
      <c r="S409" s="190">
        <v>0</v>
      </c>
      <c r="T409" s="191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2" t="s">
        <v>287</v>
      </c>
      <c r="AT409" s="192" t="s">
        <v>179</v>
      </c>
      <c r="AU409" s="192" t="s">
        <v>81</v>
      </c>
      <c r="AY409" s="19" t="s">
        <v>177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9" t="s">
        <v>79</v>
      </c>
      <c r="BK409" s="193">
        <f>ROUND(I409*H409,2)</f>
        <v>0</v>
      </c>
      <c r="BL409" s="19" t="s">
        <v>287</v>
      </c>
      <c r="BM409" s="192" t="s">
        <v>1104</v>
      </c>
    </row>
    <row r="410" spans="1:65" s="2" customFormat="1" ht="11.25">
      <c r="A410" s="36"/>
      <c r="B410" s="37"/>
      <c r="C410" s="38"/>
      <c r="D410" s="194" t="s">
        <v>186</v>
      </c>
      <c r="E410" s="38"/>
      <c r="F410" s="195" t="s">
        <v>1105</v>
      </c>
      <c r="G410" s="38"/>
      <c r="H410" s="38"/>
      <c r="I410" s="196"/>
      <c r="J410" s="38"/>
      <c r="K410" s="38"/>
      <c r="L410" s="41"/>
      <c r="M410" s="197"/>
      <c r="N410" s="198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186</v>
      </c>
      <c r="AU410" s="19" t="s">
        <v>81</v>
      </c>
    </row>
    <row r="411" spans="1:65" s="13" customFormat="1" ht="11.25">
      <c r="B411" s="199"/>
      <c r="C411" s="200"/>
      <c r="D411" s="201" t="s">
        <v>188</v>
      </c>
      <c r="E411" s="202" t="s">
        <v>19</v>
      </c>
      <c r="F411" s="203" t="s">
        <v>1106</v>
      </c>
      <c r="G411" s="200"/>
      <c r="H411" s="204">
        <v>250.4</v>
      </c>
      <c r="I411" s="205"/>
      <c r="J411" s="200"/>
      <c r="K411" s="200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188</v>
      </c>
      <c r="AU411" s="210" t="s">
        <v>81</v>
      </c>
      <c r="AV411" s="13" t="s">
        <v>81</v>
      </c>
      <c r="AW411" s="13" t="s">
        <v>33</v>
      </c>
      <c r="AX411" s="13" t="s">
        <v>79</v>
      </c>
      <c r="AY411" s="210" t="s">
        <v>177</v>
      </c>
    </row>
    <row r="412" spans="1:65" s="2" customFormat="1" ht="16.5" customHeight="1">
      <c r="A412" s="36"/>
      <c r="B412" s="37"/>
      <c r="C412" s="233" t="s">
        <v>1107</v>
      </c>
      <c r="D412" s="233" t="s">
        <v>385</v>
      </c>
      <c r="E412" s="234" t="s">
        <v>1108</v>
      </c>
      <c r="F412" s="235" t="s">
        <v>1109</v>
      </c>
      <c r="G412" s="236" t="s">
        <v>132</v>
      </c>
      <c r="H412" s="237">
        <v>36.33</v>
      </c>
      <c r="I412" s="238"/>
      <c r="J412" s="239">
        <f>ROUND(I412*H412,2)</f>
        <v>0</v>
      </c>
      <c r="K412" s="235" t="s">
        <v>183</v>
      </c>
      <c r="L412" s="240"/>
      <c r="M412" s="241" t="s">
        <v>19</v>
      </c>
      <c r="N412" s="242" t="s">
        <v>43</v>
      </c>
      <c r="O412" s="66"/>
      <c r="P412" s="190">
        <f>O412*H412</f>
        <v>0</v>
      </c>
      <c r="Q412" s="190">
        <v>1.1999999999999999E-3</v>
      </c>
      <c r="R412" s="190">
        <f>Q412*H412</f>
        <v>4.3595999999999996E-2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404</v>
      </c>
      <c r="AT412" s="192" t="s">
        <v>385</v>
      </c>
      <c r="AU412" s="192" t="s">
        <v>81</v>
      </c>
      <c r="AY412" s="19" t="s">
        <v>177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79</v>
      </c>
      <c r="BK412" s="193">
        <f>ROUND(I412*H412,2)</f>
        <v>0</v>
      </c>
      <c r="BL412" s="19" t="s">
        <v>287</v>
      </c>
      <c r="BM412" s="192" t="s">
        <v>1110</v>
      </c>
    </row>
    <row r="413" spans="1:65" s="13" customFormat="1" ht="11.25">
      <c r="B413" s="199"/>
      <c r="C413" s="200"/>
      <c r="D413" s="201" t="s">
        <v>188</v>
      </c>
      <c r="E413" s="202" t="s">
        <v>19</v>
      </c>
      <c r="F413" s="203" t="s">
        <v>582</v>
      </c>
      <c r="G413" s="200"/>
      <c r="H413" s="204">
        <v>34.6</v>
      </c>
      <c r="I413" s="205"/>
      <c r="J413" s="200"/>
      <c r="K413" s="200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188</v>
      </c>
      <c r="AU413" s="210" t="s">
        <v>81</v>
      </c>
      <c r="AV413" s="13" t="s">
        <v>81</v>
      </c>
      <c r="AW413" s="13" t="s">
        <v>33</v>
      </c>
      <c r="AX413" s="13" t="s">
        <v>79</v>
      </c>
      <c r="AY413" s="210" t="s">
        <v>177</v>
      </c>
    </row>
    <row r="414" spans="1:65" s="13" customFormat="1" ht="11.25">
      <c r="B414" s="199"/>
      <c r="C414" s="200"/>
      <c r="D414" s="201" t="s">
        <v>188</v>
      </c>
      <c r="E414" s="200"/>
      <c r="F414" s="203" t="s">
        <v>1111</v>
      </c>
      <c r="G414" s="200"/>
      <c r="H414" s="204">
        <v>36.33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188</v>
      </c>
      <c r="AU414" s="210" t="s">
        <v>81</v>
      </c>
      <c r="AV414" s="13" t="s">
        <v>81</v>
      </c>
      <c r="AW414" s="13" t="s">
        <v>4</v>
      </c>
      <c r="AX414" s="13" t="s">
        <v>79</v>
      </c>
      <c r="AY414" s="210" t="s">
        <v>177</v>
      </c>
    </row>
    <row r="415" spans="1:65" s="2" customFormat="1" ht="16.5" customHeight="1">
      <c r="A415" s="36"/>
      <c r="B415" s="37"/>
      <c r="C415" s="233" t="s">
        <v>1112</v>
      </c>
      <c r="D415" s="233" t="s">
        <v>385</v>
      </c>
      <c r="E415" s="234" t="s">
        <v>1113</v>
      </c>
      <c r="F415" s="431" t="s">
        <v>1114</v>
      </c>
      <c r="G415" s="236" t="s">
        <v>132</v>
      </c>
      <c r="H415" s="237">
        <v>226.59</v>
      </c>
      <c r="I415" s="238"/>
      <c r="J415" s="239">
        <f>ROUND(I415*H415,2)</f>
        <v>0</v>
      </c>
      <c r="K415" s="235" t="s">
        <v>183</v>
      </c>
      <c r="L415" s="240"/>
      <c r="M415" s="241" t="s">
        <v>19</v>
      </c>
      <c r="N415" s="242" t="s">
        <v>43</v>
      </c>
      <c r="O415" s="66"/>
      <c r="P415" s="190">
        <f>O415*H415</f>
        <v>0</v>
      </c>
      <c r="Q415" s="190">
        <v>1.4E-3</v>
      </c>
      <c r="R415" s="190">
        <f>Q415*H415</f>
        <v>0.31722600000000001</v>
      </c>
      <c r="S415" s="190">
        <v>0</v>
      </c>
      <c r="T415" s="191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2" t="s">
        <v>404</v>
      </c>
      <c r="AT415" s="192" t="s">
        <v>385</v>
      </c>
      <c r="AU415" s="192" t="s">
        <v>81</v>
      </c>
      <c r="AY415" s="19" t="s">
        <v>177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9" t="s">
        <v>79</v>
      </c>
      <c r="BK415" s="193">
        <f>ROUND(I415*H415,2)</f>
        <v>0</v>
      </c>
      <c r="BL415" s="19" t="s">
        <v>287</v>
      </c>
      <c r="BM415" s="192" t="s">
        <v>1115</v>
      </c>
    </row>
    <row r="416" spans="1:65" s="13" customFormat="1" ht="11.25">
      <c r="B416" s="199"/>
      <c r="C416" s="200"/>
      <c r="D416" s="201" t="s">
        <v>188</v>
      </c>
      <c r="E416" s="202" t="s">
        <v>19</v>
      </c>
      <c r="F416" s="430" t="s">
        <v>1116</v>
      </c>
      <c r="G416" s="200"/>
      <c r="H416" s="204">
        <v>215.8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188</v>
      </c>
      <c r="AU416" s="210" t="s">
        <v>81</v>
      </c>
      <c r="AV416" s="13" t="s">
        <v>81</v>
      </c>
      <c r="AW416" s="13" t="s">
        <v>33</v>
      </c>
      <c r="AX416" s="13" t="s">
        <v>79</v>
      </c>
      <c r="AY416" s="210" t="s">
        <v>177</v>
      </c>
    </row>
    <row r="417" spans="1:65" s="13" customFormat="1" ht="11.25">
      <c r="B417" s="199"/>
      <c r="C417" s="200"/>
      <c r="D417" s="201" t="s">
        <v>188</v>
      </c>
      <c r="E417" s="200"/>
      <c r="F417" s="203" t="s">
        <v>1117</v>
      </c>
      <c r="G417" s="200"/>
      <c r="H417" s="204">
        <v>226.59</v>
      </c>
      <c r="I417" s="205"/>
      <c r="J417" s="200"/>
      <c r="K417" s="200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188</v>
      </c>
      <c r="AU417" s="210" t="s">
        <v>81</v>
      </c>
      <c r="AV417" s="13" t="s">
        <v>81</v>
      </c>
      <c r="AW417" s="13" t="s">
        <v>4</v>
      </c>
      <c r="AX417" s="13" t="s">
        <v>79</v>
      </c>
      <c r="AY417" s="210" t="s">
        <v>177</v>
      </c>
    </row>
    <row r="418" spans="1:65" s="2" customFormat="1" ht="24.2" customHeight="1">
      <c r="A418" s="36"/>
      <c r="B418" s="37"/>
      <c r="C418" s="181" t="s">
        <v>1118</v>
      </c>
      <c r="D418" s="181" t="s">
        <v>179</v>
      </c>
      <c r="E418" s="182" t="s">
        <v>1119</v>
      </c>
      <c r="F418" s="183" t="s">
        <v>1120</v>
      </c>
      <c r="G418" s="184" t="s">
        <v>228</v>
      </c>
      <c r="H418" s="185">
        <v>0.36099999999999999</v>
      </c>
      <c r="I418" s="186"/>
      <c r="J418" s="187">
        <f>ROUND(I418*H418,2)</f>
        <v>0</v>
      </c>
      <c r="K418" s="183" t="s">
        <v>183</v>
      </c>
      <c r="L418" s="41"/>
      <c r="M418" s="188" t="s">
        <v>19</v>
      </c>
      <c r="N418" s="189" t="s">
        <v>43</v>
      </c>
      <c r="O418" s="66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2" t="s">
        <v>287</v>
      </c>
      <c r="AT418" s="192" t="s">
        <v>179</v>
      </c>
      <c r="AU418" s="192" t="s">
        <v>81</v>
      </c>
      <c r="AY418" s="19" t="s">
        <v>177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9" t="s">
        <v>79</v>
      </c>
      <c r="BK418" s="193">
        <f>ROUND(I418*H418,2)</f>
        <v>0</v>
      </c>
      <c r="BL418" s="19" t="s">
        <v>287</v>
      </c>
      <c r="BM418" s="192" t="s">
        <v>1121</v>
      </c>
    </row>
    <row r="419" spans="1:65" s="2" customFormat="1" ht="11.25">
      <c r="A419" s="36"/>
      <c r="B419" s="37"/>
      <c r="C419" s="38"/>
      <c r="D419" s="194" t="s">
        <v>186</v>
      </c>
      <c r="E419" s="38"/>
      <c r="F419" s="195" t="s">
        <v>1122</v>
      </c>
      <c r="G419" s="38"/>
      <c r="H419" s="38"/>
      <c r="I419" s="196"/>
      <c r="J419" s="38"/>
      <c r="K419" s="38"/>
      <c r="L419" s="41"/>
      <c r="M419" s="197"/>
      <c r="N419" s="198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186</v>
      </c>
      <c r="AU419" s="19" t="s">
        <v>81</v>
      </c>
    </row>
    <row r="420" spans="1:65" s="12" customFormat="1" ht="22.9" customHeight="1">
      <c r="B420" s="165"/>
      <c r="C420" s="166"/>
      <c r="D420" s="167" t="s">
        <v>71</v>
      </c>
      <c r="E420" s="179" t="s">
        <v>1123</v>
      </c>
      <c r="F420" s="179" t="s">
        <v>1124</v>
      </c>
      <c r="G420" s="166"/>
      <c r="H420" s="166"/>
      <c r="I420" s="169"/>
      <c r="J420" s="180">
        <f>BK420</f>
        <v>0</v>
      </c>
      <c r="K420" s="166"/>
      <c r="L420" s="171"/>
      <c r="M420" s="172"/>
      <c r="N420" s="173"/>
      <c r="O420" s="173"/>
      <c r="P420" s="174">
        <f>SUM(P421:P424)</f>
        <v>0</v>
      </c>
      <c r="Q420" s="173"/>
      <c r="R420" s="174">
        <f>SUM(R421:R424)</f>
        <v>0.22644</v>
      </c>
      <c r="S420" s="173"/>
      <c r="T420" s="175">
        <f>SUM(T421:T424)</f>
        <v>0</v>
      </c>
      <c r="AR420" s="176" t="s">
        <v>81</v>
      </c>
      <c r="AT420" s="177" t="s">
        <v>71</v>
      </c>
      <c r="AU420" s="177" t="s">
        <v>79</v>
      </c>
      <c r="AY420" s="176" t="s">
        <v>177</v>
      </c>
      <c r="BK420" s="178">
        <f>SUM(BK421:BK424)</f>
        <v>0</v>
      </c>
    </row>
    <row r="421" spans="1:65" s="2" customFormat="1" ht="16.5" customHeight="1">
      <c r="A421" s="36"/>
      <c r="B421" s="37"/>
      <c r="C421" s="181" t="s">
        <v>1125</v>
      </c>
      <c r="D421" s="181" t="s">
        <v>179</v>
      </c>
      <c r="E421" s="182" t="s">
        <v>1126</v>
      </c>
      <c r="F421" s="183" t="s">
        <v>1127</v>
      </c>
      <c r="G421" s="184" t="s">
        <v>269</v>
      </c>
      <c r="H421" s="185">
        <v>34</v>
      </c>
      <c r="I421" s="186"/>
      <c r="J421" s="187">
        <f>ROUND(I421*H421,2)</f>
        <v>0</v>
      </c>
      <c r="K421" s="183" t="s">
        <v>183</v>
      </c>
      <c r="L421" s="41"/>
      <c r="M421" s="188" t="s">
        <v>19</v>
      </c>
      <c r="N421" s="189" t="s">
        <v>43</v>
      </c>
      <c r="O421" s="66"/>
      <c r="P421" s="190">
        <f>O421*H421</f>
        <v>0</v>
      </c>
      <c r="Q421" s="190">
        <v>1.6000000000000001E-4</v>
      </c>
      <c r="R421" s="190">
        <f>Q421*H421</f>
        <v>5.4400000000000004E-3</v>
      </c>
      <c r="S421" s="190">
        <v>0</v>
      </c>
      <c r="T421" s="191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287</v>
      </c>
      <c r="AT421" s="192" t="s">
        <v>179</v>
      </c>
      <c r="AU421" s="192" t="s">
        <v>81</v>
      </c>
      <c r="AY421" s="19" t="s">
        <v>177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9" t="s">
        <v>79</v>
      </c>
      <c r="BK421" s="193">
        <f>ROUND(I421*H421,2)</f>
        <v>0</v>
      </c>
      <c r="BL421" s="19" t="s">
        <v>287</v>
      </c>
      <c r="BM421" s="192" t="s">
        <v>1128</v>
      </c>
    </row>
    <row r="422" spans="1:65" s="2" customFormat="1" ht="11.25">
      <c r="A422" s="36"/>
      <c r="B422" s="37"/>
      <c r="C422" s="38"/>
      <c r="D422" s="194" t="s">
        <v>186</v>
      </c>
      <c r="E422" s="38"/>
      <c r="F422" s="195" t="s">
        <v>1129</v>
      </c>
      <c r="G422" s="38"/>
      <c r="H422" s="38"/>
      <c r="I422" s="196"/>
      <c r="J422" s="38"/>
      <c r="K422" s="38"/>
      <c r="L422" s="41"/>
      <c r="M422" s="197"/>
      <c r="N422" s="19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186</v>
      </c>
      <c r="AU422" s="19" t="s">
        <v>81</v>
      </c>
    </row>
    <row r="423" spans="1:65" s="2" customFormat="1" ht="24.2" customHeight="1">
      <c r="A423" s="36"/>
      <c r="B423" s="37"/>
      <c r="C423" s="233" t="s">
        <v>1130</v>
      </c>
      <c r="D423" s="233" t="s">
        <v>385</v>
      </c>
      <c r="E423" s="234" t="s">
        <v>1131</v>
      </c>
      <c r="F423" s="235" t="s">
        <v>1132</v>
      </c>
      <c r="G423" s="236" t="s">
        <v>269</v>
      </c>
      <c r="H423" s="237">
        <v>34</v>
      </c>
      <c r="I423" s="238"/>
      <c r="J423" s="239">
        <f>ROUND(I423*H423,2)</f>
        <v>0</v>
      </c>
      <c r="K423" s="235" t="s">
        <v>183</v>
      </c>
      <c r="L423" s="240"/>
      <c r="M423" s="241" t="s">
        <v>19</v>
      </c>
      <c r="N423" s="242" t="s">
        <v>43</v>
      </c>
      <c r="O423" s="66"/>
      <c r="P423" s="190">
        <f>O423*H423</f>
        <v>0</v>
      </c>
      <c r="Q423" s="190">
        <v>6.4999999999999997E-3</v>
      </c>
      <c r="R423" s="190">
        <f>Q423*H423</f>
        <v>0.221</v>
      </c>
      <c r="S423" s="190">
        <v>0</v>
      </c>
      <c r="T423" s="191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404</v>
      </c>
      <c r="AT423" s="192" t="s">
        <v>385</v>
      </c>
      <c r="AU423" s="192" t="s">
        <v>81</v>
      </c>
      <c r="AY423" s="19" t="s">
        <v>177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9" t="s">
        <v>79</v>
      </c>
      <c r="BK423" s="193">
        <f>ROUND(I423*H423,2)</f>
        <v>0</v>
      </c>
      <c r="BL423" s="19" t="s">
        <v>287</v>
      </c>
      <c r="BM423" s="192" t="s">
        <v>1133</v>
      </c>
    </row>
    <row r="424" spans="1:65" s="2" customFormat="1" ht="19.5">
      <c r="A424" s="36"/>
      <c r="B424" s="37"/>
      <c r="C424" s="38"/>
      <c r="D424" s="201" t="s">
        <v>217</v>
      </c>
      <c r="E424" s="38"/>
      <c r="F424" s="222" t="s">
        <v>1134</v>
      </c>
      <c r="G424" s="38"/>
      <c r="H424" s="38"/>
      <c r="I424" s="196"/>
      <c r="J424" s="38"/>
      <c r="K424" s="38"/>
      <c r="L424" s="41"/>
      <c r="M424" s="197"/>
      <c r="N424" s="198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217</v>
      </c>
      <c r="AU424" s="19" t="s">
        <v>81</v>
      </c>
    </row>
    <row r="425" spans="1:65" s="12" customFormat="1" ht="22.9" customHeight="1">
      <c r="B425" s="165"/>
      <c r="C425" s="166"/>
      <c r="D425" s="167" t="s">
        <v>71</v>
      </c>
      <c r="E425" s="179" t="s">
        <v>1135</v>
      </c>
      <c r="F425" s="179" t="s">
        <v>1136</v>
      </c>
      <c r="G425" s="166"/>
      <c r="H425" s="166"/>
      <c r="I425" s="169"/>
      <c r="J425" s="180">
        <f>BK425</f>
        <v>0</v>
      </c>
      <c r="K425" s="166"/>
      <c r="L425" s="171"/>
      <c r="M425" s="172"/>
      <c r="N425" s="173"/>
      <c r="O425" s="173"/>
      <c r="P425" s="174">
        <f>SUM(P426:P453)</f>
        <v>0</v>
      </c>
      <c r="Q425" s="173"/>
      <c r="R425" s="174">
        <f>SUM(R426:R453)</f>
        <v>2.2715631000000003</v>
      </c>
      <c r="S425" s="173"/>
      <c r="T425" s="175">
        <f>SUM(T426:T453)</f>
        <v>0</v>
      </c>
      <c r="AR425" s="176" t="s">
        <v>81</v>
      </c>
      <c r="AT425" s="177" t="s">
        <v>71</v>
      </c>
      <c r="AU425" s="177" t="s">
        <v>79</v>
      </c>
      <c r="AY425" s="176" t="s">
        <v>177</v>
      </c>
      <c r="BK425" s="178">
        <f>SUM(BK426:BK453)</f>
        <v>0</v>
      </c>
    </row>
    <row r="426" spans="1:65" s="2" customFormat="1" ht="21.75" customHeight="1">
      <c r="A426" s="36"/>
      <c r="B426" s="37"/>
      <c r="C426" s="181" t="s">
        <v>1137</v>
      </c>
      <c r="D426" s="181" t="s">
        <v>179</v>
      </c>
      <c r="E426" s="182" t="s">
        <v>1138</v>
      </c>
      <c r="F426" s="183" t="s">
        <v>1139</v>
      </c>
      <c r="G426" s="184" t="s">
        <v>380</v>
      </c>
      <c r="H426" s="185">
        <v>92</v>
      </c>
      <c r="I426" s="186"/>
      <c r="J426" s="187">
        <f>ROUND(I426*H426,2)</f>
        <v>0</v>
      </c>
      <c r="K426" s="183" t="s">
        <v>183</v>
      </c>
      <c r="L426" s="41"/>
      <c r="M426" s="188" t="s">
        <v>19</v>
      </c>
      <c r="N426" s="189" t="s">
        <v>43</v>
      </c>
      <c r="O426" s="66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2" t="s">
        <v>287</v>
      </c>
      <c r="AT426" s="192" t="s">
        <v>179</v>
      </c>
      <c r="AU426" s="192" t="s">
        <v>81</v>
      </c>
      <c r="AY426" s="19" t="s">
        <v>177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9" t="s">
        <v>79</v>
      </c>
      <c r="BK426" s="193">
        <f>ROUND(I426*H426,2)</f>
        <v>0</v>
      </c>
      <c r="BL426" s="19" t="s">
        <v>287</v>
      </c>
      <c r="BM426" s="192" t="s">
        <v>1140</v>
      </c>
    </row>
    <row r="427" spans="1:65" s="2" customFormat="1" ht="11.25">
      <c r="A427" s="36"/>
      <c r="B427" s="37"/>
      <c r="C427" s="38"/>
      <c r="D427" s="194" t="s">
        <v>186</v>
      </c>
      <c r="E427" s="38"/>
      <c r="F427" s="195" t="s">
        <v>1141</v>
      </c>
      <c r="G427" s="38"/>
      <c r="H427" s="38"/>
      <c r="I427" s="196"/>
      <c r="J427" s="38"/>
      <c r="K427" s="38"/>
      <c r="L427" s="41"/>
      <c r="M427" s="197"/>
      <c r="N427" s="19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186</v>
      </c>
      <c r="AU427" s="19" t="s">
        <v>81</v>
      </c>
    </row>
    <row r="428" spans="1:65" s="13" customFormat="1" ht="11.25">
      <c r="B428" s="199"/>
      <c r="C428" s="200"/>
      <c r="D428" s="201" t="s">
        <v>188</v>
      </c>
      <c r="E428" s="202" t="s">
        <v>19</v>
      </c>
      <c r="F428" s="203" t="s">
        <v>1142</v>
      </c>
      <c r="G428" s="200"/>
      <c r="H428" s="204">
        <v>75.75</v>
      </c>
      <c r="I428" s="205"/>
      <c r="J428" s="200"/>
      <c r="K428" s="200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188</v>
      </c>
      <c r="AU428" s="210" t="s">
        <v>81</v>
      </c>
      <c r="AV428" s="13" t="s">
        <v>81</v>
      </c>
      <c r="AW428" s="13" t="s">
        <v>33</v>
      </c>
      <c r="AX428" s="13" t="s">
        <v>72</v>
      </c>
      <c r="AY428" s="210" t="s">
        <v>177</v>
      </c>
    </row>
    <row r="429" spans="1:65" s="13" customFormat="1" ht="11.25">
      <c r="B429" s="199"/>
      <c r="C429" s="200"/>
      <c r="D429" s="201" t="s">
        <v>188</v>
      </c>
      <c r="E429" s="202" t="s">
        <v>19</v>
      </c>
      <c r="F429" s="203" t="s">
        <v>1143</v>
      </c>
      <c r="G429" s="200"/>
      <c r="H429" s="204">
        <v>16.25</v>
      </c>
      <c r="I429" s="205"/>
      <c r="J429" s="200"/>
      <c r="K429" s="200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188</v>
      </c>
      <c r="AU429" s="210" t="s">
        <v>81</v>
      </c>
      <c r="AV429" s="13" t="s">
        <v>81</v>
      </c>
      <c r="AW429" s="13" t="s">
        <v>33</v>
      </c>
      <c r="AX429" s="13" t="s">
        <v>72</v>
      </c>
      <c r="AY429" s="210" t="s">
        <v>177</v>
      </c>
    </row>
    <row r="430" spans="1:65" s="14" customFormat="1" ht="11.25">
      <c r="B430" s="211"/>
      <c r="C430" s="212"/>
      <c r="D430" s="201" t="s">
        <v>188</v>
      </c>
      <c r="E430" s="213" t="s">
        <v>19</v>
      </c>
      <c r="F430" s="214" t="s">
        <v>199</v>
      </c>
      <c r="G430" s="212"/>
      <c r="H430" s="215">
        <v>92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188</v>
      </c>
      <c r="AU430" s="221" t="s">
        <v>81</v>
      </c>
      <c r="AV430" s="14" t="s">
        <v>184</v>
      </c>
      <c r="AW430" s="14" t="s">
        <v>33</v>
      </c>
      <c r="AX430" s="14" t="s">
        <v>79</v>
      </c>
      <c r="AY430" s="221" t="s">
        <v>177</v>
      </c>
    </row>
    <row r="431" spans="1:65" s="2" customFormat="1" ht="16.5" customHeight="1">
      <c r="A431" s="36"/>
      <c r="B431" s="37"/>
      <c r="C431" s="233" t="s">
        <v>1144</v>
      </c>
      <c r="D431" s="233" t="s">
        <v>385</v>
      </c>
      <c r="E431" s="234" t="s">
        <v>1145</v>
      </c>
      <c r="F431" s="235" t="s">
        <v>1146</v>
      </c>
      <c r="G431" s="236" t="s">
        <v>182</v>
      </c>
      <c r="H431" s="237">
        <v>0.92</v>
      </c>
      <c r="I431" s="238"/>
      <c r="J431" s="239">
        <f>ROUND(I431*H431,2)</f>
        <v>0</v>
      </c>
      <c r="K431" s="235" t="s">
        <v>183</v>
      </c>
      <c r="L431" s="240"/>
      <c r="M431" s="241" t="s">
        <v>19</v>
      </c>
      <c r="N431" s="242" t="s">
        <v>43</v>
      </c>
      <c r="O431" s="66"/>
      <c r="P431" s="190">
        <f>O431*H431</f>
        <v>0</v>
      </c>
      <c r="Q431" s="190">
        <v>0.55000000000000004</v>
      </c>
      <c r="R431" s="190">
        <f>Q431*H431</f>
        <v>0.50600000000000012</v>
      </c>
      <c r="S431" s="190">
        <v>0</v>
      </c>
      <c r="T431" s="191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404</v>
      </c>
      <c r="AT431" s="192" t="s">
        <v>385</v>
      </c>
      <c r="AU431" s="192" t="s">
        <v>81</v>
      </c>
      <c r="AY431" s="19" t="s">
        <v>177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9" t="s">
        <v>79</v>
      </c>
      <c r="BK431" s="193">
        <f>ROUND(I431*H431,2)</f>
        <v>0</v>
      </c>
      <c r="BL431" s="19" t="s">
        <v>287</v>
      </c>
      <c r="BM431" s="192" t="s">
        <v>1147</v>
      </c>
    </row>
    <row r="432" spans="1:65" s="13" customFormat="1" ht="11.25">
      <c r="B432" s="199"/>
      <c r="C432" s="200"/>
      <c r="D432" s="201" t="s">
        <v>188</v>
      </c>
      <c r="E432" s="202" t="s">
        <v>19</v>
      </c>
      <c r="F432" s="203" t="s">
        <v>1148</v>
      </c>
      <c r="G432" s="200"/>
      <c r="H432" s="204">
        <v>0.92</v>
      </c>
      <c r="I432" s="205"/>
      <c r="J432" s="200"/>
      <c r="K432" s="200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188</v>
      </c>
      <c r="AU432" s="210" t="s">
        <v>81</v>
      </c>
      <c r="AV432" s="13" t="s">
        <v>81</v>
      </c>
      <c r="AW432" s="13" t="s">
        <v>33</v>
      </c>
      <c r="AX432" s="13" t="s">
        <v>79</v>
      </c>
      <c r="AY432" s="210" t="s">
        <v>177</v>
      </c>
    </row>
    <row r="433" spans="1:65" s="2" customFormat="1" ht="16.5" customHeight="1">
      <c r="A433" s="36"/>
      <c r="B433" s="37"/>
      <c r="C433" s="181" t="s">
        <v>1149</v>
      </c>
      <c r="D433" s="181" t="s">
        <v>179</v>
      </c>
      <c r="E433" s="182" t="s">
        <v>1150</v>
      </c>
      <c r="F433" s="183" t="s">
        <v>1151</v>
      </c>
      <c r="G433" s="184" t="s">
        <v>132</v>
      </c>
      <c r="H433" s="185">
        <v>41.6</v>
      </c>
      <c r="I433" s="186"/>
      <c r="J433" s="187">
        <f>ROUND(I433*H433,2)</f>
        <v>0</v>
      </c>
      <c r="K433" s="183" t="s">
        <v>19</v>
      </c>
      <c r="L433" s="41"/>
      <c r="M433" s="188" t="s">
        <v>19</v>
      </c>
      <c r="N433" s="189" t="s">
        <v>43</v>
      </c>
      <c r="O433" s="66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2" t="s">
        <v>287</v>
      </c>
      <c r="AT433" s="192" t="s">
        <v>179</v>
      </c>
      <c r="AU433" s="192" t="s">
        <v>81</v>
      </c>
      <c r="AY433" s="19" t="s">
        <v>177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9" t="s">
        <v>79</v>
      </c>
      <c r="BK433" s="193">
        <f>ROUND(I433*H433,2)</f>
        <v>0</v>
      </c>
      <c r="BL433" s="19" t="s">
        <v>287</v>
      </c>
      <c r="BM433" s="192" t="s">
        <v>1152</v>
      </c>
    </row>
    <row r="434" spans="1:65" s="13" customFormat="1" ht="11.25">
      <c r="B434" s="199"/>
      <c r="C434" s="200"/>
      <c r="D434" s="201" t="s">
        <v>188</v>
      </c>
      <c r="E434" s="202" t="s">
        <v>19</v>
      </c>
      <c r="F434" s="203" t="s">
        <v>1153</v>
      </c>
      <c r="G434" s="200"/>
      <c r="H434" s="204">
        <v>27.95</v>
      </c>
      <c r="I434" s="205"/>
      <c r="J434" s="200"/>
      <c r="K434" s="200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188</v>
      </c>
      <c r="AU434" s="210" t="s">
        <v>81</v>
      </c>
      <c r="AV434" s="13" t="s">
        <v>81</v>
      </c>
      <c r="AW434" s="13" t="s">
        <v>33</v>
      </c>
      <c r="AX434" s="13" t="s">
        <v>72</v>
      </c>
      <c r="AY434" s="210" t="s">
        <v>177</v>
      </c>
    </row>
    <row r="435" spans="1:65" s="13" customFormat="1" ht="11.25">
      <c r="B435" s="199"/>
      <c r="C435" s="200"/>
      <c r="D435" s="201" t="s">
        <v>188</v>
      </c>
      <c r="E435" s="202" t="s">
        <v>19</v>
      </c>
      <c r="F435" s="203" t="s">
        <v>1154</v>
      </c>
      <c r="G435" s="200"/>
      <c r="H435" s="204">
        <v>13.65</v>
      </c>
      <c r="I435" s="205"/>
      <c r="J435" s="200"/>
      <c r="K435" s="200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188</v>
      </c>
      <c r="AU435" s="210" t="s">
        <v>81</v>
      </c>
      <c r="AV435" s="13" t="s">
        <v>81</v>
      </c>
      <c r="AW435" s="13" t="s">
        <v>33</v>
      </c>
      <c r="AX435" s="13" t="s">
        <v>72</v>
      </c>
      <c r="AY435" s="210" t="s">
        <v>177</v>
      </c>
    </row>
    <row r="436" spans="1:65" s="14" customFormat="1" ht="11.25">
      <c r="B436" s="211"/>
      <c r="C436" s="212"/>
      <c r="D436" s="201" t="s">
        <v>188</v>
      </c>
      <c r="E436" s="213" t="s">
        <v>19</v>
      </c>
      <c r="F436" s="214" t="s">
        <v>199</v>
      </c>
      <c r="G436" s="212"/>
      <c r="H436" s="215">
        <v>41.6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188</v>
      </c>
      <c r="AU436" s="221" t="s">
        <v>81</v>
      </c>
      <c r="AV436" s="14" t="s">
        <v>184</v>
      </c>
      <c r="AW436" s="14" t="s">
        <v>33</v>
      </c>
      <c r="AX436" s="14" t="s">
        <v>79</v>
      </c>
      <c r="AY436" s="221" t="s">
        <v>177</v>
      </c>
    </row>
    <row r="437" spans="1:65" s="2" customFormat="1" ht="16.5" customHeight="1">
      <c r="A437" s="36"/>
      <c r="B437" s="37"/>
      <c r="C437" s="233" t="s">
        <v>1155</v>
      </c>
      <c r="D437" s="233" t="s">
        <v>385</v>
      </c>
      <c r="E437" s="234" t="s">
        <v>1156</v>
      </c>
      <c r="F437" s="235" t="s">
        <v>1157</v>
      </c>
      <c r="G437" s="236" t="s">
        <v>132</v>
      </c>
      <c r="H437" s="237">
        <v>45.76</v>
      </c>
      <c r="I437" s="238"/>
      <c r="J437" s="239">
        <f>ROUND(I437*H437,2)</f>
        <v>0</v>
      </c>
      <c r="K437" s="235" t="s">
        <v>183</v>
      </c>
      <c r="L437" s="240"/>
      <c r="M437" s="241" t="s">
        <v>19</v>
      </c>
      <c r="N437" s="242" t="s">
        <v>43</v>
      </c>
      <c r="O437" s="66"/>
      <c r="P437" s="190">
        <f>O437*H437</f>
        <v>0</v>
      </c>
      <c r="Q437" s="190">
        <v>1.2800000000000001E-2</v>
      </c>
      <c r="R437" s="190">
        <f>Q437*H437</f>
        <v>0.58572800000000003</v>
      </c>
      <c r="S437" s="190">
        <v>0</v>
      </c>
      <c r="T437" s="19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2" t="s">
        <v>404</v>
      </c>
      <c r="AT437" s="192" t="s">
        <v>385</v>
      </c>
      <c r="AU437" s="192" t="s">
        <v>81</v>
      </c>
      <c r="AY437" s="19" t="s">
        <v>177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9" t="s">
        <v>79</v>
      </c>
      <c r="BK437" s="193">
        <f>ROUND(I437*H437,2)</f>
        <v>0</v>
      </c>
      <c r="BL437" s="19" t="s">
        <v>287</v>
      </c>
      <c r="BM437" s="192" t="s">
        <v>1158</v>
      </c>
    </row>
    <row r="438" spans="1:65" s="13" customFormat="1" ht="11.25">
      <c r="B438" s="199"/>
      <c r="C438" s="200"/>
      <c r="D438" s="201" t="s">
        <v>188</v>
      </c>
      <c r="E438" s="200"/>
      <c r="F438" s="203" t="s">
        <v>1159</v>
      </c>
      <c r="G438" s="200"/>
      <c r="H438" s="204">
        <v>45.76</v>
      </c>
      <c r="I438" s="205"/>
      <c r="J438" s="200"/>
      <c r="K438" s="200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188</v>
      </c>
      <c r="AU438" s="210" t="s">
        <v>81</v>
      </c>
      <c r="AV438" s="13" t="s">
        <v>81</v>
      </c>
      <c r="AW438" s="13" t="s">
        <v>4</v>
      </c>
      <c r="AX438" s="13" t="s">
        <v>79</v>
      </c>
      <c r="AY438" s="210" t="s">
        <v>177</v>
      </c>
    </row>
    <row r="439" spans="1:65" s="2" customFormat="1" ht="24.2" customHeight="1">
      <c r="A439" s="36"/>
      <c r="B439" s="37"/>
      <c r="C439" s="181" t="s">
        <v>1160</v>
      </c>
      <c r="D439" s="181" t="s">
        <v>179</v>
      </c>
      <c r="E439" s="182" t="s">
        <v>1161</v>
      </c>
      <c r="F439" s="183" t="s">
        <v>1162</v>
      </c>
      <c r="G439" s="184" t="s">
        <v>132</v>
      </c>
      <c r="H439" s="185">
        <v>36.57</v>
      </c>
      <c r="I439" s="186"/>
      <c r="J439" s="187">
        <f>ROUND(I439*H439,2)</f>
        <v>0</v>
      </c>
      <c r="K439" s="183" t="s">
        <v>19</v>
      </c>
      <c r="L439" s="41"/>
      <c r="M439" s="188" t="s">
        <v>19</v>
      </c>
      <c r="N439" s="189" t="s">
        <v>43</v>
      </c>
      <c r="O439" s="66"/>
      <c r="P439" s="190">
        <f>O439*H439</f>
        <v>0</v>
      </c>
      <c r="Q439" s="190">
        <v>2.265E-2</v>
      </c>
      <c r="R439" s="190">
        <f>Q439*H439</f>
        <v>0.82831050000000006</v>
      </c>
      <c r="S439" s="190">
        <v>0</v>
      </c>
      <c r="T439" s="191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2" t="s">
        <v>287</v>
      </c>
      <c r="AT439" s="192" t="s">
        <v>179</v>
      </c>
      <c r="AU439" s="192" t="s">
        <v>81</v>
      </c>
      <c r="AY439" s="19" t="s">
        <v>177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9" t="s">
        <v>79</v>
      </c>
      <c r="BK439" s="193">
        <f>ROUND(I439*H439,2)</f>
        <v>0</v>
      </c>
      <c r="BL439" s="19" t="s">
        <v>287</v>
      </c>
      <c r="BM439" s="192" t="s">
        <v>1163</v>
      </c>
    </row>
    <row r="440" spans="1:65" s="13" customFormat="1" ht="11.25">
      <c r="B440" s="199"/>
      <c r="C440" s="200"/>
      <c r="D440" s="201" t="s">
        <v>188</v>
      </c>
      <c r="E440" s="202" t="s">
        <v>19</v>
      </c>
      <c r="F440" s="203" t="s">
        <v>1164</v>
      </c>
      <c r="G440" s="200"/>
      <c r="H440" s="204">
        <v>36.57</v>
      </c>
      <c r="I440" s="205"/>
      <c r="J440" s="200"/>
      <c r="K440" s="200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188</v>
      </c>
      <c r="AU440" s="210" t="s">
        <v>81</v>
      </c>
      <c r="AV440" s="13" t="s">
        <v>81</v>
      </c>
      <c r="AW440" s="13" t="s">
        <v>33</v>
      </c>
      <c r="AX440" s="13" t="s">
        <v>79</v>
      </c>
      <c r="AY440" s="210" t="s">
        <v>177</v>
      </c>
    </row>
    <row r="441" spans="1:65" s="2" customFormat="1" ht="16.5" customHeight="1">
      <c r="A441" s="36"/>
      <c r="B441" s="37"/>
      <c r="C441" s="181" t="s">
        <v>1165</v>
      </c>
      <c r="D441" s="181" t="s">
        <v>179</v>
      </c>
      <c r="E441" s="182" t="s">
        <v>1166</v>
      </c>
      <c r="F441" s="183" t="s">
        <v>1167</v>
      </c>
      <c r="G441" s="184" t="s">
        <v>380</v>
      </c>
      <c r="H441" s="185">
        <v>111.1</v>
      </c>
      <c r="I441" s="186"/>
      <c r="J441" s="187">
        <f>ROUND(I441*H441,2)</f>
        <v>0</v>
      </c>
      <c r="K441" s="183" t="s">
        <v>183</v>
      </c>
      <c r="L441" s="41"/>
      <c r="M441" s="188" t="s">
        <v>19</v>
      </c>
      <c r="N441" s="189" t="s">
        <v>43</v>
      </c>
      <c r="O441" s="66"/>
      <c r="P441" s="190">
        <f>O441*H441</f>
        <v>0</v>
      </c>
      <c r="Q441" s="190">
        <v>1.0000000000000001E-5</v>
      </c>
      <c r="R441" s="190">
        <f>Q441*H441</f>
        <v>1.111E-3</v>
      </c>
      <c r="S441" s="190">
        <v>0</v>
      </c>
      <c r="T441" s="19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287</v>
      </c>
      <c r="AT441" s="192" t="s">
        <v>179</v>
      </c>
      <c r="AU441" s="192" t="s">
        <v>81</v>
      </c>
      <c r="AY441" s="19" t="s">
        <v>177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79</v>
      </c>
      <c r="BK441" s="193">
        <f>ROUND(I441*H441,2)</f>
        <v>0</v>
      </c>
      <c r="BL441" s="19" t="s">
        <v>287</v>
      </c>
      <c r="BM441" s="192" t="s">
        <v>1168</v>
      </c>
    </row>
    <row r="442" spans="1:65" s="2" customFormat="1" ht="11.25">
      <c r="A442" s="36"/>
      <c r="B442" s="37"/>
      <c r="C442" s="38"/>
      <c r="D442" s="194" t="s">
        <v>186</v>
      </c>
      <c r="E442" s="38"/>
      <c r="F442" s="195" t="s">
        <v>1169</v>
      </c>
      <c r="G442" s="38"/>
      <c r="H442" s="38"/>
      <c r="I442" s="196"/>
      <c r="J442" s="38"/>
      <c r="K442" s="38"/>
      <c r="L442" s="41"/>
      <c r="M442" s="197"/>
      <c r="N442" s="19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186</v>
      </c>
      <c r="AU442" s="19" t="s">
        <v>81</v>
      </c>
    </row>
    <row r="443" spans="1:65" s="13" customFormat="1" ht="11.25">
      <c r="B443" s="199"/>
      <c r="C443" s="200"/>
      <c r="D443" s="201" t="s">
        <v>188</v>
      </c>
      <c r="E443" s="202" t="s">
        <v>19</v>
      </c>
      <c r="F443" s="203" t="s">
        <v>1170</v>
      </c>
      <c r="G443" s="200"/>
      <c r="H443" s="204">
        <v>111.1</v>
      </c>
      <c r="I443" s="205"/>
      <c r="J443" s="200"/>
      <c r="K443" s="200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188</v>
      </c>
      <c r="AU443" s="210" t="s">
        <v>81</v>
      </c>
      <c r="AV443" s="13" t="s">
        <v>81</v>
      </c>
      <c r="AW443" s="13" t="s">
        <v>33</v>
      </c>
      <c r="AX443" s="13" t="s">
        <v>79</v>
      </c>
      <c r="AY443" s="210" t="s">
        <v>177</v>
      </c>
    </row>
    <row r="444" spans="1:65" s="2" customFormat="1" ht="16.5" customHeight="1">
      <c r="A444" s="36"/>
      <c r="B444" s="37"/>
      <c r="C444" s="233" t="s">
        <v>1171</v>
      </c>
      <c r="D444" s="233" t="s">
        <v>385</v>
      </c>
      <c r="E444" s="234" t="s">
        <v>1172</v>
      </c>
      <c r="F444" s="235" t="s">
        <v>1173</v>
      </c>
      <c r="G444" s="236" t="s">
        <v>182</v>
      </c>
      <c r="H444" s="237">
        <v>0.77</v>
      </c>
      <c r="I444" s="238"/>
      <c r="J444" s="239">
        <f>ROUND(I444*H444,2)</f>
        <v>0</v>
      </c>
      <c r="K444" s="235" t="s">
        <v>19</v>
      </c>
      <c r="L444" s="240"/>
      <c r="M444" s="241" t="s">
        <v>19</v>
      </c>
      <c r="N444" s="242" t="s">
        <v>43</v>
      </c>
      <c r="O444" s="66"/>
      <c r="P444" s="190">
        <f>O444*H444</f>
        <v>0</v>
      </c>
      <c r="Q444" s="190">
        <v>0.44</v>
      </c>
      <c r="R444" s="190">
        <f>Q444*H444</f>
        <v>0.33879999999999999</v>
      </c>
      <c r="S444" s="190">
        <v>0</v>
      </c>
      <c r="T444" s="191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2" t="s">
        <v>404</v>
      </c>
      <c r="AT444" s="192" t="s">
        <v>385</v>
      </c>
      <c r="AU444" s="192" t="s">
        <v>81</v>
      </c>
      <c r="AY444" s="19" t="s">
        <v>177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79</v>
      </c>
      <c r="BK444" s="193">
        <f>ROUND(I444*H444,2)</f>
        <v>0</v>
      </c>
      <c r="BL444" s="19" t="s">
        <v>287</v>
      </c>
      <c r="BM444" s="192" t="s">
        <v>1174</v>
      </c>
    </row>
    <row r="445" spans="1:65" s="13" customFormat="1" ht="11.25">
      <c r="B445" s="199"/>
      <c r="C445" s="200"/>
      <c r="D445" s="201" t="s">
        <v>188</v>
      </c>
      <c r="E445" s="202" t="s">
        <v>19</v>
      </c>
      <c r="F445" s="203" t="s">
        <v>1175</v>
      </c>
      <c r="G445" s="200"/>
      <c r="H445" s="204">
        <v>0.73299999999999998</v>
      </c>
      <c r="I445" s="205"/>
      <c r="J445" s="200"/>
      <c r="K445" s="200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188</v>
      </c>
      <c r="AU445" s="210" t="s">
        <v>81</v>
      </c>
      <c r="AV445" s="13" t="s">
        <v>81</v>
      </c>
      <c r="AW445" s="13" t="s">
        <v>33</v>
      </c>
      <c r="AX445" s="13" t="s">
        <v>79</v>
      </c>
      <c r="AY445" s="210" t="s">
        <v>177</v>
      </c>
    </row>
    <row r="446" spans="1:65" s="13" customFormat="1" ht="11.25">
      <c r="B446" s="199"/>
      <c r="C446" s="200"/>
      <c r="D446" s="201" t="s">
        <v>188</v>
      </c>
      <c r="E446" s="200"/>
      <c r="F446" s="203" t="s">
        <v>1176</v>
      </c>
      <c r="G446" s="200"/>
      <c r="H446" s="204">
        <v>0.77</v>
      </c>
      <c r="I446" s="205"/>
      <c r="J446" s="200"/>
      <c r="K446" s="200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188</v>
      </c>
      <c r="AU446" s="210" t="s">
        <v>81</v>
      </c>
      <c r="AV446" s="13" t="s">
        <v>81</v>
      </c>
      <c r="AW446" s="13" t="s">
        <v>4</v>
      </c>
      <c r="AX446" s="13" t="s">
        <v>79</v>
      </c>
      <c r="AY446" s="210" t="s">
        <v>177</v>
      </c>
    </row>
    <row r="447" spans="1:65" s="2" customFormat="1" ht="16.5" customHeight="1">
      <c r="A447" s="36"/>
      <c r="B447" s="37"/>
      <c r="C447" s="181" t="s">
        <v>1177</v>
      </c>
      <c r="D447" s="181" t="s">
        <v>179</v>
      </c>
      <c r="E447" s="182" t="s">
        <v>1178</v>
      </c>
      <c r="F447" s="183" t="s">
        <v>1179</v>
      </c>
      <c r="G447" s="184" t="s">
        <v>132</v>
      </c>
      <c r="H447" s="185">
        <v>64.52</v>
      </c>
      <c r="I447" s="186"/>
      <c r="J447" s="187">
        <f>ROUND(I447*H447,2)</f>
        <v>0</v>
      </c>
      <c r="K447" s="183" t="s">
        <v>183</v>
      </c>
      <c r="L447" s="41"/>
      <c r="M447" s="188" t="s">
        <v>19</v>
      </c>
      <c r="N447" s="189" t="s">
        <v>43</v>
      </c>
      <c r="O447" s="66"/>
      <c r="P447" s="190">
        <f>O447*H447</f>
        <v>0</v>
      </c>
      <c r="Q447" s="190">
        <v>1.8000000000000001E-4</v>
      </c>
      <c r="R447" s="190">
        <f>Q447*H447</f>
        <v>1.16136E-2</v>
      </c>
      <c r="S447" s="190">
        <v>0</v>
      </c>
      <c r="T447" s="191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2" t="s">
        <v>287</v>
      </c>
      <c r="AT447" s="192" t="s">
        <v>179</v>
      </c>
      <c r="AU447" s="192" t="s">
        <v>81</v>
      </c>
      <c r="AY447" s="19" t="s">
        <v>177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9" t="s">
        <v>79</v>
      </c>
      <c r="BK447" s="193">
        <f>ROUND(I447*H447,2)</f>
        <v>0</v>
      </c>
      <c r="BL447" s="19" t="s">
        <v>287</v>
      </c>
      <c r="BM447" s="192" t="s">
        <v>1180</v>
      </c>
    </row>
    <row r="448" spans="1:65" s="2" customFormat="1" ht="11.25">
      <c r="A448" s="36"/>
      <c r="B448" s="37"/>
      <c r="C448" s="38"/>
      <c r="D448" s="194" t="s">
        <v>186</v>
      </c>
      <c r="E448" s="38"/>
      <c r="F448" s="195" t="s">
        <v>1181</v>
      </c>
      <c r="G448" s="38"/>
      <c r="H448" s="38"/>
      <c r="I448" s="196"/>
      <c r="J448" s="38"/>
      <c r="K448" s="38"/>
      <c r="L448" s="41"/>
      <c r="M448" s="197"/>
      <c r="N448" s="198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186</v>
      </c>
      <c r="AU448" s="19" t="s">
        <v>81</v>
      </c>
    </row>
    <row r="449" spans="1:65" s="13" customFormat="1" ht="11.25">
      <c r="B449" s="199"/>
      <c r="C449" s="200"/>
      <c r="D449" s="201" t="s">
        <v>188</v>
      </c>
      <c r="E449" s="202" t="s">
        <v>19</v>
      </c>
      <c r="F449" s="203" t="s">
        <v>1182</v>
      </c>
      <c r="G449" s="200"/>
      <c r="H449" s="204">
        <v>64.52</v>
      </c>
      <c r="I449" s="205"/>
      <c r="J449" s="200"/>
      <c r="K449" s="200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188</v>
      </c>
      <c r="AU449" s="210" t="s">
        <v>81</v>
      </c>
      <c r="AV449" s="13" t="s">
        <v>81</v>
      </c>
      <c r="AW449" s="13" t="s">
        <v>33</v>
      </c>
      <c r="AX449" s="13" t="s">
        <v>79</v>
      </c>
      <c r="AY449" s="210" t="s">
        <v>177</v>
      </c>
    </row>
    <row r="450" spans="1:65" s="2" customFormat="1" ht="16.5" customHeight="1">
      <c r="A450" s="36"/>
      <c r="B450" s="37"/>
      <c r="C450" s="181" t="s">
        <v>1183</v>
      </c>
      <c r="D450" s="181" t="s">
        <v>179</v>
      </c>
      <c r="E450" s="182" t="s">
        <v>1184</v>
      </c>
      <c r="F450" s="183" t="s">
        <v>1185</v>
      </c>
      <c r="G450" s="184" t="s">
        <v>132</v>
      </c>
      <c r="H450" s="185">
        <v>3.6</v>
      </c>
      <c r="I450" s="186"/>
      <c r="J450" s="187">
        <f>ROUND(I450*H450,2)</f>
        <v>0</v>
      </c>
      <c r="K450" s="183" t="s">
        <v>19</v>
      </c>
      <c r="L450" s="41"/>
      <c r="M450" s="188" t="s">
        <v>19</v>
      </c>
      <c r="N450" s="189" t="s">
        <v>43</v>
      </c>
      <c r="O450" s="66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2" t="s">
        <v>287</v>
      </c>
      <c r="AT450" s="192" t="s">
        <v>179</v>
      </c>
      <c r="AU450" s="192" t="s">
        <v>81</v>
      </c>
      <c r="AY450" s="19" t="s">
        <v>177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79</v>
      </c>
      <c r="BK450" s="193">
        <f>ROUND(I450*H450,2)</f>
        <v>0</v>
      </c>
      <c r="BL450" s="19" t="s">
        <v>287</v>
      </c>
      <c r="BM450" s="192" t="s">
        <v>1186</v>
      </c>
    </row>
    <row r="451" spans="1:65" s="13" customFormat="1" ht="11.25">
      <c r="B451" s="199"/>
      <c r="C451" s="200"/>
      <c r="D451" s="201" t="s">
        <v>188</v>
      </c>
      <c r="E451" s="202" t="s">
        <v>19</v>
      </c>
      <c r="F451" s="203" t="s">
        <v>1187</v>
      </c>
      <c r="G451" s="200"/>
      <c r="H451" s="204">
        <v>3.6</v>
      </c>
      <c r="I451" s="205"/>
      <c r="J451" s="200"/>
      <c r="K451" s="200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188</v>
      </c>
      <c r="AU451" s="210" t="s">
        <v>81</v>
      </c>
      <c r="AV451" s="13" t="s">
        <v>81</v>
      </c>
      <c r="AW451" s="13" t="s">
        <v>33</v>
      </c>
      <c r="AX451" s="13" t="s">
        <v>79</v>
      </c>
      <c r="AY451" s="210" t="s">
        <v>177</v>
      </c>
    </row>
    <row r="452" spans="1:65" s="2" customFormat="1" ht="24.2" customHeight="1">
      <c r="A452" s="36"/>
      <c r="B452" s="37"/>
      <c r="C452" s="181" t="s">
        <v>1188</v>
      </c>
      <c r="D452" s="181" t="s">
        <v>179</v>
      </c>
      <c r="E452" s="182" t="s">
        <v>1189</v>
      </c>
      <c r="F452" s="183" t="s">
        <v>1190</v>
      </c>
      <c r="G452" s="184" t="s">
        <v>228</v>
      </c>
      <c r="H452" s="185">
        <v>2.2719999999999998</v>
      </c>
      <c r="I452" s="186"/>
      <c r="J452" s="187">
        <f>ROUND(I452*H452,2)</f>
        <v>0</v>
      </c>
      <c r="K452" s="183" t="s">
        <v>183</v>
      </c>
      <c r="L452" s="41"/>
      <c r="M452" s="188" t="s">
        <v>19</v>
      </c>
      <c r="N452" s="189" t="s">
        <v>43</v>
      </c>
      <c r="O452" s="66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2" t="s">
        <v>287</v>
      </c>
      <c r="AT452" s="192" t="s">
        <v>179</v>
      </c>
      <c r="AU452" s="192" t="s">
        <v>81</v>
      </c>
      <c r="AY452" s="19" t="s">
        <v>177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9" t="s">
        <v>79</v>
      </c>
      <c r="BK452" s="193">
        <f>ROUND(I452*H452,2)</f>
        <v>0</v>
      </c>
      <c r="BL452" s="19" t="s">
        <v>287</v>
      </c>
      <c r="BM452" s="192" t="s">
        <v>1191</v>
      </c>
    </row>
    <row r="453" spans="1:65" s="2" customFormat="1" ht="11.25">
      <c r="A453" s="36"/>
      <c r="B453" s="37"/>
      <c r="C453" s="38"/>
      <c r="D453" s="194" t="s">
        <v>186</v>
      </c>
      <c r="E453" s="38"/>
      <c r="F453" s="195" t="s">
        <v>1192</v>
      </c>
      <c r="G453" s="38"/>
      <c r="H453" s="38"/>
      <c r="I453" s="196"/>
      <c r="J453" s="38"/>
      <c r="K453" s="38"/>
      <c r="L453" s="41"/>
      <c r="M453" s="197"/>
      <c r="N453" s="198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186</v>
      </c>
      <c r="AU453" s="19" t="s">
        <v>81</v>
      </c>
    </row>
    <row r="454" spans="1:65" s="12" customFormat="1" ht="22.9" customHeight="1">
      <c r="B454" s="165"/>
      <c r="C454" s="166"/>
      <c r="D454" s="167" t="s">
        <v>71</v>
      </c>
      <c r="E454" s="179" t="s">
        <v>454</v>
      </c>
      <c r="F454" s="179" t="s">
        <v>455</v>
      </c>
      <c r="G454" s="166"/>
      <c r="H454" s="166"/>
      <c r="I454" s="169"/>
      <c r="J454" s="180">
        <f>BK454</f>
        <v>0</v>
      </c>
      <c r="K454" s="166"/>
      <c r="L454" s="171"/>
      <c r="M454" s="172"/>
      <c r="N454" s="173"/>
      <c r="O454" s="173"/>
      <c r="P454" s="174">
        <f>SUM(P455:P496)</f>
        <v>0</v>
      </c>
      <c r="Q454" s="173"/>
      <c r="R454" s="174">
        <f>SUM(R455:R496)</f>
        <v>4.2988570800000003</v>
      </c>
      <c r="S454" s="173"/>
      <c r="T454" s="175">
        <f>SUM(T455:T496)</f>
        <v>3.015E-2</v>
      </c>
      <c r="AR454" s="176" t="s">
        <v>81</v>
      </c>
      <c r="AT454" s="177" t="s">
        <v>71</v>
      </c>
      <c r="AU454" s="177" t="s">
        <v>79</v>
      </c>
      <c r="AY454" s="176" t="s">
        <v>177</v>
      </c>
      <c r="BK454" s="178">
        <f>SUM(BK455:BK496)</f>
        <v>0</v>
      </c>
    </row>
    <row r="455" spans="1:65" s="2" customFormat="1" ht="33" customHeight="1">
      <c r="A455" s="36"/>
      <c r="B455" s="37"/>
      <c r="C455" s="181" t="s">
        <v>1193</v>
      </c>
      <c r="D455" s="181" t="s">
        <v>179</v>
      </c>
      <c r="E455" s="182" t="s">
        <v>1194</v>
      </c>
      <c r="F455" s="183" t="s">
        <v>1195</v>
      </c>
      <c r="G455" s="184" t="s">
        <v>132</v>
      </c>
      <c r="H455" s="185">
        <v>2.4380000000000002</v>
      </c>
      <c r="I455" s="186"/>
      <c r="J455" s="187">
        <f>ROUND(I455*H455,2)</f>
        <v>0</v>
      </c>
      <c r="K455" s="183" t="s">
        <v>183</v>
      </c>
      <c r="L455" s="41"/>
      <c r="M455" s="188" t="s">
        <v>19</v>
      </c>
      <c r="N455" s="189" t="s">
        <v>43</v>
      </c>
      <c r="O455" s="66"/>
      <c r="P455" s="190">
        <f>O455*H455</f>
        <v>0</v>
      </c>
      <c r="Q455" s="190">
        <v>3.1060000000000001E-2</v>
      </c>
      <c r="R455" s="190">
        <f>Q455*H455</f>
        <v>7.5724280000000005E-2</v>
      </c>
      <c r="S455" s="190">
        <v>0</v>
      </c>
      <c r="T455" s="191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2" t="s">
        <v>287</v>
      </c>
      <c r="AT455" s="192" t="s">
        <v>179</v>
      </c>
      <c r="AU455" s="192" t="s">
        <v>81</v>
      </c>
      <c r="AY455" s="19" t="s">
        <v>177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9" t="s">
        <v>79</v>
      </c>
      <c r="BK455" s="193">
        <f>ROUND(I455*H455,2)</f>
        <v>0</v>
      </c>
      <c r="BL455" s="19" t="s">
        <v>287</v>
      </c>
      <c r="BM455" s="192" t="s">
        <v>1196</v>
      </c>
    </row>
    <row r="456" spans="1:65" s="2" customFormat="1" ht="11.25">
      <c r="A456" s="36"/>
      <c r="B456" s="37"/>
      <c r="C456" s="38"/>
      <c r="D456" s="194" t="s">
        <v>186</v>
      </c>
      <c r="E456" s="38"/>
      <c r="F456" s="195" t="s">
        <v>1197</v>
      </c>
      <c r="G456" s="38"/>
      <c r="H456" s="38"/>
      <c r="I456" s="196"/>
      <c r="J456" s="38"/>
      <c r="K456" s="38"/>
      <c r="L456" s="41"/>
      <c r="M456" s="197"/>
      <c r="N456" s="19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186</v>
      </c>
      <c r="AU456" s="19" t="s">
        <v>81</v>
      </c>
    </row>
    <row r="457" spans="1:65" s="2" customFormat="1" ht="19.5">
      <c r="A457" s="36"/>
      <c r="B457" s="37"/>
      <c r="C457" s="38"/>
      <c r="D457" s="201" t="s">
        <v>217</v>
      </c>
      <c r="E457" s="38"/>
      <c r="F457" s="222" t="s">
        <v>1198</v>
      </c>
      <c r="G457" s="38"/>
      <c r="H457" s="38"/>
      <c r="I457" s="196"/>
      <c r="J457" s="38"/>
      <c r="K457" s="38"/>
      <c r="L457" s="41"/>
      <c r="M457" s="197"/>
      <c r="N457" s="198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217</v>
      </c>
      <c r="AU457" s="19" t="s">
        <v>81</v>
      </c>
    </row>
    <row r="458" spans="1:65" s="13" customFormat="1" ht="11.25">
      <c r="B458" s="199"/>
      <c r="C458" s="200"/>
      <c r="D458" s="201" t="s">
        <v>188</v>
      </c>
      <c r="E458" s="202" t="s">
        <v>19</v>
      </c>
      <c r="F458" s="203" t="s">
        <v>1199</v>
      </c>
      <c r="G458" s="200"/>
      <c r="H458" s="204">
        <v>2.4380000000000002</v>
      </c>
      <c r="I458" s="205"/>
      <c r="J458" s="200"/>
      <c r="K458" s="200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188</v>
      </c>
      <c r="AU458" s="210" t="s">
        <v>81</v>
      </c>
      <c r="AV458" s="13" t="s">
        <v>81</v>
      </c>
      <c r="AW458" s="13" t="s">
        <v>33</v>
      </c>
      <c r="AX458" s="13" t="s">
        <v>79</v>
      </c>
      <c r="AY458" s="210" t="s">
        <v>177</v>
      </c>
    </row>
    <row r="459" spans="1:65" s="2" customFormat="1" ht="37.9" customHeight="1">
      <c r="A459" s="36"/>
      <c r="B459" s="37"/>
      <c r="C459" s="181" t="s">
        <v>1200</v>
      </c>
      <c r="D459" s="181" t="s">
        <v>179</v>
      </c>
      <c r="E459" s="182" t="s">
        <v>1201</v>
      </c>
      <c r="F459" s="183" t="s">
        <v>1202</v>
      </c>
      <c r="G459" s="184" t="s">
        <v>132</v>
      </c>
      <c r="H459" s="185">
        <v>10.725</v>
      </c>
      <c r="I459" s="186"/>
      <c r="J459" s="187">
        <f>ROUND(I459*H459,2)</f>
        <v>0</v>
      </c>
      <c r="K459" s="183" t="s">
        <v>183</v>
      </c>
      <c r="L459" s="41"/>
      <c r="M459" s="188" t="s">
        <v>19</v>
      </c>
      <c r="N459" s="189" t="s">
        <v>43</v>
      </c>
      <c r="O459" s="66"/>
      <c r="P459" s="190">
        <f>O459*H459</f>
        <v>0</v>
      </c>
      <c r="Q459" s="190">
        <v>2.93E-2</v>
      </c>
      <c r="R459" s="190">
        <f>Q459*H459</f>
        <v>0.31424249999999998</v>
      </c>
      <c r="S459" s="190">
        <v>0</v>
      </c>
      <c r="T459" s="191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2" t="s">
        <v>287</v>
      </c>
      <c r="AT459" s="192" t="s">
        <v>179</v>
      </c>
      <c r="AU459" s="192" t="s">
        <v>81</v>
      </c>
      <c r="AY459" s="19" t="s">
        <v>177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9" t="s">
        <v>79</v>
      </c>
      <c r="BK459" s="193">
        <f>ROUND(I459*H459,2)</f>
        <v>0</v>
      </c>
      <c r="BL459" s="19" t="s">
        <v>287</v>
      </c>
      <c r="BM459" s="192" t="s">
        <v>1203</v>
      </c>
    </row>
    <row r="460" spans="1:65" s="2" customFormat="1" ht="11.25">
      <c r="A460" s="36"/>
      <c r="B460" s="37"/>
      <c r="C460" s="38"/>
      <c r="D460" s="194" t="s">
        <v>186</v>
      </c>
      <c r="E460" s="38"/>
      <c r="F460" s="195" t="s">
        <v>1204</v>
      </c>
      <c r="G460" s="38"/>
      <c r="H460" s="38"/>
      <c r="I460" s="196"/>
      <c r="J460" s="38"/>
      <c r="K460" s="38"/>
      <c r="L460" s="41"/>
      <c r="M460" s="197"/>
      <c r="N460" s="19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186</v>
      </c>
      <c r="AU460" s="19" t="s">
        <v>81</v>
      </c>
    </row>
    <row r="461" spans="1:65" s="13" customFormat="1" ht="11.25">
      <c r="B461" s="199"/>
      <c r="C461" s="200"/>
      <c r="D461" s="201" t="s">
        <v>188</v>
      </c>
      <c r="E461" s="202" t="s">
        <v>19</v>
      </c>
      <c r="F461" s="203" t="s">
        <v>1205</v>
      </c>
      <c r="G461" s="200"/>
      <c r="H461" s="204">
        <v>10.725</v>
      </c>
      <c r="I461" s="205"/>
      <c r="J461" s="200"/>
      <c r="K461" s="200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188</v>
      </c>
      <c r="AU461" s="210" t="s">
        <v>81</v>
      </c>
      <c r="AV461" s="13" t="s">
        <v>81</v>
      </c>
      <c r="AW461" s="13" t="s">
        <v>33</v>
      </c>
      <c r="AX461" s="13" t="s">
        <v>79</v>
      </c>
      <c r="AY461" s="210" t="s">
        <v>177</v>
      </c>
    </row>
    <row r="462" spans="1:65" s="2" customFormat="1" ht="24.2" customHeight="1">
      <c r="A462" s="36"/>
      <c r="B462" s="37"/>
      <c r="C462" s="181" t="s">
        <v>1206</v>
      </c>
      <c r="D462" s="181" t="s">
        <v>179</v>
      </c>
      <c r="E462" s="182" t="s">
        <v>1207</v>
      </c>
      <c r="F462" s="183" t="s">
        <v>1208</v>
      </c>
      <c r="G462" s="184" t="s">
        <v>132</v>
      </c>
      <c r="H462" s="185">
        <v>64.290000000000006</v>
      </c>
      <c r="I462" s="186"/>
      <c r="J462" s="187">
        <f>ROUND(I462*H462,2)</f>
        <v>0</v>
      </c>
      <c r="K462" s="183" t="s">
        <v>183</v>
      </c>
      <c r="L462" s="41"/>
      <c r="M462" s="188" t="s">
        <v>19</v>
      </c>
      <c r="N462" s="189" t="s">
        <v>43</v>
      </c>
      <c r="O462" s="66"/>
      <c r="P462" s="190">
        <f>O462*H462</f>
        <v>0</v>
      </c>
      <c r="Q462" s="190">
        <v>1.5769999999999999E-2</v>
      </c>
      <c r="R462" s="190">
        <f>Q462*H462</f>
        <v>1.0138533000000001</v>
      </c>
      <c r="S462" s="190">
        <v>0</v>
      </c>
      <c r="T462" s="191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2" t="s">
        <v>287</v>
      </c>
      <c r="AT462" s="192" t="s">
        <v>179</v>
      </c>
      <c r="AU462" s="192" t="s">
        <v>81</v>
      </c>
      <c r="AY462" s="19" t="s">
        <v>177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9" t="s">
        <v>79</v>
      </c>
      <c r="BK462" s="193">
        <f>ROUND(I462*H462,2)</f>
        <v>0</v>
      </c>
      <c r="BL462" s="19" t="s">
        <v>287</v>
      </c>
      <c r="BM462" s="192" t="s">
        <v>1209</v>
      </c>
    </row>
    <row r="463" spans="1:65" s="2" customFormat="1" ht="11.25">
      <c r="A463" s="36"/>
      <c r="B463" s="37"/>
      <c r="C463" s="38"/>
      <c r="D463" s="194" t="s">
        <v>186</v>
      </c>
      <c r="E463" s="38"/>
      <c r="F463" s="195" t="s">
        <v>1210</v>
      </c>
      <c r="G463" s="38"/>
      <c r="H463" s="38"/>
      <c r="I463" s="196"/>
      <c r="J463" s="38"/>
      <c r="K463" s="38"/>
      <c r="L463" s="41"/>
      <c r="M463" s="197"/>
      <c r="N463" s="198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186</v>
      </c>
      <c r="AU463" s="19" t="s">
        <v>81</v>
      </c>
    </row>
    <row r="464" spans="1:65" s="13" customFormat="1" ht="11.25">
      <c r="B464" s="199"/>
      <c r="C464" s="200"/>
      <c r="D464" s="201" t="s">
        <v>188</v>
      </c>
      <c r="E464" s="202" t="s">
        <v>19</v>
      </c>
      <c r="F464" s="203" t="s">
        <v>1211</v>
      </c>
      <c r="G464" s="200"/>
      <c r="H464" s="204">
        <v>64.290000000000006</v>
      </c>
      <c r="I464" s="205"/>
      <c r="J464" s="200"/>
      <c r="K464" s="200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188</v>
      </c>
      <c r="AU464" s="210" t="s">
        <v>81</v>
      </c>
      <c r="AV464" s="13" t="s">
        <v>81</v>
      </c>
      <c r="AW464" s="13" t="s">
        <v>33</v>
      </c>
      <c r="AX464" s="13" t="s">
        <v>79</v>
      </c>
      <c r="AY464" s="210" t="s">
        <v>177</v>
      </c>
    </row>
    <row r="465" spans="1:65" s="2" customFormat="1" ht="24.2" customHeight="1">
      <c r="A465" s="36"/>
      <c r="B465" s="37"/>
      <c r="C465" s="181" t="s">
        <v>1212</v>
      </c>
      <c r="D465" s="181" t="s">
        <v>179</v>
      </c>
      <c r="E465" s="182" t="s">
        <v>1213</v>
      </c>
      <c r="F465" s="183" t="s">
        <v>1214</v>
      </c>
      <c r="G465" s="184" t="s">
        <v>132</v>
      </c>
      <c r="H465" s="185">
        <v>90.9</v>
      </c>
      <c r="I465" s="186"/>
      <c r="J465" s="187">
        <f>ROUND(I465*H465,2)</f>
        <v>0</v>
      </c>
      <c r="K465" s="183" t="s">
        <v>183</v>
      </c>
      <c r="L465" s="41"/>
      <c r="M465" s="188" t="s">
        <v>19</v>
      </c>
      <c r="N465" s="189" t="s">
        <v>43</v>
      </c>
      <c r="O465" s="66"/>
      <c r="P465" s="190">
        <f>O465*H465</f>
        <v>0</v>
      </c>
      <c r="Q465" s="190">
        <v>1.6080000000000001E-2</v>
      </c>
      <c r="R465" s="190">
        <f>Q465*H465</f>
        <v>1.4616720000000001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287</v>
      </c>
      <c r="AT465" s="192" t="s">
        <v>179</v>
      </c>
      <c r="AU465" s="192" t="s">
        <v>81</v>
      </c>
      <c r="AY465" s="19" t="s">
        <v>177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79</v>
      </c>
      <c r="BK465" s="193">
        <f>ROUND(I465*H465,2)</f>
        <v>0</v>
      </c>
      <c r="BL465" s="19" t="s">
        <v>287</v>
      </c>
      <c r="BM465" s="192" t="s">
        <v>1215</v>
      </c>
    </row>
    <row r="466" spans="1:65" s="2" customFormat="1" ht="11.25">
      <c r="A466" s="36"/>
      <c r="B466" s="37"/>
      <c r="C466" s="38"/>
      <c r="D466" s="194" t="s">
        <v>186</v>
      </c>
      <c r="E466" s="38"/>
      <c r="F466" s="195" t="s">
        <v>1216</v>
      </c>
      <c r="G466" s="38"/>
      <c r="H466" s="38"/>
      <c r="I466" s="196"/>
      <c r="J466" s="38"/>
      <c r="K466" s="38"/>
      <c r="L466" s="41"/>
      <c r="M466" s="197"/>
      <c r="N466" s="19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186</v>
      </c>
      <c r="AU466" s="19" t="s">
        <v>81</v>
      </c>
    </row>
    <row r="467" spans="1:65" s="13" customFormat="1" ht="11.25">
      <c r="B467" s="199"/>
      <c r="C467" s="200"/>
      <c r="D467" s="201" t="s">
        <v>188</v>
      </c>
      <c r="E467" s="202" t="s">
        <v>19</v>
      </c>
      <c r="F467" s="203" t="s">
        <v>1217</v>
      </c>
      <c r="G467" s="200"/>
      <c r="H467" s="204">
        <v>90.9</v>
      </c>
      <c r="I467" s="205"/>
      <c r="J467" s="200"/>
      <c r="K467" s="200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188</v>
      </c>
      <c r="AU467" s="210" t="s">
        <v>81</v>
      </c>
      <c r="AV467" s="13" t="s">
        <v>81</v>
      </c>
      <c r="AW467" s="13" t="s">
        <v>33</v>
      </c>
      <c r="AX467" s="13" t="s">
        <v>79</v>
      </c>
      <c r="AY467" s="210" t="s">
        <v>177</v>
      </c>
    </row>
    <row r="468" spans="1:65" s="2" customFormat="1" ht="24.2" customHeight="1">
      <c r="A468" s="36"/>
      <c r="B468" s="37"/>
      <c r="C468" s="181" t="s">
        <v>1218</v>
      </c>
      <c r="D468" s="181" t="s">
        <v>179</v>
      </c>
      <c r="E468" s="182" t="s">
        <v>1219</v>
      </c>
      <c r="F468" s="183" t="s">
        <v>1220</v>
      </c>
      <c r="G468" s="184" t="s">
        <v>132</v>
      </c>
      <c r="H468" s="185">
        <v>21.32</v>
      </c>
      <c r="I468" s="186"/>
      <c r="J468" s="187">
        <f>ROUND(I468*H468,2)</f>
        <v>0</v>
      </c>
      <c r="K468" s="183" t="s">
        <v>183</v>
      </c>
      <c r="L468" s="41"/>
      <c r="M468" s="188" t="s">
        <v>19</v>
      </c>
      <c r="N468" s="189" t="s">
        <v>43</v>
      </c>
      <c r="O468" s="66"/>
      <c r="P468" s="190">
        <f>O468*H468</f>
        <v>0</v>
      </c>
      <c r="Q468" s="190">
        <v>2.189E-2</v>
      </c>
      <c r="R468" s="190">
        <f>Q468*H468</f>
        <v>0.46669480000000002</v>
      </c>
      <c r="S468" s="190">
        <v>0</v>
      </c>
      <c r="T468" s="191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2" t="s">
        <v>287</v>
      </c>
      <c r="AT468" s="192" t="s">
        <v>179</v>
      </c>
      <c r="AU468" s="192" t="s">
        <v>81</v>
      </c>
      <c r="AY468" s="19" t="s">
        <v>177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9" t="s">
        <v>79</v>
      </c>
      <c r="BK468" s="193">
        <f>ROUND(I468*H468,2)</f>
        <v>0</v>
      </c>
      <c r="BL468" s="19" t="s">
        <v>287</v>
      </c>
      <c r="BM468" s="192" t="s">
        <v>1221</v>
      </c>
    </row>
    <row r="469" spans="1:65" s="2" customFormat="1" ht="11.25">
      <c r="A469" s="36"/>
      <c r="B469" s="37"/>
      <c r="C469" s="38"/>
      <c r="D469" s="194" t="s">
        <v>186</v>
      </c>
      <c r="E469" s="38"/>
      <c r="F469" s="195" t="s">
        <v>1222</v>
      </c>
      <c r="G469" s="38"/>
      <c r="H469" s="38"/>
      <c r="I469" s="196"/>
      <c r="J469" s="38"/>
      <c r="K469" s="38"/>
      <c r="L469" s="41"/>
      <c r="M469" s="197"/>
      <c r="N469" s="198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186</v>
      </c>
      <c r="AU469" s="19" t="s">
        <v>81</v>
      </c>
    </row>
    <row r="470" spans="1:65" s="13" customFormat="1" ht="11.25">
      <c r="B470" s="199"/>
      <c r="C470" s="200"/>
      <c r="D470" s="201" t="s">
        <v>188</v>
      </c>
      <c r="E470" s="202" t="s">
        <v>597</v>
      </c>
      <c r="F470" s="203" t="s">
        <v>1223</v>
      </c>
      <c r="G470" s="200"/>
      <c r="H470" s="204">
        <v>21.32</v>
      </c>
      <c r="I470" s="205"/>
      <c r="J470" s="200"/>
      <c r="K470" s="200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188</v>
      </c>
      <c r="AU470" s="210" t="s">
        <v>81</v>
      </c>
      <c r="AV470" s="13" t="s">
        <v>81</v>
      </c>
      <c r="AW470" s="13" t="s">
        <v>33</v>
      </c>
      <c r="AX470" s="13" t="s">
        <v>79</v>
      </c>
      <c r="AY470" s="210" t="s">
        <v>177</v>
      </c>
    </row>
    <row r="471" spans="1:65" s="2" customFormat="1" ht="24.2" customHeight="1">
      <c r="A471" s="36"/>
      <c r="B471" s="37"/>
      <c r="C471" s="181" t="s">
        <v>1224</v>
      </c>
      <c r="D471" s="181" t="s">
        <v>179</v>
      </c>
      <c r="E471" s="182" t="s">
        <v>1225</v>
      </c>
      <c r="F471" s="183" t="s">
        <v>1226</v>
      </c>
      <c r="G471" s="184" t="s">
        <v>132</v>
      </c>
      <c r="H471" s="185">
        <v>180.03</v>
      </c>
      <c r="I471" s="186"/>
      <c r="J471" s="187">
        <f>ROUND(I471*H471,2)</f>
        <v>0</v>
      </c>
      <c r="K471" s="183" t="s">
        <v>183</v>
      </c>
      <c r="L471" s="41"/>
      <c r="M471" s="188" t="s">
        <v>19</v>
      </c>
      <c r="N471" s="189" t="s">
        <v>43</v>
      </c>
      <c r="O471" s="66"/>
      <c r="P471" s="190">
        <f>O471*H471</f>
        <v>0</v>
      </c>
      <c r="Q471" s="190">
        <v>1E-4</v>
      </c>
      <c r="R471" s="190">
        <f>Q471*H471</f>
        <v>1.8003000000000002E-2</v>
      </c>
      <c r="S471" s="190">
        <v>0</v>
      </c>
      <c r="T471" s="191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2" t="s">
        <v>287</v>
      </c>
      <c r="AT471" s="192" t="s">
        <v>179</v>
      </c>
      <c r="AU471" s="192" t="s">
        <v>81</v>
      </c>
      <c r="AY471" s="19" t="s">
        <v>177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19" t="s">
        <v>79</v>
      </c>
      <c r="BK471" s="193">
        <f>ROUND(I471*H471,2)</f>
        <v>0</v>
      </c>
      <c r="BL471" s="19" t="s">
        <v>287</v>
      </c>
      <c r="BM471" s="192" t="s">
        <v>1227</v>
      </c>
    </row>
    <row r="472" spans="1:65" s="2" customFormat="1" ht="11.25">
      <c r="A472" s="36"/>
      <c r="B472" s="37"/>
      <c r="C472" s="38"/>
      <c r="D472" s="194" t="s">
        <v>186</v>
      </c>
      <c r="E472" s="38"/>
      <c r="F472" s="195" t="s">
        <v>1228</v>
      </c>
      <c r="G472" s="38"/>
      <c r="H472" s="38"/>
      <c r="I472" s="196"/>
      <c r="J472" s="38"/>
      <c r="K472" s="38"/>
      <c r="L472" s="41"/>
      <c r="M472" s="197"/>
      <c r="N472" s="198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186</v>
      </c>
      <c r="AU472" s="19" t="s">
        <v>81</v>
      </c>
    </row>
    <row r="473" spans="1:65" s="13" customFormat="1" ht="11.25">
      <c r="B473" s="199"/>
      <c r="C473" s="200"/>
      <c r="D473" s="201" t="s">
        <v>188</v>
      </c>
      <c r="E473" s="202" t="s">
        <v>19</v>
      </c>
      <c r="F473" s="203" t="s">
        <v>1229</v>
      </c>
      <c r="G473" s="200"/>
      <c r="H473" s="204">
        <v>180.03</v>
      </c>
      <c r="I473" s="205"/>
      <c r="J473" s="200"/>
      <c r="K473" s="200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188</v>
      </c>
      <c r="AU473" s="210" t="s">
        <v>81</v>
      </c>
      <c r="AV473" s="13" t="s">
        <v>81</v>
      </c>
      <c r="AW473" s="13" t="s">
        <v>33</v>
      </c>
      <c r="AX473" s="13" t="s">
        <v>79</v>
      </c>
      <c r="AY473" s="210" t="s">
        <v>177</v>
      </c>
    </row>
    <row r="474" spans="1:65" s="2" customFormat="1" ht="24.2" customHeight="1">
      <c r="A474" s="36"/>
      <c r="B474" s="37"/>
      <c r="C474" s="181" t="s">
        <v>1230</v>
      </c>
      <c r="D474" s="181" t="s">
        <v>179</v>
      </c>
      <c r="E474" s="182" t="s">
        <v>1231</v>
      </c>
      <c r="F474" s="183" t="s">
        <v>1232</v>
      </c>
      <c r="G474" s="184" t="s">
        <v>132</v>
      </c>
      <c r="H474" s="185">
        <v>158.71</v>
      </c>
      <c r="I474" s="186"/>
      <c r="J474" s="187">
        <f>ROUND(I474*H474,2)</f>
        <v>0</v>
      </c>
      <c r="K474" s="183" t="s">
        <v>19</v>
      </c>
      <c r="L474" s="41"/>
      <c r="M474" s="188" t="s">
        <v>19</v>
      </c>
      <c r="N474" s="189" t="s">
        <v>43</v>
      </c>
      <c r="O474" s="66"/>
      <c r="P474" s="190">
        <f>O474*H474</f>
        <v>0</v>
      </c>
      <c r="Q474" s="190">
        <v>0</v>
      </c>
      <c r="R474" s="190">
        <f>Q474*H474</f>
        <v>0</v>
      </c>
      <c r="S474" s="190">
        <v>0</v>
      </c>
      <c r="T474" s="191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2" t="s">
        <v>287</v>
      </c>
      <c r="AT474" s="192" t="s">
        <v>179</v>
      </c>
      <c r="AU474" s="192" t="s">
        <v>81</v>
      </c>
      <c r="AY474" s="19" t="s">
        <v>177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19" t="s">
        <v>79</v>
      </c>
      <c r="BK474" s="193">
        <f>ROUND(I474*H474,2)</f>
        <v>0</v>
      </c>
      <c r="BL474" s="19" t="s">
        <v>287</v>
      </c>
      <c r="BM474" s="192" t="s">
        <v>1233</v>
      </c>
    </row>
    <row r="475" spans="1:65" s="13" customFormat="1" ht="11.25">
      <c r="B475" s="199"/>
      <c r="C475" s="200"/>
      <c r="D475" s="201" t="s">
        <v>188</v>
      </c>
      <c r="E475" s="202" t="s">
        <v>19</v>
      </c>
      <c r="F475" s="203" t="s">
        <v>1234</v>
      </c>
      <c r="G475" s="200"/>
      <c r="H475" s="204">
        <v>158.71</v>
      </c>
      <c r="I475" s="205"/>
      <c r="J475" s="200"/>
      <c r="K475" s="200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188</v>
      </c>
      <c r="AU475" s="210" t="s">
        <v>81</v>
      </c>
      <c r="AV475" s="13" t="s">
        <v>81</v>
      </c>
      <c r="AW475" s="13" t="s">
        <v>33</v>
      </c>
      <c r="AX475" s="13" t="s">
        <v>79</v>
      </c>
      <c r="AY475" s="210" t="s">
        <v>177</v>
      </c>
    </row>
    <row r="476" spans="1:65" s="2" customFormat="1" ht="16.5" customHeight="1">
      <c r="A476" s="36"/>
      <c r="B476" s="37"/>
      <c r="C476" s="233" t="s">
        <v>1235</v>
      </c>
      <c r="D476" s="233" t="s">
        <v>385</v>
      </c>
      <c r="E476" s="234" t="s">
        <v>1236</v>
      </c>
      <c r="F476" s="235" t="s">
        <v>1237</v>
      </c>
      <c r="G476" s="236" t="s">
        <v>132</v>
      </c>
      <c r="H476" s="237">
        <v>161.88399999999999</v>
      </c>
      <c r="I476" s="238"/>
      <c r="J476" s="239">
        <f>ROUND(I476*H476,2)</f>
        <v>0</v>
      </c>
      <c r="K476" s="235" t="s">
        <v>19</v>
      </c>
      <c r="L476" s="240"/>
      <c r="M476" s="241" t="s">
        <v>19</v>
      </c>
      <c r="N476" s="242" t="s">
        <v>43</v>
      </c>
      <c r="O476" s="66"/>
      <c r="P476" s="190">
        <f>O476*H476</f>
        <v>0</v>
      </c>
      <c r="Q476" s="190">
        <v>1.4E-3</v>
      </c>
      <c r="R476" s="190">
        <f>Q476*H476</f>
        <v>0.22663759999999997</v>
      </c>
      <c r="S476" s="190">
        <v>0</v>
      </c>
      <c r="T476" s="191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2" t="s">
        <v>404</v>
      </c>
      <c r="AT476" s="192" t="s">
        <v>385</v>
      </c>
      <c r="AU476" s="192" t="s">
        <v>81</v>
      </c>
      <c r="AY476" s="19" t="s">
        <v>177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9" t="s">
        <v>79</v>
      </c>
      <c r="BK476" s="193">
        <f>ROUND(I476*H476,2)</f>
        <v>0</v>
      </c>
      <c r="BL476" s="19" t="s">
        <v>287</v>
      </c>
      <c r="BM476" s="192" t="s">
        <v>1238</v>
      </c>
    </row>
    <row r="477" spans="1:65" s="2" customFormat="1" ht="19.5">
      <c r="A477" s="36"/>
      <c r="B477" s="37"/>
      <c r="C477" s="38"/>
      <c r="D477" s="201" t="s">
        <v>217</v>
      </c>
      <c r="E477" s="38"/>
      <c r="F477" s="222" t="s">
        <v>1239</v>
      </c>
      <c r="G477" s="38"/>
      <c r="H477" s="38"/>
      <c r="I477" s="196"/>
      <c r="J477" s="38"/>
      <c r="K477" s="38"/>
      <c r="L477" s="41"/>
      <c r="M477" s="197"/>
      <c r="N477" s="198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217</v>
      </c>
      <c r="AU477" s="19" t="s">
        <v>81</v>
      </c>
    </row>
    <row r="478" spans="1:65" s="13" customFormat="1" ht="11.25">
      <c r="B478" s="199"/>
      <c r="C478" s="200"/>
      <c r="D478" s="201" t="s">
        <v>188</v>
      </c>
      <c r="E478" s="200"/>
      <c r="F478" s="203" t="s">
        <v>1240</v>
      </c>
      <c r="G478" s="200"/>
      <c r="H478" s="204">
        <v>161.88399999999999</v>
      </c>
      <c r="I478" s="205"/>
      <c r="J478" s="200"/>
      <c r="K478" s="200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188</v>
      </c>
      <c r="AU478" s="210" t="s">
        <v>81</v>
      </c>
      <c r="AV478" s="13" t="s">
        <v>81</v>
      </c>
      <c r="AW478" s="13" t="s">
        <v>4</v>
      </c>
      <c r="AX478" s="13" t="s">
        <v>79</v>
      </c>
      <c r="AY478" s="210" t="s">
        <v>177</v>
      </c>
    </row>
    <row r="479" spans="1:65" s="2" customFormat="1" ht="24.2" customHeight="1">
      <c r="A479" s="36"/>
      <c r="B479" s="37"/>
      <c r="C479" s="181" t="s">
        <v>1241</v>
      </c>
      <c r="D479" s="181" t="s">
        <v>179</v>
      </c>
      <c r="E479" s="182" t="s">
        <v>1242</v>
      </c>
      <c r="F479" s="183" t="s">
        <v>1243</v>
      </c>
      <c r="G479" s="184" t="s">
        <v>132</v>
      </c>
      <c r="H479" s="185">
        <v>21.32</v>
      </c>
      <c r="I479" s="186"/>
      <c r="J479" s="187">
        <f>ROUND(I479*H479,2)</f>
        <v>0</v>
      </c>
      <c r="K479" s="183" t="s">
        <v>183</v>
      </c>
      <c r="L479" s="41"/>
      <c r="M479" s="188" t="s">
        <v>19</v>
      </c>
      <c r="N479" s="189" t="s">
        <v>43</v>
      </c>
      <c r="O479" s="66"/>
      <c r="P479" s="190">
        <f>O479*H479</f>
        <v>0</v>
      </c>
      <c r="Q479" s="190">
        <v>3.9100000000000003E-3</v>
      </c>
      <c r="R479" s="190">
        <f>Q479*H479</f>
        <v>8.336120000000001E-2</v>
      </c>
      <c r="S479" s="190">
        <v>0</v>
      </c>
      <c r="T479" s="191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2" t="s">
        <v>184</v>
      </c>
      <c r="AT479" s="192" t="s">
        <v>179</v>
      </c>
      <c r="AU479" s="192" t="s">
        <v>81</v>
      </c>
      <c r="AY479" s="19" t="s">
        <v>177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9" t="s">
        <v>79</v>
      </c>
      <c r="BK479" s="193">
        <f>ROUND(I479*H479,2)</f>
        <v>0</v>
      </c>
      <c r="BL479" s="19" t="s">
        <v>184</v>
      </c>
      <c r="BM479" s="192" t="s">
        <v>1244</v>
      </c>
    </row>
    <row r="480" spans="1:65" s="2" customFormat="1" ht="11.25">
      <c r="A480" s="36"/>
      <c r="B480" s="37"/>
      <c r="C480" s="38"/>
      <c r="D480" s="194" t="s">
        <v>186</v>
      </c>
      <c r="E480" s="38"/>
      <c r="F480" s="195" t="s">
        <v>1245</v>
      </c>
      <c r="G480" s="38"/>
      <c r="H480" s="38"/>
      <c r="I480" s="196"/>
      <c r="J480" s="38"/>
      <c r="K480" s="38"/>
      <c r="L480" s="41"/>
      <c r="M480" s="197"/>
      <c r="N480" s="198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186</v>
      </c>
      <c r="AU480" s="19" t="s">
        <v>81</v>
      </c>
    </row>
    <row r="481" spans="1:65" s="13" customFormat="1" ht="11.25">
      <c r="B481" s="199"/>
      <c r="C481" s="200"/>
      <c r="D481" s="201" t="s">
        <v>188</v>
      </c>
      <c r="E481" s="202" t="s">
        <v>19</v>
      </c>
      <c r="F481" s="203" t="s">
        <v>1246</v>
      </c>
      <c r="G481" s="200"/>
      <c r="H481" s="204">
        <v>21.32</v>
      </c>
      <c r="I481" s="205"/>
      <c r="J481" s="200"/>
      <c r="K481" s="200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188</v>
      </c>
      <c r="AU481" s="210" t="s">
        <v>81</v>
      </c>
      <c r="AV481" s="13" t="s">
        <v>81</v>
      </c>
      <c r="AW481" s="13" t="s">
        <v>33</v>
      </c>
      <c r="AX481" s="13" t="s">
        <v>79</v>
      </c>
      <c r="AY481" s="210" t="s">
        <v>177</v>
      </c>
    </row>
    <row r="482" spans="1:65" s="2" customFormat="1" ht="37.9" customHeight="1">
      <c r="A482" s="36"/>
      <c r="B482" s="37"/>
      <c r="C482" s="181" t="s">
        <v>1247</v>
      </c>
      <c r="D482" s="181" t="s">
        <v>179</v>
      </c>
      <c r="E482" s="182" t="s">
        <v>1248</v>
      </c>
      <c r="F482" s="183" t="s">
        <v>1249</v>
      </c>
      <c r="G482" s="184" t="s">
        <v>132</v>
      </c>
      <c r="H482" s="185">
        <v>4.5999999999999996</v>
      </c>
      <c r="I482" s="186"/>
      <c r="J482" s="187">
        <f>ROUND(I482*H482,2)</f>
        <v>0</v>
      </c>
      <c r="K482" s="183" t="s">
        <v>183</v>
      </c>
      <c r="L482" s="41"/>
      <c r="M482" s="188" t="s">
        <v>19</v>
      </c>
      <c r="N482" s="189" t="s">
        <v>43</v>
      </c>
      <c r="O482" s="66"/>
      <c r="P482" s="190">
        <f>O482*H482</f>
        <v>0</v>
      </c>
      <c r="Q482" s="190">
        <v>2.2419999999999999E-2</v>
      </c>
      <c r="R482" s="190">
        <f>Q482*H482</f>
        <v>0.10313199999999999</v>
      </c>
      <c r="S482" s="190">
        <v>0</v>
      </c>
      <c r="T482" s="191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2" t="s">
        <v>287</v>
      </c>
      <c r="AT482" s="192" t="s">
        <v>179</v>
      </c>
      <c r="AU482" s="192" t="s">
        <v>81</v>
      </c>
      <c r="AY482" s="19" t="s">
        <v>177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9" t="s">
        <v>79</v>
      </c>
      <c r="BK482" s="193">
        <f>ROUND(I482*H482,2)</f>
        <v>0</v>
      </c>
      <c r="BL482" s="19" t="s">
        <v>287</v>
      </c>
      <c r="BM482" s="192" t="s">
        <v>1250</v>
      </c>
    </row>
    <row r="483" spans="1:65" s="2" customFormat="1" ht="11.25">
      <c r="A483" s="36"/>
      <c r="B483" s="37"/>
      <c r="C483" s="38"/>
      <c r="D483" s="194" t="s">
        <v>186</v>
      </c>
      <c r="E483" s="38"/>
      <c r="F483" s="195" t="s">
        <v>1251</v>
      </c>
      <c r="G483" s="38"/>
      <c r="H483" s="38"/>
      <c r="I483" s="196"/>
      <c r="J483" s="38"/>
      <c r="K483" s="38"/>
      <c r="L483" s="41"/>
      <c r="M483" s="197"/>
      <c r="N483" s="198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186</v>
      </c>
      <c r="AU483" s="19" t="s">
        <v>81</v>
      </c>
    </row>
    <row r="484" spans="1:65" s="13" customFormat="1" ht="11.25">
      <c r="B484" s="199"/>
      <c r="C484" s="200"/>
      <c r="D484" s="201" t="s">
        <v>188</v>
      </c>
      <c r="E484" s="202" t="s">
        <v>19</v>
      </c>
      <c r="F484" s="203" t="s">
        <v>1252</v>
      </c>
      <c r="G484" s="200"/>
      <c r="H484" s="204">
        <v>4.5999999999999996</v>
      </c>
      <c r="I484" s="205"/>
      <c r="J484" s="200"/>
      <c r="K484" s="200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188</v>
      </c>
      <c r="AU484" s="210" t="s">
        <v>81</v>
      </c>
      <c r="AV484" s="13" t="s">
        <v>81</v>
      </c>
      <c r="AW484" s="13" t="s">
        <v>33</v>
      </c>
      <c r="AX484" s="13" t="s">
        <v>79</v>
      </c>
      <c r="AY484" s="210" t="s">
        <v>177</v>
      </c>
    </row>
    <row r="485" spans="1:65" s="2" customFormat="1" ht="21.75" customHeight="1">
      <c r="A485" s="36"/>
      <c r="B485" s="37"/>
      <c r="C485" s="181" t="s">
        <v>1253</v>
      </c>
      <c r="D485" s="181" t="s">
        <v>179</v>
      </c>
      <c r="E485" s="182" t="s">
        <v>1254</v>
      </c>
      <c r="F485" s="183" t="s">
        <v>1255</v>
      </c>
      <c r="G485" s="184" t="s">
        <v>269</v>
      </c>
      <c r="H485" s="185">
        <v>1</v>
      </c>
      <c r="I485" s="186"/>
      <c r="J485" s="187">
        <f>ROUND(I485*H485,2)</f>
        <v>0</v>
      </c>
      <c r="K485" s="183" t="s">
        <v>183</v>
      </c>
      <c r="L485" s="41"/>
      <c r="M485" s="188" t="s">
        <v>19</v>
      </c>
      <c r="N485" s="189" t="s">
        <v>43</v>
      </c>
      <c r="O485" s="66"/>
      <c r="P485" s="190">
        <f>O485*H485</f>
        <v>0</v>
      </c>
      <c r="Q485" s="190">
        <v>3.3140000000000003E-2</v>
      </c>
      <c r="R485" s="190">
        <f>Q485*H485</f>
        <v>3.3140000000000003E-2</v>
      </c>
      <c r="S485" s="190">
        <v>3.015E-2</v>
      </c>
      <c r="T485" s="191">
        <f>S485*H485</f>
        <v>3.015E-2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2" t="s">
        <v>287</v>
      </c>
      <c r="AT485" s="192" t="s">
        <v>179</v>
      </c>
      <c r="AU485" s="192" t="s">
        <v>81</v>
      </c>
      <c r="AY485" s="19" t="s">
        <v>177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9" t="s">
        <v>79</v>
      </c>
      <c r="BK485" s="193">
        <f>ROUND(I485*H485,2)</f>
        <v>0</v>
      </c>
      <c r="BL485" s="19" t="s">
        <v>287</v>
      </c>
      <c r="BM485" s="192" t="s">
        <v>1256</v>
      </c>
    </row>
    <row r="486" spans="1:65" s="2" customFormat="1" ht="11.25">
      <c r="A486" s="36"/>
      <c r="B486" s="37"/>
      <c r="C486" s="38"/>
      <c r="D486" s="194" t="s">
        <v>186</v>
      </c>
      <c r="E486" s="38"/>
      <c r="F486" s="195" t="s">
        <v>1257</v>
      </c>
      <c r="G486" s="38"/>
      <c r="H486" s="38"/>
      <c r="I486" s="196"/>
      <c r="J486" s="38"/>
      <c r="K486" s="38"/>
      <c r="L486" s="41"/>
      <c r="M486" s="197"/>
      <c r="N486" s="198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186</v>
      </c>
      <c r="AU486" s="19" t="s">
        <v>81</v>
      </c>
    </row>
    <row r="487" spans="1:65" s="13" customFormat="1" ht="11.25">
      <c r="B487" s="199"/>
      <c r="C487" s="200"/>
      <c r="D487" s="201" t="s">
        <v>188</v>
      </c>
      <c r="E487" s="202" t="s">
        <v>19</v>
      </c>
      <c r="F487" s="203" t="s">
        <v>1258</v>
      </c>
      <c r="G487" s="200"/>
      <c r="H487" s="204">
        <v>1</v>
      </c>
      <c r="I487" s="205"/>
      <c r="J487" s="200"/>
      <c r="K487" s="200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188</v>
      </c>
      <c r="AU487" s="210" t="s">
        <v>81</v>
      </c>
      <c r="AV487" s="13" t="s">
        <v>81</v>
      </c>
      <c r="AW487" s="13" t="s">
        <v>33</v>
      </c>
      <c r="AX487" s="13" t="s">
        <v>79</v>
      </c>
      <c r="AY487" s="210" t="s">
        <v>177</v>
      </c>
    </row>
    <row r="488" spans="1:65" s="2" customFormat="1" ht="16.5" customHeight="1">
      <c r="A488" s="36"/>
      <c r="B488" s="37"/>
      <c r="C488" s="181" t="s">
        <v>1259</v>
      </c>
      <c r="D488" s="181" t="s">
        <v>179</v>
      </c>
      <c r="E488" s="182" t="s">
        <v>1260</v>
      </c>
      <c r="F488" s="183" t="s">
        <v>1261</v>
      </c>
      <c r="G488" s="184" t="s">
        <v>132</v>
      </c>
      <c r="H488" s="185">
        <v>24.97</v>
      </c>
      <c r="I488" s="186"/>
      <c r="J488" s="187">
        <f>ROUND(I488*H488,2)</f>
        <v>0</v>
      </c>
      <c r="K488" s="183" t="s">
        <v>183</v>
      </c>
      <c r="L488" s="41"/>
      <c r="M488" s="188" t="s">
        <v>19</v>
      </c>
      <c r="N488" s="189" t="s">
        <v>43</v>
      </c>
      <c r="O488" s="66"/>
      <c r="P488" s="190">
        <f>O488*H488</f>
        <v>0</v>
      </c>
      <c r="Q488" s="190">
        <v>2.0119999999999999E-2</v>
      </c>
      <c r="R488" s="190">
        <f>Q488*H488</f>
        <v>0.50239639999999997</v>
      </c>
      <c r="S488" s="190">
        <v>0</v>
      </c>
      <c r="T488" s="191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2" t="s">
        <v>287</v>
      </c>
      <c r="AT488" s="192" t="s">
        <v>179</v>
      </c>
      <c r="AU488" s="192" t="s">
        <v>81</v>
      </c>
      <c r="AY488" s="19" t="s">
        <v>177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9" t="s">
        <v>79</v>
      </c>
      <c r="BK488" s="193">
        <f>ROUND(I488*H488,2)</f>
        <v>0</v>
      </c>
      <c r="BL488" s="19" t="s">
        <v>287</v>
      </c>
      <c r="BM488" s="192" t="s">
        <v>1262</v>
      </c>
    </row>
    <row r="489" spans="1:65" s="2" customFormat="1" ht="11.25">
      <c r="A489" s="36"/>
      <c r="B489" s="37"/>
      <c r="C489" s="38"/>
      <c r="D489" s="194" t="s">
        <v>186</v>
      </c>
      <c r="E489" s="38"/>
      <c r="F489" s="195" t="s">
        <v>1263</v>
      </c>
      <c r="G489" s="38"/>
      <c r="H489" s="38"/>
      <c r="I489" s="196"/>
      <c r="J489" s="38"/>
      <c r="K489" s="38"/>
      <c r="L489" s="41"/>
      <c r="M489" s="197"/>
      <c r="N489" s="198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186</v>
      </c>
      <c r="AU489" s="19" t="s">
        <v>81</v>
      </c>
    </row>
    <row r="490" spans="1:65" s="2" customFormat="1" ht="126.75">
      <c r="A490" s="36"/>
      <c r="B490" s="37"/>
      <c r="C490" s="38"/>
      <c r="D490" s="201" t="s">
        <v>217</v>
      </c>
      <c r="E490" s="38"/>
      <c r="F490" s="222" t="s">
        <v>1264</v>
      </c>
      <c r="G490" s="38"/>
      <c r="H490" s="38"/>
      <c r="I490" s="196"/>
      <c r="J490" s="38"/>
      <c r="K490" s="38"/>
      <c r="L490" s="41"/>
      <c r="M490" s="197"/>
      <c r="N490" s="198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217</v>
      </c>
      <c r="AU490" s="19" t="s">
        <v>81</v>
      </c>
    </row>
    <row r="491" spans="1:65" s="13" customFormat="1" ht="11.25">
      <c r="B491" s="199"/>
      <c r="C491" s="200"/>
      <c r="D491" s="201" t="s">
        <v>188</v>
      </c>
      <c r="E491" s="202" t="s">
        <v>19</v>
      </c>
      <c r="F491" s="203" t="s">
        <v>1265</v>
      </c>
      <c r="G491" s="200"/>
      <c r="H491" s="204">
        <v>12.87</v>
      </c>
      <c r="I491" s="205"/>
      <c r="J491" s="200"/>
      <c r="K491" s="200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188</v>
      </c>
      <c r="AU491" s="210" t="s">
        <v>81</v>
      </c>
      <c r="AV491" s="13" t="s">
        <v>81</v>
      </c>
      <c r="AW491" s="13" t="s">
        <v>33</v>
      </c>
      <c r="AX491" s="13" t="s">
        <v>72</v>
      </c>
      <c r="AY491" s="210" t="s">
        <v>177</v>
      </c>
    </row>
    <row r="492" spans="1:65" s="13" customFormat="1" ht="11.25">
      <c r="B492" s="199"/>
      <c r="C492" s="200"/>
      <c r="D492" s="201" t="s">
        <v>188</v>
      </c>
      <c r="E492" s="202" t="s">
        <v>19</v>
      </c>
      <c r="F492" s="203" t="s">
        <v>1266</v>
      </c>
      <c r="G492" s="200"/>
      <c r="H492" s="204">
        <v>7.92</v>
      </c>
      <c r="I492" s="205"/>
      <c r="J492" s="200"/>
      <c r="K492" s="200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188</v>
      </c>
      <c r="AU492" s="210" t="s">
        <v>81</v>
      </c>
      <c r="AV492" s="13" t="s">
        <v>81</v>
      </c>
      <c r="AW492" s="13" t="s">
        <v>33</v>
      </c>
      <c r="AX492" s="13" t="s">
        <v>72</v>
      </c>
      <c r="AY492" s="210" t="s">
        <v>177</v>
      </c>
    </row>
    <row r="493" spans="1:65" s="13" customFormat="1" ht="11.25">
      <c r="B493" s="199"/>
      <c r="C493" s="200"/>
      <c r="D493" s="201" t="s">
        <v>188</v>
      </c>
      <c r="E493" s="202" t="s">
        <v>19</v>
      </c>
      <c r="F493" s="203" t="s">
        <v>1267</v>
      </c>
      <c r="G493" s="200"/>
      <c r="H493" s="204">
        <v>4.18</v>
      </c>
      <c r="I493" s="205"/>
      <c r="J493" s="200"/>
      <c r="K493" s="200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188</v>
      </c>
      <c r="AU493" s="210" t="s">
        <v>81</v>
      </c>
      <c r="AV493" s="13" t="s">
        <v>81</v>
      </c>
      <c r="AW493" s="13" t="s">
        <v>33</v>
      </c>
      <c r="AX493" s="13" t="s">
        <v>72</v>
      </c>
      <c r="AY493" s="210" t="s">
        <v>177</v>
      </c>
    </row>
    <row r="494" spans="1:65" s="14" customFormat="1" ht="11.25">
      <c r="B494" s="211"/>
      <c r="C494" s="212"/>
      <c r="D494" s="201" t="s">
        <v>188</v>
      </c>
      <c r="E494" s="213" t="s">
        <v>19</v>
      </c>
      <c r="F494" s="214" t="s">
        <v>199</v>
      </c>
      <c r="G494" s="212"/>
      <c r="H494" s="215">
        <v>24.97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188</v>
      </c>
      <c r="AU494" s="221" t="s">
        <v>81</v>
      </c>
      <c r="AV494" s="14" t="s">
        <v>184</v>
      </c>
      <c r="AW494" s="14" t="s">
        <v>33</v>
      </c>
      <c r="AX494" s="14" t="s">
        <v>79</v>
      </c>
      <c r="AY494" s="221" t="s">
        <v>177</v>
      </c>
    </row>
    <row r="495" spans="1:65" s="2" customFormat="1" ht="37.9" customHeight="1">
      <c r="A495" s="36"/>
      <c r="B495" s="37"/>
      <c r="C495" s="181" t="s">
        <v>1268</v>
      </c>
      <c r="D495" s="181" t="s">
        <v>179</v>
      </c>
      <c r="E495" s="182" t="s">
        <v>1269</v>
      </c>
      <c r="F495" s="183" t="s">
        <v>1270</v>
      </c>
      <c r="G495" s="184" t="s">
        <v>228</v>
      </c>
      <c r="H495" s="185">
        <v>4.2149999999999999</v>
      </c>
      <c r="I495" s="186"/>
      <c r="J495" s="187">
        <f>ROUND(I495*H495,2)</f>
        <v>0</v>
      </c>
      <c r="K495" s="183" t="s">
        <v>183</v>
      </c>
      <c r="L495" s="41"/>
      <c r="M495" s="188" t="s">
        <v>19</v>
      </c>
      <c r="N495" s="189" t="s">
        <v>43</v>
      </c>
      <c r="O495" s="66"/>
      <c r="P495" s="190">
        <f>O495*H495</f>
        <v>0</v>
      </c>
      <c r="Q495" s="190">
        <v>0</v>
      </c>
      <c r="R495" s="190">
        <f>Q495*H495</f>
        <v>0</v>
      </c>
      <c r="S495" s="190">
        <v>0</v>
      </c>
      <c r="T495" s="191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2" t="s">
        <v>287</v>
      </c>
      <c r="AT495" s="192" t="s">
        <v>179</v>
      </c>
      <c r="AU495" s="192" t="s">
        <v>81</v>
      </c>
      <c r="AY495" s="19" t="s">
        <v>177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9" t="s">
        <v>79</v>
      </c>
      <c r="BK495" s="193">
        <f>ROUND(I495*H495,2)</f>
        <v>0</v>
      </c>
      <c r="BL495" s="19" t="s">
        <v>287</v>
      </c>
      <c r="BM495" s="192" t="s">
        <v>1271</v>
      </c>
    </row>
    <row r="496" spans="1:65" s="2" customFormat="1" ht="11.25">
      <c r="A496" s="36"/>
      <c r="B496" s="37"/>
      <c r="C496" s="38"/>
      <c r="D496" s="194" t="s">
        <v>186</v>
      </c>
      <c r="E496" s="38"/>
      <c r="F496" s="195" t="s">
        <v>1272</v>
      </c>
      <c r="G496" s="38"/>
      <c r="H496" s="38"/>
      <c r="I496" s="196"/>
      <c r="J496" s="38"/>
      <c r="K496" s="38"/>
      <c r="L496" s="41"/>
      <c r="M496" s="197"/>
      <c r="N496" s="198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186</v>
      </c>
      <c r="AU496" s="19" t="s">
        <v>81</v>
      </c>
    </row>
    <row r="497" spans="1:65" s="12" customFormat="1" ht="22.9" customHeight="1">
      <c r="B497" s="165"/>
      <c r="C497" s="166"/>
      <c r="D497" s="167" t="s">
        <v>71</v>
      </c>
      <c r="E497" s="179" t="s">
        <v>470</v>
      </c>
      <c r="F497" s="179" t="s">
        <v>471</v>
      </c>
      <c r="G497" s="166"/>
      <c r="H497" s="166"/>
      <c r="I497" s="169"/>
      <c r="J497" s="180">
        <f>BK497</f>
        <v>0</v>
      </c>
      <c r="K497" s="166"/>
      <c r="L497" s="171"/>
      <c r="M497" s="172"/>
      <c r="N497" s="173"/>
      <c r="O497" s="173"/>
      <c r="P497" s="174">
        <f>SUM(P498:P502)</f>
        <v>0</v>
      </c>
      <c r="Q497" s="173"/>
      <c r="R497" s="174">
        <f>SUM(R498:R502)</f>
        <v>5.4199200000000003E-2</v>
      </c>
      <c r="S497" s="173"/>
      <c r="T497" s="175">
        <f>SUM(T498:T502)</f>
        <v>0</v>
      </c>
      <c r="AR497" s="176" t="s">
        <v>81</v>
      </c>
      <c r="AT497" s="177" t="s">
        <v>71</v>
      </c>
      <c r="AU497" s="177" t="s">
        <v>79</v>
      </c>
      <c r="AY497" s="176" t="s">
        <v>177</v>
      </c>
      <c r="BK497" s="178">
        <f>SUM(BK498:BK502)</f>
        <v>0</v>
      </c>
    </row>
    <row r="498" spans="1:65" s="2" customFormat="1" ht="16.5" customHeight="1">
      <c r="A498" s="36"/>
      <c r="B498" s="37"/>
      <c r="C498" s="181" t="s">
        <v>1273</v>
      </c>
      <c r="D498" s="181" t="s">
        <v>179</v>
      </c>
      <c r="E498" s="182" t="s">
        <v>1274</v>
      </c>
      <c r="F498" s="183" t="s">
        <v>1275</v>
      </c>
      <c r="G498" s="184" t="s">
        <v>380</v>
      </c>
      <c r="H498" s="185">
        <v>20.53</v>
      </c>
      <c r="I498" s="186"/>
      <c r="J498" s="187">
        <f>ROUND(I498*H498,2)</f>
        <v>0</v>
      </c>
      <c r="K498" s="183" t="s">
        <v>183</v>
      </c>
      <c r="L498" s="41"/>
      <c r="M498" s="188" t="s">
        <v>19</v>
      </c>
      <c r="N498" s="189" t="s">
        <v>43</v>
      </c>
      <c r="O498" s="66"/>
      <c r="P498" s="190">
        <f>O498*H498</f>
        <v>0</v>
      </c>
      <c r="Q498" s="190">
        <v>2.64E-3</v>
      </c>
      <c r="R498" s="190">
        <f>Q498*H498</f>
        <v>5.4199200000000003E-2</v>
      </c>
      <c r="S498" s="190">
        <v>0</v>
      </c>
      <c r="T498" s="191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2" t="s">
        <v>287</v>
      </c>
      <c r="AT498" s="192" t="s">
        <v>179</v>
      </c>
      <c r="AU498" s="192" t="s">
        <v>81</v>
      </c>
      <c r="AY498" s="19" t="s">
        <v>177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9" t="s">
        <v>79</v>
      </c>
      <c r="BK498" s="193">
        <f>ROUND(I498*H498,2)</f>
        <v>0</v>
      </c>
      <c r="BL498" s="19" t="s">
        <v>287</v>
      </c>
      <c r="BM498" s="192" t="s">
        <v>1276</v>
      </c>
    </row>
    <row r="499" spans="1:65" s="2" customFormat="1" ht="11.25">
      <c r="A499" s="36"/>
      <c r="B499" s="37"/>
      <c r="C499" s="38"/>
      <c r="D499" s="194" t="s">
        <v>186</v>
      </c>
      <c r="E499" s="38"/>
      <c r="F499" s="195" t="s">
        <v>1277</v>
      </c>
      <c r="G499" s="38"/>
      <c r="H499" s="38"/>
      <c r="I499" s="196"/>
      <c r="J499" s="38"/>
      <c r="K499" s="38"/>
      <c r="L499" s="41"/>
      <c r="M499" s="197"/>
      <c r="N499" s="198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186</v>
      </c>
      <c r="AU499" s="19" t="s">
        <v>81</v>
      </c>
    </row>
    <row r="500" spans="1:65" s="13" customFormat="1" ht="11.25">
      <c r="B500" s="199"/>
      <c r="C500" s="200"/>
      <c r="D500" s="201" t="s">
        <v>188</v>
      </c>
      <c r="E500" s="202" t="s">
        <v>19</v>
      </c>
      <c r="F500" s="203" t="s">
        <v>1278</v>
      </c>
      <c r="G500" s="200"/>
      <c r="H500" s="204">
        <v>20.53</v>
      </c>
      <c r="I500" s="205"/>
      <c r="J500" s="200"/>
      <c r="K500" s="200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188</v>
      </c>
      <c r="AU500" s="210" t="s">
        <v>81</v>
      </c>
      <c r="AV500" s="13" t="s">
        <v>81</v>
      </c>
      <c r="AW500" s="13" t="s">
        <v>33</v>
      </c>
      <c r="AX500" s="13" t="s">
        <v>79</v>
      </c>
      <c r="AY500" s="210" t="s">
        <v>177</v>
      </c>
    </row>
    <row r="501" spans="1:65" s="2" customFormat="1" ht="24.2" customHeight="1">
      <c r="A501" s="36"/>
      <c r="B501" s="37"/>
      <c r="C501" s="181" t="s">
        <v>1279</v>
      </c>
      <c r="D501" s="181" t="s">
        <v>179</v>
      </c>
      <c r="E501" s="182" t="s">
        <v>1280</v>
      </c>
      <c r="F501" s="183" t="s">
        <v>1281</v>
      </c>
      <c r="G501" s="184" t="s">
        <v>228</v>
      </c>
      <c r="H501" s="185">
        <v>5.3999999999999999E-2</v>
      </c>
      <c r="I501" s="186"/>
      <c r="J501" s="187">
        <f>ROUND(I501*H501,2)</f>
        <v>0</v>
      </c>
      <c r="K501" s="183" t="s">
        <v>183</v>
      </c>
      <c r="L501" s="41"/>
      <c r="M501" s="188" t="s">
        <v>19</v>
      </c>
      <c r="N501" s="189" t="s">
        <v>43</v>
      </c>
      <c r="O501" s="66"/>
      <c r="P501" s="190">
        <f>O501*H501</f>
        <v>0</v>
      </c>
      <c r="Q501" s="190">
        <v>0</v>
      </c>
      <c r="R501" s="190">
        <f>Q501*H501</f>
        <v>0</v>
      </c>
      <c r="S501" s="190">
        <v>0</v>
      </c>
      <c r="T501" s="191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2" t="s">
        <v>287</v>
      </c>
      <c r="AT501" s="192" t="s">
        <v>179</v>
      </c>
      <c r="AU501" s="192" t="s">
        <v>81</v>
      </c>
      <c r="AY501" s="19" t="s">
        <v>177</v>
      </c>
      <c r="BE501" s="193">
        <f>IF(N501="základní",J501,0)</f>
        <v>0</v>
      </c>
      <c r="BF501" s="193">
        <f>IF(N501="snížená",J501,0)</f>
        <v>0</v>
      </c>
      <c r="BG501" s="193">
        <f>IF(N501="zákl. přenesená",J501,0)</f>
        <v>0</v>
      </c>
      <c r="BH501" s="193">
        <f>IF(N501="sníž. přenesená",J501,0)</f>
        <v>0</v>
      </c>
      <c r="BI501" s="193">
        <f>IF(N501="nulová",J501,0)</f>
        <v>0</v>
      </c>
      <c r="BJ501" s="19" t="s">
        <v>79</v>
      </c>
      <c r="BK501" s="193">
        <f>ROUND(I501*H501,2)</f>
        <v>0</v>
      </c>
      <c r="BL501" s="19" t="s">
        <v>287</v>
      </c>
      <c r="BM501" s="192" t="s">
        <v>1282</v>
      </c>
    </row>
    <row r="502" spans="1:65" s="2" customFormat="1" ht="11.25">
      <c r="A502" s="36"/>
      <c r="B502" s="37"/>
      <c r="C502" s="38"/>
      <c r="D502" s="194" t="s">
        <v>186</v>
      </c>
      <c r="E502" s="38"/>
      <c r="F502" s="195" t="s">
        <v>1283</v>
      </c>
      <c r="G502" s="38"/>
      <c r="H502" s="38"/>
      <c r="I502" s="196"/>
      <c r="J502" s="38"/>
      <c r="K502" s="38"/>
      <c r="L502" s="41"/>
      <c r="M502" s="197"/>
      <c r="N502" s="198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186</v>
      </c>
      <c r="AU502" s="19" t="s">
        <v>81</v>
      </c>
    </row>
    <row r="503" spans="1:65" s="12" customFormat="1" ht="22.9" customHeight="1">
      <c r="B503" s="165"/>
      <c r="C503" s="166"/>
      <c r="D503" s="167" t="s">
        <v>71</v>
      </c>
      <c r="E503" s="179" t="s">
        <v>478</v>
      </c>
      <c r="F503" s="179" t="s">
        <v>479</v>
      </c>
      <c r="G503" s="166"/>
      <c r="H503" s="166"/>
      <c r="I503" s="169"/>
      <c r="J503" s="180">
        <f>BK503</f>
        <v>0</v>
      </c>
      <c r="K503" s="166"/>
      <c r="L503" s="171"/>
      <c r="M503" s="172"/>
      <c r="N503" s="173"/>
      <c r="O503" s="173"/>
      <c r="P503" s="174">
        <f>SUM(P504:P546)</f>
        <v>0</v>
      </c>
      <c r="Q503" s="173"/>
      <c r="R503" s="174">
        <f>SUM(R504:R546)</f>
        <v>1.7207118000000001</v>
      </c>
      <c r="S503" s="173"/>
      <c r="T503" s="175">
        <f>SUM(T504:T546)</f>
        <v>0</v>
      </c>
      <c r="AR503" s="176" t="s">
        <v>81</v>
      </c>
      <c r="AT503" s="177" t="s">
        <v>71</v>
      </c>
      <c r="AU503" s="177" t="s">
        <v>79</v>
      </c>
      <c r="AY503" s="176" t="s">
        <v>177</v>
      </c>
      <c r="BK503" s="178">
        <f>SUM(BK504:BK546)</f>
        <v>0</v>
      </c>
    </row>
    <row r="504" spans="1:65" s="2" customFormat="1" ht="16.5" customHeight="1">
      <c r="A504" s="36"/>
      <c r="B504" s="37"/>
      <c r="C504" s="181" t="s">
        <v>1284</v>
      </c>
      <c r="D504" s="181" t="s">
        <v>179</v>
      </c>
      <c r="E504" s="182" t="s">
        <v>1285</v>
      </c>
      <c r="F504" s="183" t="s">
        <v>1286</v>
      </c>
      <c r="G504" s="184" t="s">
        <v>132</v>
      </c>
      <c r="H504" s="185">
        <v>26.5</v>
      </c>
      <c r="I504" s="186"/>
      <c r="J504" s="187">
        <f>ROUND(I504*H504,2)</f>
        <v>0</v>
      </c>
      <c r="K504" s="183" t="s">
        <v>19</v>
      </c>
      <c r="L504" s="41"/>
      <c r="M504" s="188" t="s">
        <v>19</v>
      </c>
      <c r="N504" s="189" t="s">
        <v>43</v>
      </c>
      <c r="O504" s="66"/>
      <c r="P504" s="190">
        <f>O504*H504</f>
        <v>0</v>
      </c>
      <c r="Q504" s="190">
        <v>0</v>
      </c>
      <c r="R504" s="190">
        <f>Q504*H504</f>
        <v>0</v>
      </c>
      <c r="S504" s="190">
        <v>0</v>
      </c>
      <c r="T504" s="191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2" t="s">
        <v>287</v>
      </c>
      <c r="AT504" s="192" t="s">
        <v>179</v>
      </c>
      <c r="AU504" s="192" t="s">
        <v>81</v>
      </c>
      <c r="AY504" s="19" t="s">
        <v>177</v>
      </c>
      <c r="BE504" s="193">
        <f>IF(N504="základní",J504,0)</f>
        <v>0</v>
      </c>
      <c r="BF504" s="193">
        <f>IF(N504="snížená",J504,0)</f>
        <v>0</v>
      </c>
      <c r="BG504" s="193">
        <f>IF(N504="zákl. přenesená",J504,0)</f>
        <v>0</v>
      </c>
      <c r="BH504" s="193">
        <f>IF(N504="sníž. přenesená",J504,0)</f>
        <v>0</v>
      </c>
      <c r="BI504" s="193">
        <f>IF(N504="nulová",J504,0)</f>
        <v>0</v>
      </c>
      <c r="BJ504" s="19" t="s">
        <v>79</v>
      </c>
      <c r="BK504" s="193">
        <f>ROUND(I504*H504,2)</f>
        <v>0</v>
      </c>
      <c r="BL504" s="19" t="s">
        <v>287</v>
      </c>
      <c r="BM504" s="192" t="s">
        <v>1287</v>
      </c>
    </row>
    <row r="505" spans="1:65" s="13" customFormat="1" ht="11.25">
      <c r="B505" s="199"/>
      <c r="C505" s="200"/>
      <c r="D505" s="201" t="s">
        <v>188</v>
      </c>
      <c r="E505" s="202" t="s">
        <v>19</v>
      </c>
      <c r="F505" s="203" t="s">
        <v>1288</v>
      </c>
      <c r="G505" s="200"/>
      <c r="H505" s="204">
        <v>26.5</v>
      </c>
      <c r="I505" s="205"/>
      <c r="J505" s="200"/>
      <c r="K505" s="200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188</v>
      </c>
      <c r="AU505" s="210" t="s">
        <v>81</v>
      </c>
      <c r="AV505" s="13" t="s">
        <v>81</v>
      </c>
      <c r="AW505" s="13" t="s">
        <v>33</v>
      </c>
      <c r="AX505" s="13" t="s">
        <v>79</v>
      </c>
      <c r="AY505" s="210" t="s">
        <v>177</v>
      </c>
    </row>
    <row r="506" spans="1:65" s="2" customFormat="1" ht="16.5" customHeight="1">
      <c r="A506" s="36"/>
      <c r="B506" s="37"/>
      <c r="C506" s="233" t="s">
        <v>1289</v>
      </c>
      <c r="D506" s="233" t="s">
        <v>385</v>
      </c>
      <c r="E506" s="234" t="s">
        <v>1290</v>
      </c>
      <c r="F506" s="235" t="s">
        <v>1291</v>
      </c>
      <c r="G506" s="236" t="s">
        <v>132</v>
      </c>
      <c r="H506" s="237">
        <v>29.15</v>
      </c>
      <c r="I506" s="238"/>
      <c r="J506" s="239">
        <f>ROUND(I506*H506,2)</f>
        <v>0</v>
      </c>
      <c r="K506" s="235" t="s">
        <v>19</v>
      </c>
      <c r="L506" s="240"/>
      <c r="M506" s="241" t="s">
        <v>19</v>
      </c>
      <c r="N506" s="242" t="s">
        <v>43</v>
      </c>
      <c r="O506" s="66"/>
      <c r="P506" s="190">
        <f>O506*H506</f>
        <v>0</v>
      </c>
      <c r="Q506" s="190">
        <v>8.6999999999999994E-3</v>
      </c>
      <c r="R506" s="190">
        <f>Q506*H506</f>
        <v>0.25360499999999997</v>
      </c>
      <c r="S506" s="190">
        <v>0</v>
      </c>
      <c r="T506" s="191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2" t="s">
        <v>404</v>
      </c>
      <c r="AT506" s="192" t="s">
        <v>385</v>
      </c>
      <c r="AU506" s="192" t="s">
        <v>81</v>
      </c>
      <c r="AY506" s="19" t="s">
        <v>177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9" t="s">
        <v>79</v>
      </c>
      <c r="BK506" s="193">
        <f>ROUND(I506*H506,2)</f>
        <v>0</v>
      </c>
      <c r="BL506" s="19" t="s">
        <v>287</v>
      </c>
      <c r="BM506" s="192" t="s">
        <v>1292</v>
      </c>
    </row>
    <row r="507" spans="1:65" s="2" customFormat="1" ht="29.25">
      <c r="A507" s="36"/>
      <c r="B507" s="37"/>
      <c r="C507" s="38"/>
      <c r="D507" s="201" t="s">
        <v>217</v>
      </c>
      <c r="E507" s="38"/>
      <c r="F507" s="222" t="s">
        <v>1293</v>
      </c>
      <c r="G507" s="38"/>
      <c r="H507" s="38"/>
      <c r="I507" s="196"/>
      <c r="J507" s="38"/>
      <c r="K507" s="38"/>
      <c r="L507" s="41"/>
      <c r="M507" s="197"/>
      <c r="N507" s="198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217</v>
      </c>
      <c r="AU507" s="19" t="s">
        <v>81</v>
      </c>
    </row>
    <row r="508" spans="1:65" s="13" customFormat="1" ht="11.25">
      <c r="B508" s="199"/>
      <c r="C508" s="200"/>
      <c r="D508" s="201" t="s">
        <v>188</v>
      </c>
      <c r="E508" s="200"/>
      <c r="F508" s="203" t="s">
        <v>1294</v>
      </c>
      <c r="G508" s="200"/>
      <c r="H508" s="204">
        <v>29.15</v>
      </c>
      <c r="I508" s="205"/>
      <c r="J508" s="200"/>
      <c r="K508" s="200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188</v>
      </c>
      <c r="AU508" s="210" t="s">
        <v>81</v>
      </c>
      <c r="AV508" s="13" t="s">
        <v>81</v>
      </c>
      <c r="AW508" s="13" t="s">
        <v>4</v>
      </c>
      <c r="AX508" s="13" t="s">
        <v>79</v>
      </c>
      <c r="AY508" s="210" t="s">
        <v>177</v>
      </c>
    </row>
    <row r="509" spans="1:65" s="2" customFormat="1" ht="16.5" customHeight="1">
      <c r="A509" s="36"/>
      <c r="B509" s="37"/>
      <c r="C509" s="181" t="s">
        <v>1295</v>
      </c>
      <c r="D509" s="181" t="s">
        <v>179</v>
      </c>
      <c r="E509" s="182" t="s">
        <v>1296</v>
      </c>
      <c r="F509" s="183" t="s">
        <v>1297</v>
      </c>
      <c r="G509" s="184" t="s">
        <v>132</v>
      </c>
      <c r="H509" s="185">
        <v>59.2</v>
      </c>
      <c r="I509" s="186"/>
      <c r="J509" s="187">
        <f>ROUND(I509*H509,2)</f>
        <v>0</v>
      </c>
      <c r="K509" s="183" t="s">
        <v>19</v>
      </c>
      <c r="L509" s="41"/>
      <c r="M509" s="188" t="s">
        <v>19</v>
      </c>
      <c r="N509" s="189" t="s">
        <v>43</v>
      </c>
      <c r="O509" s="66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2" t="s">
        <v>287</v>
      </c>
      <c r="AT509" s="192" t="s">
        <v>179</v>
      </c>
      <c r="AU509" s="192" t="s">
        <v>81</v>
      </c>
      <c r="AY509" s="19" t="s">
        <v>177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9" t="s">
        <v>79</v>
      </c>
      <c r="BK509" s="193">
        <f>ROUND(I509*H509,2)</f>
        <v>0</v>
      </c>
      <c r="BL509" s="19" t="s">
        <v>287</v>
      </c>
      <c r="BM509" s="192" t="s">
        <v>1298</v>
      </c>
    </row>
    <row r="510" spans="1:65" s="13" customFormat="1" ht="11.25">
      <c r="B510" s="199"/>
      <c r="C510" s="200"/>
      <c r="D510" s="201" t="s">
        <v>188</v>
      </c>
      <c r="E510" s="202" t="s">
        <v>19</v>
      </c>
      <c r="F510" s="203" t="s">
        <v>1299</v>
      </c>
      <c r="G510" s="200"/>
      <c r="H510" s="204">
        <v>59.2</v>
      </c>
      <c r="I510" s="205"/>
      <c r="J510" s="200"/>
      <c r="K510" s="200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188</v>
      </c>
      <c r="AU510" s="210" t="s">
        <v>81</v>
      </c>
      <c r="AV510" s="13" t="s">
        <v>81</v>
      </c>
      <c r="AW510" s="13" t="s">
        <v>33</v>
      </c>
      <c r="AX510" s="13" t="s">
        <v>79</v>
      </c>
      <c r="AY510" s="210" t="s">
        <v>177</v>
      </c>
    </row>
    <row r="511" spans="1:65" s="2" customFormat="1" ht="16.5" customHeight="1">
      <c r="A511" s="36"/>
      <c r="B511" s="37"/>
      <c r="C511" s="233" t="s">
        <v>1300</v>
      </c>
      <c r="D511" s="233" t="s">
        <v>385</v>
      </c>
      <c r="E511" s="234" t="s">
        <v>1301</v>
      </c>
      <c r="F511" s="235" t="s">
        <v>1302</v>
      </c>
      <c r="G511" s="236" t="s">
        <v>132</v>
      </c>
      <c r="H511" s="237">
        <v>65.12</v>
      </c>
      <c r="I511" s="238"/>
      <c r="J511" s="239">
        <f>ROUND(I511*H511,2)</f>
        <v>0</v>
      </c>
      <c r="K511" s="235" t="s">
        <v>19</v>
      </c>
      <c r="L511" s="240"/>
      <c r="M511" s="241" t="s">
        <v>19</v>
      </c>
      <c r="N511" s="242" t="s">
        <v>43</v>
      </c>
      <c r="O511" s="66"/>
      <c r="P511" s="190">
        <f>O511*H511</f>
        <v>0</v>
      </c>
      <c r="Q511" s="190">
        <v>1.3140000000000001E-2</v>
      </c>
      <c r="R511" s="190">
        <f>Q511*H511</f>
        <v>0.85567680000000013</v>
      </c>
      <c r="S511" s="190">
        <v>0</v>
      </c>
      <c r="T511" s="191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2" t="s">
        <v>404</v>
      </c>
      <c r="AT511" s="192" t="s">
        <v>385</v>
      </c>
      <c r="AU511" s="192" t="s">
        <v>81</v>
      </c>
      <c r="AY511" s="19" t="s">
        <v>177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9" t="s">
        <v>79</v>
      </c>
      <c r="BK511" s="193">
        <f>ROUND(I511*H511,2)</f>
        <v>0</v>
      </c>
      <c r="BL511" s="19" t="s">
        <v>287</v>
      </c>
      <c r="BM511" s="192" t="s">
        <v>1303</v>
      </c>
    </row>
    <row r="512" spans="1:65" s="2" customFormat="1" ht="39">
      <c r="A512" s="36"/>
      <c r="B512" s="37"/>
      <c r="C512" s="38"/>
      <c r="D512" s="201" t="s">
        <v>217</v>
      </c>
      <c r="E512" s="38"/>
      <c r="F512" s="222" t="s">
        <v>1304</v>
      </c>
      <c r="G512" s="38"/>
      <c r="H512" s="38"/>
      <c r="I512" s="196"/>
      <c r="J512" s="38"/>
      <c r="K512" s="38"/>
      <c r="L512" s="41"/>
      <c r="M512" s="197"/>
      <c r="N512" s="198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217</v>
      </c>
      <c r="AU512" s="19" t="s">
        <v>81</v>
      </c>
    </row>
    <row r="513" spans="1:65" s="13" customFormat="1" ht="11.25">
      <c r="B513" s="199"/>
      <c r="C513" s="200"/>
      <c r="D513" s="201" t="s">
        <v>188</v>
      </c>
      <c r="E513" s="200"/>
      <c r="F513" s="203" t="s">
        <v>1305</v>
      </c>
      <c r="G513" s="200"/>
      <c r="H513" s="204">
        <v>65.12</v>
      </c>
      <c r="I513" s="205"/>
      <c r="J513" s="200"/>
      <c r="K513" s="200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188</v>
      </c>
      <c r="AU513" s="210" t="s">
        <v>81</v>
      </c>
      <c r="AV513" s="13" t="s">
        <v>81</v>
      </c>
      <c r="AW513" s="13" t="s">
        <v>4</v>
      </c>
      <c r="AX513" s="13" t="s">
        <v>79</v>
      </c>
      <c r="AY513" s="210" t="s">
        <v>177</v>
      </c>
    </row>
    <row r="514" spans="1:65" s="2" customFormat="1" ht="24.2" customHeight="1">
      <c r="A514" s="36"/>
      <c r="B514" s="37"/>
      <c r="C514" s="181" t="s">
        <v>1306</v>
      </c>
      <c r="D514" s="181" t="s">
        <v>179</v>
      </c>
      <c r="E514" s="182" t="s">
        <v>1307</v>
      </c>
      <c r="F514" s="183" t="s">
        <v>1308</v>
      </c>
      <c r="G514" s="184" t="s">
        <v>269</v>
      </c>
      <c r="H514" s="185">
        <v>15</v>
      </c>
      <c r="I514" s="186"/>
      <c r="J514" s="187">
        <f>ROUND(I514*H514,2)</f>
        <v>0</v>
      </c>
      <c r="K514" s="183" t="s">
        <v>183</v>
      </c>
      <c r="L514" s="41"/>
      <c r="M514" s="188" t="s">
        <v>19</v>
      </c>
      <c r="N514" s="189" t="s">
        <v>43</v>
      </c>
      <c r="O514" s="66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2" t="s">
        <v>287</v>
      </c>
      <c r="AT514" s="192" t="s">
        <v>179</v>
      </c>
      <c r="AU514" s="192" t="s">
        <v>81</v>
      </c>
      <c r="AY514" s="19" t="s">
        <v>177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9" t="s">
        <v>79</v>
      </c>
      <c r="BK514" s="193">
        <f>ROUND(I514*H514,2)</f>
        <v>0</v>
      </c>
      <c r="BL514" s="19" t="s">
        <v>287</v>
      </c>
      <c r="BM514" s="192" t="s">
        <v>1309</v>
      </c>
    </row>
    <row r="515" spans="1:65" s="2" customFormat="1" ht="11.25">
      <c r="A515" s="36"/>
      <c r="B515" s="37"/>
      <c r="C515" s="38"/>
      <c r="D515" s="194" t="s">
        <v>186</v>
      </c>
      <c r="E515" s="38"/>
      <c r="F515" s="195" t="s">
        <v>1310</v>
      </c>
      <c r="G515" s="38"/>
      <c r="H515" s="38"/>
      <c r="I515" s="196"/>
      <c r="J515" s="38"/>
      <c r="K515" s="38"/>
      <c r="L515" s="41"/>
      <c r="M515" s="197"/>
      <c r="N515" s="198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186</v>
      </c>
      <c r="AU515" s="19" t="s">
        <v>81</v>
      </c>
    </row>
    <row r="516" spans="1:65" s="2" customFormat="1" ht="16.5" customHeight="1">
      <c r="A516" s="36"/>
      <c r="B516" s="37"/>
      <c r="C516" s="233" t="s">
        <v>1311</v>
      </c>
      <c r="D516" s="233" t="s">
        <v>385</v>
      </c>
      <c r="E516" s="234" t="s">
        <v>1312</v>
      </c>
      <c r="F516" s="235" t="s">
        <v>1313</v>
      </c>
      <c r="G516" s="236" t="s">
        <v>269</v>
      </c>
      <c r="H516" s="237">
        <v>2</v>
      </c>
      <c r="I516" s="238"/>
      <c r="J516" s="239">
        <f>ROUND(I516*H516,2)</f>
        <v>0</v>
      </c>
      <c r="K516" s="235" t="s">
        <v>183</v>
      </c>
      <c r="L516" s="240"/>
      <c r="M516" s="241" t="s">
        <v>19</v>
      </c>
      <c r="N516" s="242" t="s">
        <v>43</v>
      </c>
      <c r="O516" s="66"/>
      <c r="P516" s="190">
        <f>O516*H516</f>
        <v>0</v>
      </c>
      <c r="Q516" s="190">
        <v>1.95E-2</v>
      </c>
      <c r="R516" s="190">
        <f>Q516*H516</f>
        <v>3.9E-2</v>
      </c>
      <c r="S516" s="190">
        <v>0</v>
      </c>
      <c r="T516" s="191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2" t="s">
        <v>404</v>
      </c>
      <c r="AT516" s="192" t="s">
        <v>385</v>
      </c>
      <c r="AU516" s="192" t="s">
        <v>81</v>
      </c>
      <c r="AY516" s="19" t="s">
        <v>177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9" t="s">
        <v>79</v>
      </c>
      <c r="BK516" s="193">
        <f>ROUND(I516*H516,2)</f>
        <v>0</v>
      </c>
      <c r="BL516" s="19" t="s">
        <v>287</v>
      </c>
      <c r="BM516" s="192" t="s">
        <v>1314</v>
      </c>
    </row>
    <row r="517" spans="1:65" s="13" customFormat="1" ht="11.25">
      <c r="B517" s="199"/>
      <c r="C517" s="200"/>
      <c r="D517" s="201" t="s">
        <v>188</v>
      </c>
      <c r="E517" s="202" t="s">
        <v>19</v>
      </c>
      <c r="F517" s="203" t="s">
        <v>1315</v>
      </c>
      <c r="G517" s="200"/>
      <c r="H517" s="204">
        <v>2</v>
      </c>
      <c r="I517" s="205"/>
      <c r="J517" s="200"/>
      <c r="K517" s="200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188</v>
      </c>
      <c r="AU517" s="210" t="s">
        <v>81</v>
      </c>
      <c r="AV517" s="13" t="s">
        <v>81</v>
      </c>
      <c r="AW517" s="13" t="s">
        <v>33</v>
      </c>
      <c r="AX517" s="13" t="s">
        <v>79</v>
      </c>
      <c r="AY517" s="210" t="s">
        <v>177</v>
      </c>
    </row>
    <row r="518" spans="1:65" s="2" customFormat="1" ht="16.5" customHeight="1">
      <c r="A518" s="36"/>
      <c r="B518" s="37"/>
      <c r="C518" s="233" t="s">
        <v>1316</v>
      </c>
      <c r="D518" s="233" t="s">
        <v>385</v>
      </c>
      <c r="E518" s="234" t="s">
        <v>1317</v>
      </c>
      <c r="F518" s="235" t="s">
        <v>1318</v>
      </c>
      <c r="G518" s="236" t="s">
        <v>269</v>
      </c>
      <c r="H518" s="237">
        <v>10</v>
      </c>
      <c r="I518" s="238"/>
      <c r="J518" s="239">
        <f>ROUND(I518*H518,2)</f>
        <v>0</v>
      </c>
      <c r="K518" s="235" t="s">
        <v>183</v>
      </c>
      <c r="L518" s="240"/>
      <c r="M518" s="241" t="s">
        <v>19</v>
      </c>
      <c r="N518" s="242" t="s">
        <v>43</v>
      </c>
      <c r="O518" s="66"/>
      <c r="P518" s="190">
        <f>O518*H518</f>
        <v>0</v>
      </c>
      <c r="Q518" s="190">
        <v>1.7500000000000002E-2</v>
      </c>
      <c r="R518" s="190">
        <f>Q518*H518</f>
        <v>0.17500000000000002</v>
      </c>
      <c r="S518" s="190">
        <v>0</v>
      </c>
      <c r="T518" s="191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2" t="s">
        <v>404</v>
      </c>
      <c r="AT518" s="192" t="s">
        <v>385</v>
      </c>
      <c r="AU518" s="192" t="s">
        <v>81</v>
      </c>
      <c r="AY518" s="19" t="s">
        <v>177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9" t="s">
        <v>79</v>
      </c>
      <c r="BK518" s="193">
        <f>ROUND(I518*H518,2)</f>
        <v>0</v>
      </c>
      <c r="BL518" s="19" t="s">
        <v>287</v>
      </c>
      <c r="BM518" s="192" t="s">
        <v>1319</v>
      </c>
    </row>
    <row r="519" spans="1:65" s="13" customFormat="1" ht="11.25">
      <c r="B519" s="199"/>
      <c r="C519" s="200"/>
      <c r="D519" s="201" t="s">
        <v>188</v>
      </c>
      <c r="E519" s="202" t="s">
        <v>19</v>
      </c>
      <c r="F519" s="203" t="s">
        <v>1320</v>
      </c>
      <c r="G519" s="200"/>
      <c r="H519" s="204">
        <v>10</v>
      </c>
      <c r="I519" s="205"/>
      <c r="J519" s="200"/>
      <c r="K519" s="200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188</v>
      </c>
      <c r="AU519" s="210" t="s">
        <v>81</v>
      </c>
      <c r="AV519" s="13" t="s">
        <v>81</v>
      </c>
      <c r="AW519" s="13" t="s">
        <v>33</v>
      </c>
      <c r="AX519" s="13" t="s">
        <v>79</v>
      </c>
      <c r="AY519" s="210" t="s">
        <v>177</v>
      </c>
    </row>
    <row r="520" spans="1:65" s="2" customFormat="1" ht="16.5" customHeight="1">
      <c r="A520" s="36"/>
      <c r="B520" s="37"/>
      <c r="C520" s="233" t="s">
        <v>1321</v>
      </c>
      <c r="D520" s="233" t="s">
        <v>385</v>
      </c>
      <c r="E520" s="234" t="s">
        <v>1322</v>
      </c>
      <c r="F520" s="235" t="s">
        <v>1323</v>
      </c>
      <c r="G520" s="236" t="s">
        <v>269</v>
      </c>
      <c r="H520" s="237">
        <v>1</v>
      </c>
      <c r="I520" s="238"/>
      <c r="J520" s="239">
        <f>ROUND(I520*H520,2)</f>
        <v>0</v>
      </c>
      <c r="K520" s="235" t="s">
        <v>19</v>
      </c>
      <c r="L520" s="240"/>
      <c r="M520" s="241" t="s">
        <v>19</v>
      </c>
      <c r="N520" s="242" t="s">
        <v>43</v>
      </c>
      <c r="O520" s="66"/>
      <c r="P520" s="190">
        <f>O520*H520</f>
        <v>0</v>
      </c>
      <c r="Q520" s="190">
        <v>1.7500000000000002E-2</v>
      </c>
      <c r="R520" s="190">
        <f>Q520*H520</f>
        <v>1.7500000000000002E-2</v>
      </c>
      <c r="S520" s="190">
        <v>0</v>
      </c>
      <c r="T520" s="191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2" t="s">
        <v>404</v>
      </c>
      <c r="AT520" s="192" t="s">
        <v>385</v>
      </c>
      <c r="AU520" s="192" t="s">
        <v>81</v>
      </c>
      <c r="AY520" s="19" t="s">
        <v>177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19" t="s">
        <v>79</v>
      </c>
      <c r="BK520" s="193">
        <f>ROUND(I520*H520,2)</f>
        <v>0</v>
      </c>
      <c r="BL520" s="19" t="s">
        <v>287</v>
      </c>
      <c r="BM520" s="192" t="s">
        <v>1324</v>
      </c>
    </row>
    <row r="521" spans="1:65" s="2" customFormat="1" ht="29.25">
      <c r="A521" s="36"/>
      <c r="B521" s="37"/>
      <c r="C521" s="38"/>
      <c r="D521" s="201" t="s">
        <v>217</v>
      </c>
      <c r="E521" s="38"/>
      <c r="F521" s="222" t="s">
        <v>1325</v>
      </c>
      <c r="G521" s="38"/>
      <c r="H521" s="38"/>
      <c r="I521" s="196"/>
      <c r="J521" s="38"/>
      <c r="K521" s="38"/>
      <c r="L521" s="41"/>
      <c r="M521" s="197"/>
      <c r="N521" s="198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217</v>
      </c>
      <c r="AU521" s="19" t="s">
        <v>81</v>
      </c>
    </row>
    <row r="522" spans="1:65" s="13" customFormat="1" ht="11.25">
      <c r="B522" s="199"/>
      <c r="C522" s="200"/>
      <c r="D522" s="201" t="s">
        <v>188</v>
      </c>
      <c r="E522" s="202" t="s">
        <v>19</v>
      </c>
      <c r="F522" s="203" t="s">
        <v>1326</v>
      </c>
      <c r="G522" s="200"/>
      <c r="H522" s="204">
        <v>1</v>
      </c>
      <c r="I522" s="205"/>
      <c r="J522" s="200"/>
      <c r="K522" s="200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188</v>
      </c>
      <c r="AU522" s="210" t="s">
        <v>81</v>
      </c>
      <c r="AV522" s="13" t="s">
        <v>81</v>
      </c>
      <c r="AW522" s="13" t="s">
        <v>33</v>
      </c>
      <c r="AX522" s="13" t="s">
        <v>79</v>
      </c>
      <c r="AY522" s="210" t="s">
        <v>177</v>
      </c>
    </row>
    <row r="523" spans="1:65" s="2" customFormat="1" ht="16.5" customHeight="1">
      <c r="A523" s="36"/>
      <c r="B523" s="37"/>
      <c r="C523" s="233" t="s">
        <v>1327</v>
      </c>
      <c r="D523" s="233" t="s">
        <v>385</v>
      </c>
      <c r="E523" s="234" t="s">
        <v>1328</v>
      </c>
      <c r="F523" s="235" t="s">
        <v>1329</v>
      </c>
      <c r="G523" s="236" t="s">
        <v>269</v>
      </c>
      <c r="H523" s="237">
        <v>2</v>
      </c>
      <c r="I523" s="238"/>
      <c r="J523" s="239">
        <f>ROUND(I523*H523,2)</f>
        <v>0</v>
      </c>
      <c r="K523" s="235" t="s">
        <v>19</v>
      </c>
      <c r="L523" s="240"/>
      <c r="M523" s="241" t="s">
        <v>19</v>
      </c>
      <c r="N523" s="242" t="s">
        <v>43</v>
      </c>
      <c r="O523" s="66"/>
      <c r="P523" s="190">
        <f>O523*H523</f>
        <v>0</v>
      </c>
      <c r="Q523" s="190">
        <v>1.95E-2</v>
      </c>
      <c r="R523" s="190">
        <f>Q523*H523</f>
        <v>3.9E-2</v>
      </c>
      <c r="S523" s="190">
        <v>0</v>
      </c>
      <c r="T523" s="191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2" t="s">
        <v>404</v>
      </c>
      <c r="AT523" s="192" t="s">
        <v>385</v>
      </c>
      <c r="AU523" s="192" t="s">
        <v>81</v>
      </c>
      <c r="AY523" s="19" t="s">
        <v>177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19" t="s">
        <v>79</v>
      </c>
      <c r="BK523" s="193">
        <f>ROUND(I523*H523,2)</f>
        <v>0</v>
      </c>
      <c r="BL523" s="19" t="s">
        <v>287</v>
      </c>
      <c r="BM523" s="192" t="s">
        <v>1330</v>
      </c>
    </row>
    <row r="524" spans="1:65" s="2" customFormat="1" ht="48.75">
      <c r="A524" s="36"/>
      <c r="B524" s="37"/>
      <c r="C524" s="38"/>
      <c r="D524" s="201" t="s">
        <v>217</v>
      </c>
      <c r="E524" s="38"/>
      <c r="F524" s="222" t="s">
        <v>1331</v>
      </c>
      <c r="G524" s="38"/>
      <c r="H524" s="38"/>
      <c r="I524" s="196"/>
      <c r="J524" s="38"/>
      <c r="K524" s="38"/>
      <c r="L524" s="41"/>
      <c r="M524" s="197"/>
      <c r="N524" s="198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217</v>
      </c>
      <c r="AU524" s="19" t="s">
        <v>81</v>
      </c>
    </row>
    <row r="525" spans="1:65" s="13" customFormat="1" ht="11.25">
      <c r="B525" s="199"/>
      <c r="C525" s="200"/>
      <c r="D525" s="201" t="s">
        <v>188</v>
      </c>
      <c r="E525" s="202" t="s">
        <v>19</v>
      </c>
      <c r="F525" s="203" t="s">
        <v>1332</v>
      </c>
      <c r="G525" s="200"/>
      <c r="H525" s="204">
        <v>2</v>
      </c>
      <c r="I525" s="205"/>
      <c r="J525" s="200"/>
      <c r="K525" s="200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188</v>
      </c>
      <c r="AU525" s="210" t="s">
        <v>81</v>
      </c>
      <c r="AV525" s="13" t="s">
        <v>81</v>
      </c>
      <c r="AW525" s="13" t="s">
        <v>33</v>
      </c>
      <c r="AX525" s="13" t="s">
        <v>79</v>
      </c>
      <c r="AY525" s="210" t="s">
        <v>177</v>
      </c>
    </row>
    <row r="526" spans="1:65" s="2" customFormat="1" ht="24.2" customHeight="1">
      <c r="A526" s="36"/>
      <c r="B526" s="37"/>
      <c r="C526" s="181" t="s">
        <v>1333</v>
      </c>
      <c r="D526" s="181" t="s">
        <v>179</v>
      </c>
      <c r="E526" s="182" t="s">
        <v>1334</v>
      </c>
      <c r="F526" s="183" t="s">
        <v>1335</v>
      </c>
      <c r="G526" s="184" t="s">
        <v>269</v>
      </c>
      <c r="H526" s="185">
        <v>1</v>
      </c>
      <c r="I526" s="186"/>
      <c r="J526" s="187">
        <f>ROUND(I526*H526,2)</f>
        <v>0</v>
      </c>
      <c r="K526" s="183" t="s">
        <v>183</v>
      </c>
      <c r="L526" s="41"/>
      <c r="M526" s="188" t="s">
        <v>19</v>
      </c>
      <c r="N526" s="189" t="s">
        <v>43</v>
      </c>
      <c r="O526" s="66"/>
      <c r="P526" s="190">
        <f>O526*H526</f>
        <v>0</v>
      </c>
      <c r="Q526" s="190">
        <v>0</v>
      </c>
      <c r="R526" s="190">
        <f>Q526*H526</f>
        <v>0</v>
      </c>
      <c r="S526" s="190">
        <v>0</v>
      </c>
      <c r="T526" s="191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2" t="s">
        <v>287</v>
      </c>
      <c r="AT526" s="192" t="s">
        <v>179</v>
      </c>
      <c r="AU526" s="192" t="s">
        <v>81</v>
      </c>
      <c r="AY526" s="19" t="s">
        <v>177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19" t="s">
        <v>79</v>
      </c>
      <c r="BK526" s="193">
        <f>ROUND(I526*H526,2)</f>
        <v>0</v>
      </c>
      <c r="BL526" s="19" t="s">
        <v>287</v>
      </c>
      <c r="BM526" s="192" t="s">
        <v>1336</v>
      </c>
    </row>
    <row r="527" spans="1:65" s="2" customFormat="1" ht="11.25">
      <c r="A527" s="36"/>
      <c r="B527" s="37"/>
      <c r="C527" s="38"/>
      <c r="D527" s="194" t="s">
        <v>186</v>
      </c>
      <c r="E527" s="38"/>
      <c r="F527" s="195" t="s">
        <v>1337</v>
      </c>
      <c r="G527" s="38"/>
      <c r="H527" s="38"/>
      <c r="I527" s="196"/>
      <c r="J527" s="38"/>
      <c r="K527" s="38"/>
      <c r="L527" s="41"/>
      <c r="M527" s="197"/>
      <c r="N527" s="198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186</v>
      </c>
      <c r="AU527" s="19" t="s">
        <v>81</v>
      </c>
    </row>
    <row r="528" spans="1:65" s="2" customFormat="1" ht="16.5" customHeight="1">
      <c r="A528" s="36"/>
      <c r="B528" s="37"/>
      <c r="C528" s="233" t="s">
        <v>1338</v>
      </c>
      <c r="D528" s="233" t="s">
        <v>385</v>
      </c>
      <c r="E528" s="234" t="s">
        <v>1339</v>
      </c>
      <c r="F528" s="235" t="s">
        <v>1340</v>
      </c>
      <c r="G528" s="236" t="s">
        <v>269</v>
      </c>
      <c r="H528" s="237">
        <v>1</v>
      </c>
      <c r="I528" s="238"/>
      <c r="J528" s="239">
        <f>ROUND(I528*H528,2)</f>
        <v>0</v>
      </c>
      <c r="K528" s="235" t="s">
        <v>19</v>
      </c>
      <c r="L528" s="240"/>
      <c r="M528" s="241" t="s">
        <v>19</v>
      </c>
      <c r="N528" s="242" t="s">
        <v>43</v>
      </c>
      <c r="O528" s="66"/>
      <c r="P528" s="190">
        <f>O528*H528</f>
        <v>0</v>
      </c>
      <c r="Q528" s="190">
        <v>2.0500000000000001E-2</v>
      </c>
      <c r="R528" s="190">
        <f>Q528*H528</f>
        <v>2.0500000000000001E-2</v>
      </c>
      <c r="S528" s="190">
        <v>0</v>
      </c>
      <c r="T528" s="191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2" t="s">
        <v>404</v>
      </c>
      <c r="AT528" s="192" t="s">
        <v>385</v>
      </c>
      <c r="AU528" s="192" t="s">
        <v>81</v>
      </c>
      <c r="AY528" s="19" t="s">
        <v>177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9" t="s">
        <v>79</v>
      </c>
      <c r="BK528" s="193">
        <f>ROUND(I528*H528,2)</f>
        <v>0</v>
      </c>
      <c r="BL528" s="19" t="s">
        <v>287</v>
      </c>
      <c r="BM528" s="192" t="s">
        <v>1341</v>
      </c>
    </row>
    <row r="529" spans="1:65" s="2" customFormat="1" ht="48.75">
      <c r="A529" s="36"/>
      <c r="B529" s="37"/>
      <c r="C529" s="38"/>
      <c r="D529" s="201" t="s">
        <v>217</v>
      </c>
      <c r="E529" s="38"/>
      <c r="F529" s="222" t="s">
        <v>1331</v>
      </c>
      <c r="G529" s="38"/>
      <c r="H529" s="38"/>
      <c r="I529" s="196"/>
      <c r="J529" s="38"/>
      <c r="K529" s="38"/>
      <c r="L529" s="41"/>
      <c r="M529" s="197"/>
      <c r="N529" s="198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217</v>
      </c>
      <c r="AU529" s="19" t="s">
        <v>81</v>
      </c>
    </row>
    <row r="530" spans="1:65" s="13" customFormat="1" ht="11.25">
      <c r="B530" s="199"/>
      <c r="C530" s="200"/>
      <c r="D530" s="201" t="s">
        <v>188</v>
      </c>
      <c r="E530" s="202" t="s">
        <v>19</v>
      </c>
      <c r="F530" s="203" t="s">
        <v>1342</v>
      </c>
      <c r="G530" s="200"/>
      <c r="H530" s="204">
        <v>1</v>
      </c>
      <c r="I530" s="205"/>
      <c r="J530" s="200"/>
      <c r="K530" s="200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188</v>
      </c>
      <c r="AU530" s="210" t="s">
        <v>81</v>
      </c>
      <c r="AV530" s="13" t="s">
        <v>81</v>
      </c>
      <c r="AW530" s="13" t="s">
        <v>33</v>
      </c>
      <c r="AX530" s="13" t="s">
        <v>79</v>
      </c>
      <c r="AY530" s="210" t="s">
        <v>177</v>
      </c>
    </row>
    <row r="531" spans="1:65" s="2" customFormat="1" ht="24.2" customHeight="1">
      <c r="A531" s="36"/>
      <c r="B531" s="37"/>
      <c r="C531" s="181" t="s">
        <v>1343</v>
      </c>
      <c r="D531" s="181" t="s">
        <v>179</v>
      </c>
      <c r="E531" s="182" t="s">
        <v>1344</v>
      </c>
      <c r="F531" s="183" t="s">
        <v>1345</v>
      </c>
      <c r="G531" s="184" t="s">
        <v>269</v>
      </c>
      <c r="H531" s="185">
        <v>2</v>
      </c>
      <c r="I531" s="186"/>
      <c r="J531" s="187">
        <f>ROUND(I531*H531,2)</f>
        <v>0</v>
      </c>
      <c r="K531" s="183" t="s">
        <v>183</v>
      </c>
      <c r="L531" s="41"/>
      <c r="M531" s="188" t="s">
        <v>19</v>
      </c>
      <c r="N531" s="189" t="s">
        <v>43</v>
      </c>
      <c r="O531" s="66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2" t="s">
        <v>287</v>
      </c>
      <c r="AT531" s="192" t="s">
        <v>179</v>
      </c>
      <c r="AU531" s="192" t="s">
        <v>81</v>
      </c>
      <c r="AY531" s="19" t="s">
        <v>177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19" t="s">
        <v>79</v>
      </c>
      <c r="BK531" s="193">
        <f>ROUND(I531*H531,2)</f>
        <v>0</v>
      </c>
      <c r="BL531" s="19" t="s">
        <v>287</v>
      </c>
      <c r="BM531" s="192" t="s">
        <v>1346</v>
      </c>
    </row>
    <row r="532" spans="1:65" s="2" customFormat="1" ht="11.25">
      <c r="A532" s="36"/>
      <c r="B532" s="37"/>
      <c r="C532" s="38"/>
      <c r="D532" s="194" t="s">
        <v>186</v>
      </c>
      <c r="E532" s="38"/>
      <c r="F532" s="195" t="s">
        <v>1347</v>
      </c>
      <c r="G532" s="38"/>
      <c r="H532" s="38"/>
      <c r="I532" s="196"/>
      <c r="J532" s="38"/>
      <c r="K532" s="38"/>
      <c r="L532" s="41"/>
      <c r="M532" s="197"/>
      <c r="N532" s="198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186</v>
      </c>
      <c r="AU532" s="19" t="s">
        <v>81</v>
      </c>
    </row>
    <row r="533" spans="1:65" s="2" customFormat="1" ht="16.5" customHeight="1">
      <c r="A533" s="36"/>
      <c r="B533" s="37"/>
      <c r="C533" s="233" t="s">
        <v>1348</v>
      </c>
      <c r="D533" s="233" t="s">
        <v>385</v>
      </c>
      <c r="E533" s="234" t="s">
        <v>1349</v>
      </c>
      <c r="F533" s="235" t="s">
        <v>1350</v>
      </c>
      <c r="G533" s="236" t="s">
        <v>269</v>
      </c>
      <c r="H533" s="237">
        <v>2</v>
      </c>
      <c r="I533" s="238"/>
      <c r="J533" s="239">
        <f>ROUND(I533*H533,2)</f>
        <v>0</v>
      </c>
      <c r="K533" s="235" t="s">
        <v>19</v>
      </c>
      <c r="L533" s="240"/>
      <c r="M533" s="241" t="s">
        <v>19</v>
      </c>
      <c r="N533" s="242" t="s">
        <v>43</v>
      </c>
      <c r="O533" s="66"/>
      <c r="P533" s="190">
        <f>O533*H533</f>
        <v>0</v>
      </c>
      <c r="Q533" s="190">
        <v>0.15</v>
      </c>
      <c r="R533" s="190">
        <f>Q533*H533</f>
        <v>0.3</v>
      </c>
      <c r="S533" s="190">
        <v>0</v>
      </c>
      <c r="T533" s="191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2" t="s">
        <v>404</v>
      </c>
      <c r="AT533" s="192" t="s">
        <v>385</v>
      </c>
      <c r="AU533" s="192" t="s">
        <v>81</v>
      </c>
      <c r="AY533" s="19" t="s">
        <v>177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9" t="s">
        <v>79</v>
      </c>
      <c r="BK533" s="193">
        <f>ROUND(I533*H533,2)</f>
        <v>0</v>
      </c>
      <c r="BL533" s="19" t="s">
        <v>287</v>
      </c>
      <c r="BM533" s="192" t="s">
        <v>1351</v>
      </c>
    </row>
    <row r="534" spans="1:65" s="2" customFormat="1" ht="19.5">
      <c r="A534" s="36"/>
      <c r="B534" s="37"/>
      <c r="C534" s="38"/>
      <c r="D534" s="201" t="s">
        <v>217</v>
      </c>
      <c r="E534" s="38"/>
      <c r="F534" s="222" t="s">
        <v>1352</v>
      </c>
      <c r="G534" s="38"/>
      <c r="H534" s="38"/>
      <c r="I534" s="196"/>
      <c r="J534" s="38"/>
      <c r="K534" s="38"/>
      <c r="L534" s="41"/>
      <c r="M534" s="197"/>
      <c r="N534" s="198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217</v>
      </c>
      <c r="AU534" s="19" t="s">
        <v>81</v>
      </c>
    </row>
    <row r="535" spans="1:65" s="13" customFormat="1" ht="11.25">
      <c r="B535" s="199"/>
      <c r="C535" s="200"/>
      <c r="D535" s="201" t="s">
        <v>188</v>
      </c>
      <c r="E535" s="202" t="s">
        <v>19</v>
      </c>
      <c r="F535" s="203" t="s">
        <v>1001</v>
      </c>
      <c r="G535" s="200"/>
      <c r="H535" s="204">
        <v>2</v>
      </c>
      <c r="I535" s="205"/>
      <c r="J535" s="200"/>
      <c r="K535" s="200"/>
      <c r="L535" s="206"/>
      <c r="M535" s="207"/>
      <c r="N535" s="208"/>
      <c r="O535" s="208"/>
      <c r="P535" s="208"/>
      <c r="Q535" s="208"/>
      <c r="R535" s="208"/>
      <c r="S535" s="208"/>
      <c r="T535" s="209"/>
      <c r="AT535" s="210" t="s">
        <v>188</v>
      </c>
      <c r="AU535" s="210" t="s">
        <v>81</v>
      </c>
      <c r="AV535" s="13" t="s">
        <v>81</v>
      </c>
      <c r="AW535" s="13" t="s">
        <v>33</v>
      </c>
      <c r="AX535" s="13" t="s">
        <v>79</v>
      </c>
      <c r="AY535" s="210" t="s">
        <v>177</v>
      </c>
    </row>
    <row r="536" spans="1:65" s="2" customFormat="1" ht="21.75" customHeight="1">
      <c r="A536" s="36"/>
      <c r="B536" s="37"/>
      <c r="C536" s="181" t="s">
        <v>1353</v>
      </c>
      <c r="D536" s="181" t="s">
        <v>179</v>
      </c>
      <c r="E536" s="182" t="s">
        <v>1354</v>
      </c>
      <c r="F536" s="183" t="s">
        <v>1355</v>
      </c>
      <c r="G536" s="184" t="s">
        <v>380</v>
      </c>
      <c r="H536" s="185">
        <v>20.43</v>
      </c>
      <c r="I536" s="186"/>
      <c r="J536" s="187">
        <f>ROUND(I536*H536,2)</f>
        <v>0</v>
      </c>
      <c r="K536" s="183" t="s">
        <v>183</v>
      </c>
      <c r="L536" s="41"/>
      <c r="M536" s="188" t="s">
        <v>19</v>
      </c>
      <c r="N536" s="189" t="s">
        <v>43</v>
      </c>
      <c r="O536" s="66"/>
      <c r="P536" s="190">
        <f>O536*H536</f>
        <v>0</v>
      </c>
      <c r="Q536" s="190">
        <v>0</v>
      </c>
      <c r="R536" s="190">
        <f>Q536*H536</f>
        <v>0</v>
      </c>
      <c r="S536" s="190">
        <v>0</v>
      </c>
      <c r="T536" s="191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2" t="s">
        <v>287</v>
      </c>
      <c r="AT536" s="192" t="s">
        <v>179</v>
      </c>
      <c r="AU536" s="192" t="s">
        <v>81</v>
      </c>
      <c r="AY536" s="19" t="s">
        <v>177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19" t="s">
        <v>79</v>
      </c>
      <c r="BK536" s="193">
        <f>ROUND(I536*H536,2)</f>
        <v>0</v>
      </c>
      <c r="BL536" s="19" t="s">
        <v>287</v>
      </c>
      <c r="BM536" s="192" t="s">
        <v>1356</v>
      </c>
    </row>
    <row r="537" spans="1:65" s="2" customFormat="1" ht="11.25">
      <c r="A537" s="36"/>
      <c r="B537" s="37"/>
      <c r="C537" s="38"/>
      <c r="D537" s="194" t="s">
        <v>186</v>
      </c>
      <c r="E537" s="38"/>
      <c r="F537" s="195" t="s">
        <v>1357</v>
      </c>
      <c r="G537" s="38"/>
      <c r="H537" s="38"/>
      <c r="I537" s="196"/>
      <c r="J537" s="38"/>
      <c r="K537" s="38"/>
      <c r="L537" s="41"/>
      <c r="M537" s="197"/>
      <c r="N537" s="19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186</v>
      </c>
      <c r="AU537" s="19" t="s">
        <v>81</v>
      </c>
    </row>
    <row r="538" spans="1:65" s="13" customFormat="1" ht="11.25">
      <c r="B538" s="199"/>
      <c r="C538" s="200"/>
      <c r="D538" s="201" t="s">
        <v>188</v>
      </c>
      <c r="E538" s="202" t="s">
        <v>19</v>
      </c>
      <c r="F538" s="203" t="s">
        <v>1358</v>
      </c>
      <c r="G538" s="200"/>
      <c r="H538" s="204">
        <v>11.13</v>
      </c>
      <c r="I538" s="205"/>
      <c r="J538" s="200"/>
      <c r="K538" s="200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188</v>
      </c>
      <c r="AU538" s="210" t="s">
        <v>81</v>
      </c>
      <c r="AV538" s="13" t="s">
        <v>81</v>
      </c>
      <c r="AW538" s="13" t="s">
        <v>33</v>
      </c>
      <c r="AX538" s="13" t="s">
        <v>72</v>
      </c>
      <c r="AY538" s="210" t="s">
        <v>177</v>
      </c>
    </row>
    <row r="539" spans="1:65" s="13" customFormat="1" ht="11.25">
      <c r="B539" s="199"/>
      <c r="C539" s="200"/>
      <c r="D539" s="201" t="s">
        <v>188</v>
      </c>
      <c r="E539" s="202" t="s">
        <v>19</v>
      </c>
      <c r="F539" s="203" t="s">
        <v>1359</v>
      </c>
      <c r="G539" s="200"/>
      <c r="H539" s="204">
        <v>9.3000000000000007</v>
      </c>
      <c r="I539" s="205"/>
      <c r="J539" s="200"/>
      <c r="K539" s="200"/>
      <c r="L539" s="206"/>
      <c r="M539" s="207"/>
      <c r="N539" s="208"/>
      <c r="O539" s="208"/>
      <c r="P539" s="208"/>
      <c r="Q539" s="208"/>
      <c r="R539" s="208"/>
      <c r="S539" s="208"/>
      <c r="T539" s="209"/>
      <c r="AT539" s="210" t="s">
        <v>188</v>
      </c>
      <c r="AU539" s="210" t="s">
        <v>81</v>
      </c>
      <c r="AV539" s="13" t="s">
        <v>81</v>
      </c>
      <c r="AW539" s="13" t="s">
        <v>33</v>
      </c>
      <c r="AX539" s="13" t="s">
        <v>72</v>
      </c>
      <c r="AY539" s="210" t="s">
        <v>177</v>
      </c>
    </row>
    <row r="540" spans="1:65" s="14" customFormat="1" ht="11.25">
      <c r="B540" s="211"/>
      <c r="C540" s="212"/>
      <c r="D540" s="201" t="s">
        <v>188</v>
      </c>
      <c r="E540" s="213" t="s">
        <v>19</v>
      </c>
      <c r="F540" s="214" t="s">
        <v>199</v>
      </c>
      <c r="G540" s="212"/>
      <c r="H540" s="215">
        <v>20.43</v>
      </c>
      <c r="I540" s="216"/>
      <c r="J540" s="212"/>
      <c r="K540" s="212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188</v>
      </c>
      <c r="AU540" s="221" t="s">
        <v>81</v>
      </c>
      <c r="AV540" s="14" t="s">
        <v>184</v>
      </c>
      <c r="AW540" s="14" t="s">
        <v>33</v>
      </c>
      <c r="AX540" s="14" t="s">
        <v>79</v>
      </c>
      <c r="AY540" s="221" t="s">
        <v>177</v>
      </c>
    </row>
    <row r="541" spans="1:65" s="2" customFormat="1" ht="16.5" customHeight="1">
      <c r="A541" s="36"/>
      <c r="B541" s="37"/>
      <c r="C541" s="233" t="s">
        <v>1360</v>
      </c>
      <c r="D541" s="233" t="s">
        <v>385</v>
      </c>
      <c r="E541" s="234" t="s">
        <v>1361</v>
      </c>
      <c r="F541" s="235" t="s">
        <v>1362</v>
      </c>
      <c r="G541" s="236" t="s">
        <v>380</v>
      </c>
      <c r="H541" s="237">
        <v>20.43</v>
      </c>
      <c r="I541" s="238"/>
      <c r="J541" s="239">
        <f>ROUND(I541*H541,2)</f>
        <v>0</v>
      </c>
      <c r="K541" s="235" t="s">
        <v>183</v>
      </c>
      <c r="L541" s="240"/>
      <c r="M541" s="241" t="s">
        <v>19</v>
      </c>
      <c r="N541" s="242" t="s">
        <v>43</v>
      </c>
      <c r="O541" s="66"/>
      <c r="P541" s="190">
        <f>O541*H541</f>
        <v>0</v>
      </c>
      <c r="Q541" s="190">
        <v>1E-3</v>
      </c>
      <c r="R541" s="190">
        <f>Q541*H541</f>
        <v>2.043E-2</v>
      </c>
      <c r="S541" s="190">
        <v>0</v>
      </c>
      <c r="T541" s="191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2" t="s">
        <v>404</v>
      </c>
      <c r="AT541" s="192" t="s">
        <v>385</v>
      </c>
      <c r="AU541" s="192" t="s">
        <v>81</v>
      </c>
      <c r="AY541" s="19" t="s">
        <v>177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9" t="s">
        <v>79</v>
      </c>
      <c r="BK541" s="193">
        <f>ROUND(I541*H541,2)</f>
        <v>0</v>
      </c>
      <c r="BL541" s="19" t="s">
        <v>287</v>
      </c>
      <c r="BM541" s="192" t="s">
        <v>1363</v>
      </c>
    </row>
    <row r="542" spans="1:65" s="2" customFormat="1" ht="16.5" customHeight="1">
      <c r="A542" s="36"/>
      <c r="B542" s="37"/>
      <c r="C542" s="181" t="s">
        <v>1364</v>
      </c>
      <c r="D542" s="181" t="s">
        <v>179</v>
      </c>
      <c r="E542" s="182" t="s">
        <v>1365</v>
      </c>
      <c r="F542" s="183" t="s">
        <v>1366</v>
      </c>
      <c r="G542" s="184" t="s">
        <v>269</v>
      </c>
      <c r="H542" s="185">
        <v>16</v>
      </c>
      <c r="I542" s="186"/>
      <c r="J542" s="187">
        <f>ROUND(I542*H542,2)</f>
        <v>0</v>
      </c>
      <c r="K542" s="183" t="s">
        <v>19</v>
      </c>
      <c r="L542" s="41"/>
      <c r="M542" s="188" t="s">
        <v>19</v>
      </c>
      <c r="N542" s="189" t="s">
        <v>43</v>
      </c>
      <c r="O542" s="66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2" t="s">
        <v>287</v>
      </c>
      <c r="AT542" s="192" t="s">
        <v>179</v>
      </c>
      <c r="AU542" s="192" t="s">
        <v>81</v>
      </c>
      <c r="AY542" s="19" t="s">
        <v>177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19" t="s">
        <v>79</v>
      </c>
      <c r="BK542" s="193">
        <f>ROUND(I542*H542,2)</f>
        <v>0</v>
      </c>
      <c r="BL542" s="19" t="s">
        <v>287</v>
      </c>
      <c r="BM542" s="192" t="s">
        <v>1367</v>
      </c>
    </row>
    <row r="543" spans="1:65" s="2" customFormat="1" ht="87.75">
      <c r="A543" s="36"/>
      <c r="B543" s="37"/>
      <c r="C543" s="38"/>
      <c r="D543" s="201" t="s">
        <v>217</v>
      </c>
      <c r="E543" s="38"/>
      <c r="F543" s="222" t="s">
        <v>1368</v>
      </c>
      <c r="G543" s="38"/>
      <c r="H543" s="38"/>
      <c r="I543" s="196"/>
      <c r="J543" s="38"/>
      <c r="K543" s="38"/>
      <c r="L543" s="41"/>
      <c r="M543" s="197"/>
      <c r="N543" s="198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217</v>
      </c>
      <c r="AU543" s="19" t="s">
        <v>81</v>
      </c>
    </row>
    <row r="544" spans="1:65" s="13" customFormat="1" ht="11.25">
      <c r="B544" s="199"/>
      <c r="C544" s="200"/>
      <c r="D544" s="201" t="s">
        <v>188</v>
      </c>
      <c r="E544" s="202" t="s">
        <v>19</v>
      </c>
      <c r="F544" s="203" t="s">
        <v>1369</v>
      </c>
      <c r="G544" s="200"/>
      <c r="H544" s="204">
        <v>16</v>
      </c>
      <c r="I544" s="205"/>
      <c r="J544" s="200"/>
      <c r="K544" s="200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188</v>
      </c>
      <c r="AU544" s="210" t="s">
        <v>81</v>
      </c>
      <c r="AV544" s="13" t="s">
        <v>81</v>
      </c>
      <c r="AW544" s="13" t="s">
        <v>33</v>
      </c>
      <c r="AX544" s="13" t="s">
        <v>79</v>
      </c>
      <c r="AY544" s="210" t="s">
        <v>177</v>
      </c>
    </row>
    <row r="545" spans="1:65" s="2" customFormat="1" ht="24.2" customHeight="1">
      <c r="A545" s="36"/>
      <c r="B545" s="37"/>
      <c r="C545" s="181" t="s">
        <v>1370</v>
      </c>
      <c r="D545" s="181" t="s">
        <v>179</v>
      </c>
      <c r="E545" s="182" t="s">
        <v>1371</v>
      </c>
      <c r="F545" s="183" t="s">
        <v>1372</v>
      </c>
      <c r="G545" s="184" t="s">
        <v>228</v>
      </c>
      <c r="H545" s="185">
        <v>1.7210000000000001</v>
      </c>
      <c r="I545" s="186"/>
      <c r="J545" s="187">
        <f>ROUND(I545*H545,2)</f>
        <v>0</v>
      </c>
      <c r="K545" s="183" t="s">
        <v>183</v>
      </c>
      <c r="L545" s="41"/>
      <c r="M545" s="188" t="s">
        <v>19</v>
      </c>
      <c r="N545" s="189" t="s">
        <v>43</v>
      </c>
      <c r="O545" s="66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2" t="s">
        <v>184</v>
      </c>
      <c r="AT545" s="192" t="s">
        <v>179</v>
      </c>
      <c r="AU545" s="192" t="s">
        <v>81</v>
      </c>
      <c r="AY545" s="19" t="s">
        <v>177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19" t="s">
        <v>79</v>
      </c>
      <c r="BK545" s="193">
        <f>ROUND(I545*H545,2)</f>
        <v>0</v>
      </c>
      <c r="BL545" s="19" t="s">
        <v>184</v>
      </c>
      <c r="BM545" s="192" t="s">
        <v>1373</v>
      </c>
    </row>
    <row r="546" spans="1:65" s="2" customFormat="1" ht="11.25">
      <c r="A546" s="36"/>
      <c r="B546" s="37"/>
      <c r="C546" s="38"/>
      <c r="D546" s="194" t="s">
        <v>186</v>
      </c>
      <c r="E546" s="38"/>
      <c r="F546" s="195" t="s">
        <v>1374</v>
      </c>
      <c r="G546" s="38"/>
      <c r="H546" s="38"/>
      <c r="I546" s="196"/>
      <c r="J546" s="38"/>
      <c r="K546" s="38"/>
      <c r="L546" s="41"/>
      <c r="M546" s="197"/>
      <c r="N546" s="198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186</v>
      </c>
      <c r="AU546" s="19" t="s">
        <v>81</v>
      </c>
    </row>
    <row r="547" spans="1:65" s="12" customFormat="1" ht="22.9" customHeight="1">
      <c r="B547" s="165"/>
      <c r="C547" s="166"/>
      <c r="D547" s="167" t="s">
        <v>71</v>
      </c>
      <c r="E547" s="179" t="s">
        <v>500</v>
      </c>
      <c r="F547" s="179" t="s">
        <v>501</v>
      </c>
      <c r="G547" s="166"/>
      <c r="H547" s="166"/>
      <c r="I547" s="169"/>
      <c r="J547" s="180">
        <f>BK547</f>
        <v>0</v>
      </c>
      <c r="K547" s="166"/>
      <c r="L547" s="171"/>
      <c r="M547" s="172"/>
      <c r="N547" s="173"/>
      <c r="O547" s="173"/>
      <c r="P547" s="174">
        <f>SUM(P548:P637)</f>
        <v>0</v>
      </c>
      <c r="Q547" s="173"/>
      <c r="R547" s="174">
        <f>SUM(R548:R637)</f>
        <v>1.5881648900000003</v>
      </c>
      <c r="S547" s="173"/>
      <c r="T547" s="175">
        <f>SUM(T548:T637)</f>
        <v>0</v>
      </c>
      <c r="AR547" s="176" t="s">
        <v>81</v>
      </c>
      <c r="AT547" s="177" t="s">
        <v>71</v>
      </c>
      <c r="AU547" s="177" t="s">
        <v>79</v>
      </c>
      <c r="AY547" s="176" t="s">
        <v>177</v>
      </c>
      <c r="BK547" s="178">
        <f>SUM(BK548:BK637)</f>
        <v>0</v>
      </c>
    </row>
    <row r="548" spans="1:65" s="2" customFormat="1" ht="24.2" customHeight="1">
      <c r="A548" s="36"/>
      <c r="B548" s="37"/>
      <c r="C548" s="181" t="s">
        <v>1375</v>
      </c>
      <c r="D548" s="181" t="s">
        <v>179</v>
      </c>
      <c r="E548" s="182" t="s">
        <v>1376</v>
      </c>
      <c r="F548" s="183" t="s">
        <v>1377</v>
      </c>
      <c r="G548" s="184" t="s">
        <v>132</v>
      </c>
      <c r="H548" s="185">
        <v>8.9380000000000006</v>
      </c>
      <c r="I548" s="186"/>
      <c r="J548" s="187">
        <f>ROUND(I548*H548,2)</f>
        <v>0</v>
      </c>
      <c r="K548" s="183" t="s">
        <v>183</v>
      </c>
      <c r="L548" s="41"/>
      <c r="M548" s="188" t="s">
        <v>19</v>
      </c>
      <c r="N548" s="189" t="s">
        <v>43</v>
      </c>
      <c r="O548" s="66"/>
      <c r="P548" s="190">
        <f>O548*H548</f>
        <v>0</v>
      </c>
      <c r="Q548" s="190">
        <v>1.9000000000000001E-4</v>
      </c>
      <c r="R548" s="190">
        <f>Q548*H548</f>
        <v>1.6982200000000003E-3</v>
      </c>
      <c r="S548" s="190">
        <v>0</v>
      </c>
      <c r="T548" s="191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2" t="s">
        <v>287</v>
      </c>
      <c r="AT548" s="192" t="s">
        <v>179</v>
      </c>
      <c r="AU548" s="192" t="s">
        <v>81</v>
      </c>
      <c r="AY548" s="19" t="s">
        <v>177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9" t="s">
        <v>79</v>
      </c>
      <c r="BK548" s="193">
        <f>ROUND(I548*H548,2)</f>
        <v>0</v>
      </c>
      <c r="BL548" s="19" t="s">
        <v>287</v>
      </c>
      <c r="BM548" s="192" t="s">
        <v>1378</v>
      </c>
    </row>
    <row r="549" spans="1:65" s="2" customFormat="1" ht="11.25">
      <c r="A549" s="36"/>
      <c r="B549" s="37"/>
      <c r="C549" s="38"/>
      <c r="D549" s="194" t="s">
        <v>186</v>
      </c>
      <c r="E549" s="38"/>
      <c r="F549" s="195" t="s">
        <v>1379</v>
      </c>
      <c r="G549" s="38"/>
      <c r="H549" s="38"/>
      <c r="I549" s="196"/>
      <c r="J549" s="38"/>
      <c r="K549" s="38"/>
      <c r="L549" s="41"/>
      <c r="M549" s="197"/>
      <c r="N549" s="19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186</v>
      </c>
      <c r="AU549" s="19" t="s">
        <v>81</v>
      </c>
    </row>
    <row r="550" spans="1:65" s="13" customFormat="1" ht="11.25">
      <c r="B550" s="199"/>
      <c r="C550" s="200"/>
      <c r="D550" s="201" t="s">
        <v>188</v>
      </c>
      <c r="E550" s="202" t="s">
        <v>19</v>
      </c>
      <c r="F550" s="203" t="s">
        <v>1380</v>
      </c>
      <c r="G550" s="200"/>
      <c r="H550" s="204">
        <v>8.9380000000000006</v>
      </c>
      <c r="I550" s="205"/>
      <c r="J550" s="200"/>
      <c r="K550" s="200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188</v>
      </c>
      <c r="AU550" s="210" t="s">
        <v>81</v>
      </c>
      <c r="AV550" s="13" t="s">
        <v>81</v>
      </c>
      <c r="AW550" s="13" t="s">
        <v>33</v>
      </c>
      <c r="AX550" s="13" t="s">
        <v>79</v>
      </c>
      <c r="AY550" s="210" t="s">
        <v>177</v>
      </c>
    </row>
    <row r="551" spans="1:65" s="2" customFormat="1" ht="21.75" customHeight="1">
      <c r="A551" s="36"/>
      <c r="B551" s="37"/>
      <c r="C551" s="233" t="s">
        <v>1381</v>
      </c>
      <c r="D551" s="233" t="s">
        <v>385</v>
      </c>
      <c r="E551" s="234" t="s">
        <v>1382</v>
      </c>
      <c r="F551" s="235" t="s">
        <v>1383</v>
      </c>
      <c r="G551" s="236" t="s">
        <v>132</v>
      </c>
      <c r="H551" s="237">
        <v>8.9380000000000006</v>
      </c>
      <c r="I551" s="238"/>
      <c r="J551" s="239">
        <f>ROUND(I551*H551,2)</f>
        <v>0</v>
      </c>
      <c r="K551" s="235" t="s">
        <v>19</v>
      </c>
      <c r="L551" s="240"/>
      <c r="M551" s="241" t="s">
        <v>19</v>
      </c>
      <c r="N551" s="242" t="s">
        <v>43</v>
      </c>
      <c r="O551" s="66"/>
      <c r="P551" s="190">
        <f>O551*H551</f>
        <v>0</v>
      </c>
      <c r="Q551" s="190">
        <v>3.8289999999999998E-2</v>
      </c>
      <c r="R551" s="190">
        <f>Q551*H551</f>
        <v>0.34223602000000003</v>
      </c>
      <c r="S551" s="190">
        <v>0</v>
      </c>
      <c r="T551" s="191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2" t="s">
        <v>404</v>
      </c>
      <c r="AT551" s="192" t="s">
        <v>385</v>
      </c>
      <c r="AU551" s="192" t="s">
        <v>81</v>
      </c>
      <c r="AY551" s="19" t="s">
        <v>177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19" t="s">
        <v>79</v>
      </c>
      <c r="BK551" s="193">
        <f>ROUND(I551*H551,2)</f>
        <v>0</v>
      </c>
      <c r="BL551" s="19" t="s">
        <v>287</v>
      </c>
      <c r="BM551" s="192" t="s">
        <v>1384</v>
      </c>
    </row>
    <row r="552" spans="1:65" s="2" customFormat="1" ht="78">
      <c r="A552" s="36"/>
      <c r="B552" s="37"/>
      <c r="C552" s="38"/>
      <c r="D552" s="201" t="s">
        <v>217</v>
      </c>
      <c r="E552" s="38"/>
      <c r="F552" s="222" t="s">
        <v>1385</v>
      </c>
      <c r="G552" s="38"/>
      <c r="H552" s="38"/>
      <c r="I552" s="196"/>
      <c r="J552" s="38"/>
      <c r="K552" s="38"/>
      <c r="L552" s="41"/>
      <c r="M552" s="197"/>
      <c r="N552" s="198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217</v>
      </c>
      <c r="AU552" s="19" t="s">
        <v>81</v>
      </c>
    </row>
    <row r="553" spans="1:65" s="13" customFormat="1" ht="11.25">
      <c r="B553" s="199"/>
      <c r="C553" s="200"/>
      <c r="D553" s="201" t="s">
        <v>188</v>
      </c>
      <c r="E553" s="202" t="s">
        <v>19</v>
      </c>
      <c r="F553" s="203" t="s">
        <v>1386</v>
      </c>
      <c r="G553" s="200"/>
      <c r="H553" s="204">
        <v>8.9380000000000006</v>
      </c>
      <c r="I553" s="205"/>
      <c r="J553" s="200"/>
      <c r="K553" s="200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188</v>
      </c>
      <c r="AU553" s="210" t="s">
        <v>81</v>
      </c>
      <c r="AV553" s="13" t="s">
        <v>81</v>
      </c>
      <c r="AW553" s="13" t="s">
        <v>33</v>
      </c>
      <c r="AX553" s="13" t="s">
        <v>79</v>
      </c>
      <c r="AY553" s="210" t="s">
        <v>177</v>
      </c>
    </row>
    <row r="554" spans="1:65" s="2" customFormat="1" ht="21.75" customHeight="1">
      <c r="A554" s="36"/>
      <c r="B554" s="37"/>
      <c r="C554" s="181" t="s">
        <v>1387</v>
      </c>
      <c r="D554" s="181" t="s">
        <v>179</v>
      </c>
      <c r="E554" s="182" t="s">
        <v>1388</v>
      </c>
      <c r="F554" s="183" t="s">
        <v>1389</v>
      </c>
      <c r="G554" s="184" t="s">
        <v>380</v>
      </c>
      <c r="H554" s="185">
        <v>9.6</v>
      </c>
      <c r="I554" s="186"/>
      <c r="J554" s="187">
        <f>ROUND(I554*H554,2)</f>
        <v>0</v>
      </c>
      <c r="K554" s="183" t="s">
        <v>183</v>
      </c>
      <c r="L554" s="41"/>
      <c r="M554" s="188" t="s">
        <v>19</v>
      </c>
      <c r="N554" s="189" t="s">
        <v>43</v>
      </c>
      <c r="O554" s="66"/>
      <c r="P554" s="190">
        <f>O554*H554</f>
        <v>0</v>
      </c>
      <c r="Q554" s="190">
        <v>4.0000000000000002E-4</v>
      </c>
      <c r="R554" s="190">
        <f>Q554*H554</f>
        <v>3.8400000000000001E-3</v>
      </c>
      <c r="S554" s="190">
        <v>0</v>
      </c>
      <c r="T554" s="191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2" t="s">
        <v>287</v>
      </c>
      <c r="AT554" s="192" t="s">
        <v>179</v>
      </c>
      <c r="AU554" s="192" t="s">
        <v>81</v>
      </c>
      <c r="AY554" s="19" t="s">
        <v>177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19" t="s">
        <v>79</v>
      </c>
      <c r="BK554" s="193">
        <f>ROUND(I554*H554,2)</f>
        <v>0</v>
      </c>
      <c r="BL554" s="19" t="s">
        <v>287</v>
      </c>
      <c r="BM554" s="192" t="s">
        <v>1390</v>
      </c>
    </row>
    <row r="555" spans="1:65" s="2" customFormat="1" ht="11.25">
      <c r="A555" s="36"/>
      <c r="B555" s="37"/>
      <c r="C555" s="38"/>
      <c r="D555" s="194" t="s">
        <v>186</v>
      </c>
      <c r="E555" s="38"/>
      <c r="F555" s="195" t="s">
        <v>1391</v>
      </c>
      <c r="G555" s="38"/>
      <c r="H555" s="38"/>
      <c r="I555" s="196"/>
      <c r="J555" s="38"/>
      <c r="K555" s="38"/>
      <c r="L555" s="41"/>
      <c r="M555" s="197"/>
      <c r="N555" s="198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186</v>
      </c>
      <c r="AU555" s="19" t="s">
        <v>81</v>
      </c>
    </row>
    <row r="556" spans="1:65" s="2" customFormat="1" ht="16.5" customHeight="1">
      <c r="A556" s="36"/>
      <c r="B556" s="37"/>
      <c r="C556" s="233" t="s">
        <v>1392</v>
      </c>
      <c r="D556" s="233" t="s">
        <v>385</v>
      </c>
      <c r="E556" s="234" t="s">
        <v>1393</v>
      </c>
      <c r="F556" s="235" t="s">
        <v>1394</v>
      </c>
      <c r="G556" s="236" t="s">
        <v>380</v>
      </c>
      <c r="H556" s="237">
        <v>9.6</v>
      </c>
      <c r="I556" s="238"/>
      <c r="J556" s="239">
        <f>ROUND(I556*H556,2)</f>
        <v>0</v>
      </c>
      <c r="K556" s="235" t="s">
        <v>183</v>
      </c>
      <c r="L556" s="240"/>
      <c r="M556" s="241" t="s">
        <v>19</v>
      </c>
      <c r="N556" s="242" t="s">
        <v>43</v>
      </c>
      <c r="O556" s="66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2" t="s">
        <v>404</v>
      </c>
      <c r="AT556" s="192" t="s">
        <v>385</v>
      </c>
      <c r="AU556" s="192" t="s">
        <v>81</v>
      </c>
      <c r="AY556" s="19" t="s">
        <v>177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9" t="s">
        <v>79</v>
      </c>
      <c r="BK556" s="193">
        <f>ROUND(I556*H556,2)</f>
        <v>0</v>
      </c>
      <c r="BL556" s="19" t="s">
        <v>287</v>
      </c>
      <c r="BM556" s="192" t="s">
        <v>1395</v>
      </c>
    </row>
    <row r="557" spans="1:65" s="2" customFormat="1" ht="39">
      <c r="A557" s="36"/>
      <c r="B557" s="37"/>
      <c r="C557" s="38"/>
      <c r="D557" s="201" t="s">
        <v>217</v>
      </c>
      <c r="E557" s="38"/>
      <c r="F557" s="222" t="s">
        <v>1396</v>
      </c>
      <c r="G557" s="38"/>
      <c r="H557" s="38"/>
      <c r="I557" s="196"/>
      <c r="J557" s="38"/>
      <c r="K557" s="38"/>
      <c r="L557" s="41"/>
      <c r="M557" s="197"/>
      <c r="N557" s="198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217</v>
      </c>
      <c r="AU557" s="19" t="s">
        <v>81</v>
      </c>
    </row>
    <row r="558" spans="1:65" s="13" customFormat="1" ht="11.25">
      <c r="B558" s="199"/>
      <c r="C558" s="200"/>
      <c r="D558" s="201" t="s">
        <v>188</v>
      </c>
      <c r="E558" s="202" t="s">
        <v>19</v>
      </c>
      <c r="F558" s="203" t="s">
        <v>1397</v>
      </c>
      <c r="G558" s="200"/>
      <c r="H558" s="204">
        <v>7.8</v>
      </c>
      <c r="I558" s="205"/>
      <c r="J558" s="200"/>
      <c r="K558" s="200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188</v>
      </c>
      <c r="AU558" s="210" t="s">
        <v>81</v>
      </c>
      <c r="AV558" s="13" t="s">
        <v>81</v>
      </c>
      <c r="AW558" s="13" t="s">
        <v>33</v>
      </c>
      <c r="AX558" s="13" t="s">
        <v>72</v>
      </c>
      <c r="AY558" s="210" t="s">
        <v>177</v>
      </c>
    </row>
    <row r="559" spans="1:65" s="13" customFormat="1" ht="11.25">
      <c r="B559" s="199"/>
      <c r="C559" s="200"/>
      <c r="D559" s="201" t="s">
        <v>188</v>
      </c>
      <c r="E559" s="202" t="s">
        <v>19</v>
      </c>
      <c r="F559" s="203" t="s">
        <v>1398</v>
      </c>
      <c r="G559" s="200"/>
      <c r="H559" s="204">
        <v>1.8</v>
      </c>
      <c r="I559" s="205"/>
      <c r="J559" s="200"/>
      <c r="K559" s="200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188</v>
      </c>
      <c r="AU559" s="210" t="s">
        <v>81</v>
      </c>
      <c r="AV559" s="13" t="s">
        <v>81</v>
      </c>
      <c r="AW559" s="13" t="s">
        <v>33</v>
      </c>
      <c r="AX559" s="13" t="s">
        <v>72</v>
      </c>
      <c r="AY559" s="210" t="s">
        <v>177</v>
      </c>
    </row>
    <row r="560" spans="1:65" s="14" customFormat="1" ht="11.25">
      <c r="B560" s="211"/>
      <c r="C560" s="212"/>
      <c r="D560" s="201" t="s">
        <v>188</v>
      </c>
      <c r="E560" s="213" t="s">
        <v>19</v>
      </c>
      <c r="F560" s="214" t="s">
        <v>199</v>
      </c>
      <c r="G560" s="212"/>
      <c r="H560" s="215">
        <v>9.6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188</v>
      </c>
      <c r="AU560" s="221" t="s">
        <v>81</v>
      </c>
      <c r="AV560" s="14" t="s">
        <v>184</v>
      </c>
      <c r="AW560" s="14" t="s">
        <v>33</v>
      </c>
      <c r="AX560" s="14" t="s">
        <v>79</v>
      </c>
      <c r="AY560" s="221" t="s">
        <v>177</v>
      </c>
    </row>
    <row r="561" spans="1:65" s="2" customFormat="1" ht="16.5" customHeight="1">
      <c r="A561" s="36"/>
      <c r="B561" s="37"/>
      <c r="C561" s="181" t="s">
        <v>1399</v>
      </c>
      <c r="D561" s="181" t="s">
        <v>179</v>
      </c>
      <c r="E561" s="182" t="s">
        <v>1400</v>
      </c>
      <c r="F561" s="183" t="s">
        <v>1401</v>
      </c>
      <c r="G561" s="184" t="s">
        <v>380</v>
      </c>
      <c r="H561" s="185">
        <v>3.2</v>
      </c>
      <c r="I561" s="186"/>
      <c r="J561" s="187">
        <f>ROUND(I561*H561,2)</f>
        <v>0</v>
      </c>
      <c r="K561" s="183" t="s">
        <v>183</v>
      </c>
      <c r="L561" s="41"/>
      <c r="M561" s="188" t="s">
        <v>19</v>
      </c>
      <c r="N561" s="189" t="s">
        <v>43</v>
      </c>
      <c r="O561" s="66"/>
      <c r="P561" s="190">
        <f>O561*H561</f>
        <v>0</v>
      </c>
      <c r="Q561" s="190">
        <v>4.0000000000000002E-4</v>
      </c>
      <c r="R561" s="190">
        <f>Q561*H561</f>
        <v>1.2800000000000001E-3</v>
      </c>
      <c r="S561" s="190">
        <v>0</v>
      </c>
      <c r="T561" s="191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2" t="s">
        <v>287</v>
      </c>
      <c r="AT561" s="192" t="s">
        <v>179</v>
      </c>
      <c r="AU561" s="192" t="s">
        <v>81</v>
      </c>
      <c r="AY561" s="19" t="s">
        <v>177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9" t="s">
        <v>79</v>
      </c>
      <c r="BK561" s="193">
        <f>ROUND(I561*H561,2)</f>
        <v>0</v>
      </c>
      <c r="BL561" s="19" t="s">
        <v>287</v>
      </c>
      <c r="BM561" s="192" t="s">
        <v>1402</v>
      </c>
    </row>
    <row r="562" spans="1:65" s="2" customFormat="1" ht="11.25">
      <c r="A562" s="36"/>
      <c r="B562" s="37"/>
      <c r="C562" s="38"/>
      <c r="D562" s="194" t="s">
        <v>186</v>
      </c>
      <c r="E562" s="38"/>
      <c r="F562" s="195" t="s">
        <v>1403</v>
      </c>
      <c r="G562" s="38"/>
      <c r="H562" s="38"/>
      <c r="I562" s="196"/>
      <c r="J562" s="38"/>
      <c r="K562" s="38"/>
      <c r="L562" s="41"/>
      <c r="M562" s="197"/>
      <c r="N562" s="198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186</v>
      </c>
      <c r="AU562" s="19" t="s">
        <v>81</v>
      </c>
    </row>
    <row r="563" spans="1:65" s="2" customFormat="1" ht="16.5" customHeight="1">
      <c r="A563" s="36"/>
      <c r="B563" s="37"/>
      <c r="C563" s="233" t="s">
        <v>1404</v>
      </c>
      <c r="D563" s="233" t="s">
        <v>385</v>
      </c>
      <c r="E563" s="234" t="s">
        <v>1393</v>
      </c>
      <c r="F563" s="235" t="s">
        <v>1394</v>
      </c>
      <c r="G563" s="236" t="s">
        <v>380</v>
      </c>
      <c r="H563" s="237">
        <v>3.2</v>
      </c>
      <c r="I563" s="238"/>
      <c r="J563" s="239">
        <f>ROUND(I563*H563,2)</f>
        <v>0</v>
      </c>
      <c r="K563" s="235" t="s">
        <v>183</v>
      </c>
      <c r="L563" s="240"/>
      <c r="M563" s="241" t="s">
        <v>19</v>
      </c>
      <c r="N563" s="242" t="s">
        <v>43</v>
      </c>
      <c r="O563" s="66"/>
      <c r="P563" s="190">
        <f>O563*H563</f>
        <v>0</v>
      </c>
      <c r="Q563" s="190">
        <v>0</v>
      </c>
      <c r="R563" s="190">
        <f>Q563*H563</f>
        <v>0</v>
      </c>
      <c r="S563" s="190">
        <v>0</v>
      </c>
      <c r="T563" s="191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2" t="s">
        <v>404</v>
      </c>
      <c r="AT563" s="192" t="s">
        <v>385</v>
      </c>
      <c r="AU563" s="192" t="s">
        <v>81</v>
      </c>
      <c r="AY563" s="19" t="s">
        <v>177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9" t="s">
        <v>79</v>
      </c>
      <c r="BK563" s="193">
        <f>ROUND(I563*H563,2)</f>
        <v>0</v>
      </c>
      <c r="BL563" s="19" t="s">
        <v>287</v>
      </c>
      <c r="BM563" s="192" t="s">
        <v>1405</v>
      </c>
    </row>
    <row r="564" spans="1:65" s="2" customFormat="1" ht="48.75">
      <c r="A564" s="36"/>
      <c r="B564" s="37"/>
      <c r="C564" s="38"/>
      <c r="D564" s="201" t="s">
        <v>217</v>
      </c>
      <c r="E564" s="38"/>
      <c r="F564" s="222" t="s">
        <v>1406</v>
      </c>
      <c r="G564" s="38"/>
      <c r="H564" s="38"/>
      <c r="I564" s="196"/>
      <c r="J564" s="38"/>
      <c r="K564" s="38"/>
      <c r="L564" s="41"/>
      <c r="M564" s="197"/>
      <c r="N564" s="198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217</v>
      </c>
      <c r="AU564" s="19" t="s">
        <v>81</v>
      </c>
    </row>
    <row r="565" spans="1:65" s="13" customFormat="1" ht="11.25">
      <c r="B565" s="199"/>
      <c r="C565" s="200"/>
      <c r="D565" s="201" t="s">
        <v>188</v>
      </c>
      <c r="E565" s="202" t="s">
        <v>19</v>
      </c>
      <c r="F565" s="203" t="s">
        <v>1407</v>
      </c>
      <c r="G565" s="200"/>
      <c r="H565" s="204">
        <v>3.2</v>
      </c>
      <c r="I565" s="205"/>
      <c r="J565" s="200"/>
      <c r="K565" s="200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188</v>
      </c>
      <c r="AU565" s="210" t="s">
        <v>81</v>
      </c>
      <c r="AV565" s="13" t="s">
        <v>81</v>
      </c>
      <c r="AW565" s="13" t="s">
        <v>33</v>
      </c>
      <c r="AX565" s="13" t="s">
        <v>79</v>
      </c>
      <c r="AY565" s="210" t="s">
        <v>177</v>
      </c>
    </row>
    <row r="566" spans="1:65" s="2" customFormat="1" ht="16.5" customHeight="1">
      <c r="A566" s="36"/>
      <c r="B566" s="37"/>
      <c r="C566" s="181" t="s">
        <v>1408</v>
      </c>
      <c r="D566" s="181" t="s">
        <v>179</v>
      </c>
      <c r="E566" s="182" t="s">
        <v>1409</v>
      </c>
      <c r="F566" s="183" t="s">
        <v>1410</v>
      </c>
      <c r="G566" s="184" t="s">
        <v>132</v>
      </c>
      <c r="H566" s="185">
        <v>16.5</v>
      </c>
      <c r="I566" s="186"/>
      <c r="J566" s="187">
        <f>ROUND(I566*H566,2)</f>
        <v>0</v>
      </c>
      <c r="K566" s="183" t="s">
        <v>19</v>
      </c>
      <c r="L566" s="41"/>
      <c r="M566" s="188" t="s">
        <v>19</v>
      </c>
      <c r="N566" s="189" t="s">
        <v>43</v>
      </c>
      <c r="O566" s="66"/>
      <c r="P566" s="190">
        <f>O566*H566</f>
        <v>0</v>
      </c>
      <c r="Q566" s="190">
        <v>0</v>
      </c>
      <c r="R566" s="190">
        <f>Q566*H566</f>
        <v>0</v>
      </c>
      <c r="S566" s="190">
        <v>0</v>
      </c>
      <c r="T566" s="191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2" t="s">
        <v>287</v>
      </c>
      <c r="AT566" s="192" t="s">
        <v>179</v>
      </c>
      <c r="AU566" s="192" t="s">
        <v>81</v>
      </c>
      <c r="AY566" s="19" t="s">
        <v>177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9" t="s">
        <v>79</v>
      </c>
      <c r="BK566" s="193">
        <f>ROUND(I566*H566,2)</f>
        <v>0</v>
      </c>
      <c r="BL566" s="19" t="s">
        <v>287</v>
      </c>
      <c r="BM566" s="192" t="s">
        <v>1411</v>
      </c>
    </row>
    <row r="567" spans="1:65" s="2" customFormat="1" ht="58.5">
      <c r="A567" s="36"/>
      <c r="B567" s="37"/>
      <c r="C567" s="38"/>
      <c r="D567" s="201" t="s">
        <v>217</v>
      </c>
      <c r="E567" s="38"/>
      <c r="F567" s="222" t="s">
        <v>1412</v>
      </c>
      <c r="G567" s="38"/>
      <c r="H567" s="38"/>
      <c r="I567" s="196"/>
      <c r="J567" s="38"/>
      <c r="K567" s="38"/>
      <c r="L567" s="41"/>
      <c r="M567" s="197"/>
      <c r="N567" s="198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217</v>
      </c>
      <c r="AU567" s="19" t="s">
        <v>81</v>
      </c>
    </row>
    <row r="568" spans="1:65" s="13" customFormat="1" ht="11.25">
      <c r="B568" s="199"/>
      <c r="C568" s="200"/>
      <c r="D568" s="201" t="s">
        <v>188</v>
      </c>
      <c r="E568" s="202" t="s">
        <v>19</v>
      </c>
      <c r="F568" s="203" t="s">
        <v>1413</v>
      </c>
      <c r="G568" s="200"/>
      <c r="H568" s="204">
        <v>16.5</v>
      </c>
      <c r="I568" s="205"/>
      <c r="J568" s="200"/>
      <c r="K568" s="200"/>
      <c r="L568" s="206"/>
      <c r="M568" s="207"/>
      <c r="N568" s="208"/>
      <c r="O568" s="208"/>
      <c r="P568" s="208"/>
      <c r="Q568" s="208"/>
      <c r="R568" s="208"/>
      <c r="S568" s="208"/>
      <c r="T568" s="209"/>
      <c r="AT568" s="210" t="s">
        <v>188</v>
      </c>
      <c r="AU568" s="210" t="s">
        <v>81</v>
      </c>
      <c r="AV568" s="13" t="s">
        <v>81</v>
      </c>
      <c r="AW568" s="13" t="s">
        <v>33</v>
      </c>
      <c r="AX568" s="13" t="s">
        <v>79</v>
      </c>
      <c r="AY568" s="210" t="s">
        <v>177</v>
      </c>
    </row>
    <row r="569" spans="1:65" s="2" customFormat="1" ht="16.5" customHeight="1">
      <c r="A569" s="36"/>
      <c r="B569" s="37"/>
      <c r="C569" s="181" t="s">
        <v>1414</v>
      </c>
      <c r="D569" s="181" t="s">
        <v>179</v>
      </c>
      <c r="E569" s="182" t="s">
        <v>1415</v>
      </c>
      <c r="F569" s="183" t="s">
        <v>1416</v>
      </c>
      <c r="G569" s="184" t="s">
        <v>132</v>
      </c>
      <c r="H569" s="185">
        <v>132.1</v>
      </c>
      <c r="I569" s="186"/>
      <c r="J569" s="187">
        <f>ROUND(I569*H569,2)</f>
        <v>0</v>
      </c>
      <c r="K569" s="183" t="s">
        <v>19</v>
      </c>
      <c r="L569" s="41"/>
      <c r="M569" s="188" t="s">
        <v>19</v>
      </c>
      <c r="N569" s="189" t="s">
        <v>43</v>
      </c>
      <c r="O569" s="66"/>
      <c r="P569" s="190">
        <f>O569*H569</f>
        <v>0</v>
      </c>
      <c r="Q569" s="190">
        <v>3.0000000000000001E-5</v>
      </c>
      <c r="R569" s="190">
        <f>Q569*H569</f>
        <v>3.9629999999999995E-3</v>
      </c>
      <c r="S569" s="190">
        <v>0</v>
      </c>
      <c r="T569" s="191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2" t="s">
        <v>287</v>
      </c>
      <c r="AT569" s="192" t="s">
        <v>179</v>
      </c>
      <c r="AU569" s="192" t="s">
        <v>81</v>
      </c>
      <c r="AY569" s="19" t="s">
        <v>177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19" t="s">
        <v>79</v>
      </c>
      <c r="BK569" s="193">
        <f>ROUND(I569*H569,2)</f>
        <v>0</v>
      </c>
      <c r="BL569" s="19" t="s">
        <v>287</v>
      </c>
      <c r="BM569" s="192" t="s">
        <v>1417</v>
      </c>
    </row>
    <row r="570" spans="1:65" s="2" customFormat="1" ht="29.25">
      <c r="A570" s="36"/>
      <c r="B570" s="37"/>
      <c r="C570" s="38"/>
      <c r="D570" s="201" t="s">
        <v>217</v>
      </c>
      <c r="E570" s="38"/>
      <c r="F570" s="222" t="s">
        <v>1418</v>
      </c>
      <c r="G570" s="38"/>
      <c r="H570" s="38"/>
      <c r="I570" s="196"/>
      <c r="J570" s="38"/>
      <c r="K570" s="38"/>
      <c r="L570" s="41"/>
      <c r="M570" s="197"/>
      <c r="N570" s="198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217</v>
      </c>
      <c r="AU570" s="19" t="s">
        <v>81</v>
      </c>
    </row>
    <row r="571" spans="1:65" s="13" customFormat="1" ht="11.25">
      <c r="B571" s="199"/>
      <c r="C571" s="200"/>
      <c r="D571" s="201" t="s">
        <v>188</v>
      </c>
      <c r="E571" s="202" t="s">
        <v>19</v>
      </c>
      <c r="F571" s="203" t="s">
        <v>1419</v>
      </c>
      <c r="G571" s="200"/>
      <c r="H571" s="204">
        <v>132.1</v>
      </c>
      <c r="I571" s="205"/>
      <c r="J571" s="200"/>
      <c r="K571" s="200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188</v>
      </c>
      <c r="AU571" s="210" t="s">
        <v>81</v>
      </c>
      <c r="AV571" s="13" t="s">
        <v>81</v>
      </c>
      <c r="AW571" s="13" t="s">
        <v>33</v>
      </c>
      <c r="AX571" s="13" t="s">
        <v>79</v>
      </c>
      <c r="AY571" s="210" t="s">
        <v>177</v>
      </c>
    </row>
    <row r="572" spans="1:65" s="2" customFormat="1" ht="16.5" customHeight="1">
      <c r="A572" s="36"/>
      <c r="B572" s="37"/>
      <c r="C572" s="181" t="s">
        <v>1420</v>
      </c>
      <c r="D572" s="181" t="s">
        <v>179</v>
      </c>
      <c r="E572" s="182" t="s">
        <v>1421</v>
      </c>
      <c r="F572" s="183" t="s">
        <v>1422</v>
      </c>
      <c r="G572" s="184" t="s">
        <v>132</v>
      </c>
      <c r="H572" s="185">
        <v>0.9</v>
      </c>
      <c r="I572" s="186"/>
      <c r="J572" s="187">
        <f>ROUND(I572*H572,2)</f>
        <v>0</v>
      </c>
      <c r="K572" s="183" t="s">
        <v>19</v>
      </c>
      <c r="L572" s="41"/>
      <c r="M572" s="188" t="s">
        <v>19</v>
      </c>
      <c r="N572" s="189" t="s">
        <v>43</v>
      </c>
      <c r="O572" s="66"/>
      <c r="P572" s="190">
        <f>O572*H572</f>
        <v>0</v>
      </c>
      <c r="Q572" s="190">
        <v>5.0000000000000002E-5</v>
      </c>
      <c r="R572" s="190">
        <f>Q572*H572</f>
        <v>4.5000000000000003E-5</v>
      </c>
      <c r="S572" s="190">
        <v>0</v>
      </c>
      <c r="T572" s="191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2" t="s">
        <v>287</v>
      </c>
      <c r="AT572" s="192" t="s">
        <v>179</v>
      </c>
      <c r="AU572" s="192" t="s">
        <v>81</v>
      </c>
      <c r="AY572" s="19" t="s">
        <v>177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9" t="s">
        <v>79</v>
      </c>
      <c r="BK572" s="193">
        <f>ROUND(I572*H572,2)</f>
        <v>0</v>
      </c>
      <c r="BL572" s="19" t="s">
        <v>287</v>
      </c>
      <c r="BM572" s="192" t="s">
        <v>1423</v>
      </c>
    </row>
    <row r="573" spans="1:65" s="2" customFormat="1" ht="68.25">
      <c r="A573" s="36"/>
      <c r="B573" s="37"/>
      <c r="C573" s="38"/>
      <c r="D573" s="201" t="s">
        <v>217</v>
      </c>
      <c r="E573" s="38"/>
      <c r="F573" s="222" t="s">
        <v>1424</v>
      </c>
      <c r="G573" s="38"/>
      <c r="H573" s="38"/>
      <c r="I573" s="196"/>
      <c r="J573" s="38"/>
      <c r="K573" s="38"/>
      <c r="L573" s="41"/>
      <c r="M573" s="197"/>
      <c r="N573" s="198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217</v>
      </c>
      <c r="AU573" s="19" t="s">
        <v>81</v>
      </c>
    </row>
    <row r="574" spans="1:65" s="13" customFormat="1" ht="11.25">
      <c r="B574" s="199"/>
      <c r="C574" s="200"/>
      <c r="D574" s="201" t="s">
        <v>188</v>
      </c>
      <c r="E574" s="202" t="s">
        <v>19</v>
      </c>
      <c r="F574" s="203" t="s">
        <v>1425</v>
      </c>
      <c r="G574" s="200"/>
      <c r="H574" s="204">
        <v>0.18</v>
      </c>
      <c r="I574" s="205"/>
      <c r="J574" s="200"/>
      <c r="K574" s="200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188</v>
      </c>
      <c r="AU574" s="210" t="s">
        <v>81</v>
      </c>
      <c r="AV574" s="13" t="s">
        <v>81</v>
      </c>
      <c r="AW574" s="13" t="s">
        <v>33</v>
      </c>
      <c r="AX574" s="13" t="s">
        <v>72</v>
      </c>
      <c r="AY574" s="210" t="s">
        <v>177</v>
      </c>
    </row>
    <row r="575" spans="1:65" s="13" customFormat="1" ht="11.25">
      <c r="B575" s="199"/>
      <c r="C575" s="200"/>
      <c r="D575" s="201" t="s">
        <v>188</v>
      </c>
      <c r="E575" s="202" t="s">
        <v>19</v>
      </c>
      <c r="F575" s="203" t="s">
        <v>1426</v>
      </c>
      <c r="G575" s="200"/>
      <c r="H575" s="204">
        <v>0.36</v>
      </c>
      <c r="I575" s="205"/>
      <c r="J575" s="200"/>
      <c r="K575" s="200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188</v>
      </c>
      <c r="AU575" s="210" t="s">
        <v>81</v>
      </c>
      <c r="AV575" s="13" t="s">
        <v>81</v>
      </c>
      <c r="AW575" s="13" t="s">
        <v>33</v>
      </c>
      <c r="AX575" s="13" t="s">
        <v>72</v>
      </c>
      <c r="AY575" s="210" t="s">
        <v>177</v>
      </c>
    </row>
    <row r="576" spans="1:65" s="13" customFormat="1" ht="11.25">
      <c r="B576" s="199"/>
      <c r="C576" s="200"/>
      <c r="D576" s="201" t="s">
        <v>188</v>
      </c>
      <c r="E576" s="202" t="s">
        <v>19</v>
      </c>
      <c r="F576" s="203" t="s">
        <v>1427</v>
      </c>
      <c r="G576" s="200"/>
      <c r="H576" s="204">
        <v>0.36</v>
      </c>
      <c r="I576" s="205"/>
      <c r="J576" s="200"/>
      <c r="K576" s="200"/>
      <c r="L576" s="206"/>
      <c r="M576" s="207"/>
      <c r="N576" s="208"/>
      <c r="O576" s="208"/>
      <c r="P576" s="208"/>
      <c r="Q576" s="208"/>
      <c r="R576" s="208"/>
      <c r="S576" s="208"/>
      <c r="T576" s="209"/>
      <c r="AT576" s="210" t="s">
        <v>188</v>
      </c>
      <c r="AU576" s="210" t="s">
        <v>81</v>
      </c>
      <c r="AV576" s="13" t="s">
        <v>81</v>
      </c>
      <c r="AW576" s="13" t="s">
        <v>33</v>
      </c>
      <c r="AX576" s="13" t="s">
        <v>72</v>
      </c>
      <c r="AY576" s="210" t="s">
        <v>177</v>
      </c>
    </row>
    <row r="577" spans="1:65" s="14" customFormat="1" ht="11.25">
      <c r="B577" s="211"/>
      <c r="C577" s="212"/>
      <c r="D577" s="201" t="s">
        <v>188</v>
      </c>
      <c r="E577" s="213" t="s">
        <v>19</v>
      </c>
      <c r="F577" s="214" t="s">
        <v>199</v>
      </c>
      <c r="G577" s="212"/>
      <c r="H577" s="215">
        <v>0.9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188</v>
      </c>
      <c r="AU577" s="221" t="s">
        <v>81</v>
      </c>
      <c r="AV577" s="14" t="s">
        <v>184</v>
      </c>
      <c r="AW577" s="14" t="s">
        <v>33</v>
      </c>
      <c r="AX577" s="14" t="s">
        <v>79</v>
      </c>
      <c r="AY577" s="221" t="s">
        <v>177</v>
      </c>
    </row>
    <row r="578" spans="1:65" s="2" customFormat="1" ht="24.2" customHeight="1">
      <c r="A578" s="36"/>
      <c r="B578" s="37"/>
      <c r="C578" s="181" t="s">
        <v>1428</v>
      </c>
      <c r="D578" s="181" t="s">
        <v>179</v>
      </c>
      <c r="E578" s="182" t="s">
        <v>1429</v>
      </c>
      <c r="F578" s="183" t="s">
        <v>1430</v>
      </c>
      <c r="G578" s="184" t="s">
        <v>132</v>
      </c>
      <c r="H578" s="185">
        <v>2.4</v>
      </c>
      <c r="I578" s="186"/>
      <c r="J578" s="187">
        <f>ROUND(I578*H578,2)</f>
        <v>0</v>
      </c>
      <c r="K578" s="183" t="s">
        <v>183</v>
      </c>
      <c r="L578" s="41"/>
      <c r="M578" s="188" t="s">
        <v>19</v>
      </c>
      <c r="N578" s="189" t="s">
        <v>43</v>
      </c>
      <c r="O578" s="66"/>
      <c r="P578" s="190">
        <f>O578*H578</f>
        <v>0</v>
      </c>
      <c r="Q578" s="190">
        <v>4.4999999999999999E-4</v>
      </c>
      <c r="R578" s="190">
        <f>Q578*H578</f>
        <v>1.08E-3</v>
      </c>
      <c r="S578" s="190">
        <v>0</v>
      </c>
      <c r="T578" s="191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2" t="s">
        <v>287</v>
      </c>
      <c r="AT578" s="192" t="s">
        <v>179</v>
      </c>
      <c r="AU578" s="192" t="s">
        <v>81</v>
      </c>
      <c r="AY578" s="19" t="s">
        <v>177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9" t="s">
        <v>79</v>
      </c>
      <c r="BK578" s="193">
        <f>ROUND(I578*H578,2)</f>
        <v>0</v>
      </c>
      <c r="BL578" s="19" t="s">
        <v>287</v>
      </c>
      <c r="BM578" s="192" t="s">
        <v>1431</v>
      </c>
    </row>
    <row r="579" spans="1:65" s="2" customFormat="1" ht="11.25">
      <c r="A579" s="36"/>
      <c r="B579" s="37"/>
      <c r="C579" s="38"/>
      <c r="D579" s="194" t="s">
        <v>186</v>
      </c>
      <c r="E579" s="38"/>
      <c r="F579" s="195" t="s">
        <v>1432</v>
      </c>
      <c r="G579" s="38"/>
      <c r="H579" s="38"/>
      <c r="I579" s="196"/>
      <c r="J579" s="38"/>
      <c r="K579" s="38"/>
      <c r="L579" s="41"/>
      <c r="M579" s="197"/>
      <c r="N579" s="198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186</v>
      </c>
      <c r="AU579" s="19" t="s">
        <v>81</v>
      </c>
    </row>
    <row r="580" spans="1:65" s="13" customFormat="1" ht="11.25">
      <c r="B580" s="199"/>
      <c r="C580" s="200"/>
      <c r="D580" s="201" t="s">
        <v>188</v>
      </c>
      <c r="E580" s="202" t="s">
        <v>19</v>
      </c>
      <c r="F580" s="203" t="s">
        <v>1433</v>
      </c>
      <c r="G580" s="200"/>
      <c r="H580" s="204">
        <v>2.4</v>
      </c>
      <c r="I580" s="205"/>
      <c r="J580" s="200"/>
      <c r="K580" s="200"/>
      <c r="L580" s="206"/>
      <c r="M580" s="207"/>
      <c r="N580" s="208"/>
      <c r="O580" s="208"/>
      <c r="P580" s="208"/>
      <c r="Q580" s="208"/>
      <c r="R580" s="208"/>
      <c r="S580" s="208"/>
      <c r="T580" s="209"/>
      <c r="AT580" s="210" t="s">
        <v>188</v>
      </c>
      <c r="AU580" s="210" t="s">
        <v>81</v>
      </c>
      <c r="AV580" s="13" t="s">
        <v>81</v>
      </c>
      <c r="AW580" s="13" t="s">
        <v>33</v>
      </c>
      <c r="AX580" s="13" t="s">
        <v>79</v>
      </c>
      <c r="AY580" s="210" t="s">
        <v>177</v>
      </c>
    </row>
    <row r="581" spans="1:65" s="2" customFormat="1" ht="24.2" customHeight="1">
      <c r="A581" s="36"/>
      <c r="B581" s="37"/>
      <c r="C581" s="181" t="s">
        <v>1434</v>
      </c>
      <c r="D581" s="181" t="s">
        <v>179</v>
      </c>
      <c r="E581" s="182" t="s">
        <v>1435</v>
      </c>
      <c r="F581" s="183" t="s">
        <v>1436</v>
      </c>
      <c r="G581" s="184" t="s">
        <v>132</v>
      </c>
      <c r="H581" s="185">
        <v>3.6749999999999998</v>
      </c>
      <c r="I581" s="186"/>
      <c r="J581" s="187">
        <f>ROUND(I581*H581,2)</f>
        <v>0</v>
      </c>
      <c r="K581" s="183" t="s">
        <v>183</v>
      </c>
      <c r="L581" s="41"/>
      <c r="M581" s="188" t="s">
        <v>19</v>
      </c>
      <c r="N581" s="189" t="s">
        <v>43</v>
      </c>
      <c r="O581" s="66"/>
      <c r="P581" s="190">
        <f>O581*H581</f>
        <v>0</v>
      </c>
      <c r="Q581" s="190">
        <v>1.7000000000000001E-4</v>
      </c>
      <c r="R581" s="190">
        <f>Q581*H581</f>
        <v>6.2474999999999998E-4</v>
      </c>
      <c r="S581" s="190">
        <v>0</v>
      </c>
      <c r="T581" s="191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2" t="s">
        <v>287</v>
      </c>
      <c r="AT581" s="192" t="s">
        <v>179</v>
      </c>
      <c r="AU581" s="192" t="s">
        <v>81</v>
      </c>
      <c r="AY581" s="19" t="s">
        <v>177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9" t="s">
        <v>79</v>
      </c>
      <c r="BK581" s="193">
        <f>ROUND(I581*H581,2)</f>
        <v>0</v>
      </c>
      <c r="BL581" s="19" t="s">
        <v>287</v>
      </c>
      <c r="BM581" s="192" t="s">
        <v>1437</v>
      </c>
    </row>
    <row r="582" spans="1:65" s="2" customFormat="1" ht="11.25">
      <c r="A582" s="36"/>
      <c r="B582" s="37"/>
      <c r="C582" s="38"/>
      <c r="D582" s="194" t="s">
        <v>186</v>
      </c>
      <c r="E582" s="38"/>
      <c r="F582" s="195" t="s">
        <v>1438</v>
      </c>
      <c r="G582" s="38"/>
      <c r="H582" s="38"/>
      <c r="I582" s="196"/>
      <c r="J582" s="38"/>
      <c r="K582" s="38"/>
      <c r="L582" s="41"/>
      <c r="M582" s="197"/>
      <c r="N582" s="198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186</v>
      </c>
      <c r="AU582" s="19" t="s">
        <v>81</v>
      </c>
    </row>
    <row r="583" spans="1:65" s="13" customFormat="1" ht="11.25">
      <c r="B583" s="199"/>
      <c r="C583" s="200"/>
      <c r="D583" s="201" t="s">
        <v>188</v>
      </c>
      <c r="E583" s="202" t="s">
        <v>19</v>
      </c>
      <c r="F583" s="203" t="s">
        <v>1439</v>
      </c>
      <c r="G583" s="200"/>
      <c r="H583" s="204">
        <v>3.6749999999999998</v>
      </c>
      <c r="I583" s="205"/>
      <c r="J583" s="200"/>
      <c r="K583" s="200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188</v>
      </c>
      <c r="AU583" s="210" t="s">
        <v>81</v>
      </c>
      <c r="AV583" s="13" t="s">
        <v>81</v>
      </c>
      <c r="AW583" s="13" t="s">
        <v>33</v>
      </c>
      <c r="AX583" s="13" t="s">
        <v>79</v>
      </c>
      <c r="AY583" s="210" t="s">
        <v>177</v>
      </c>
    </row>
    <row r="584" spans="1:65" s="2" customFormat="1" ht="24.2" customHeight="1">
      <c r="A584" s="36"/>
      <c r="B584" s="37"/>
      <c r="C584" s="181" t="s">
        <v>1440</v>
      </c>
      <c r="D584" s="181" t="s">
        <v>179</v>
      </c>
      <c r="E584" s="182" t="s">
        <v>1441</v>
      </c>
      <c r="F584" s="183" t="s">
        <v>1442</v>
      </c>
      <c r="G584" s="184" t="s">
        <v>132</v>
      </c>
      <c r="H584" s="185">
        <v>24.75</v>
      </c>
      <c r="I584" s="186"/>
      <c r="J584" s="187">
        <f>ROUND(I584*H584,2)</f>
        <v>0</v>
      </c>
      <c r="K584" s="183" t="s">
        <v>183</v>
      </c>
      <c r="L584" s="41"/>
      <c r="M584" s="188" t="s">
        <v>19</v>
      </c>
      <c r="N584" s="189" t="s">
        <v>43</v>
      </c>
      <c r="O584" s="66"/>
      <c r="P584" s="190">
        <f>O584*H584</f>
        <v>0</v>
      </c>
      <c r="Q584" s="190">
        <v>2.5999999999999998E-4</v>
      </c>
      <c r="R584" s="190">
        <f>Q584*H584</f>
        <v>6.4349999999999997E-3</v>
      </c>
      <c r="S584" s="190">
        <v>0</v>
      </c>
      <c r="T584" s="191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2" t="s">
        <v>287</v>
      </c>
      <c r="AT584" s="192" t="s">
        <v>179</v>
      </c>
      <c r="AU584" s="192" t="s">
        <v>81</v>
      </c>
      <c r="AY584" s="19" t="s">
        <v>177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9" t="s">
        <v>79</v>
      </c>
      <c r="BK584" s="193">
        <f>ROUND(I584*H584,2)</f>
        <v>0</v>
      </c>
      <c r="BL584" s="19" t="s">
        <v>287</v>
      </c>
      <c r="BM584" s="192" t="s">
        <v>1443</v>
      </c>
    </row>
    <row r="585" spans="1:65" s="2" customFormat="1" ht="11.25">
      <c r="A585" s="36"/>
      <c r="B585" s="37"/>
      <c r="C585" s="38"/>
      <c r="D585" s="194" t="s">
        <v>186</v>
      </c>
      <c r="E585" s="38"/>
      <c r="F585" s="195" t="s">
        <v>1444</v>
      </c>
      <c r="G585" s="38"/>
      <c r="H585" s="38"/>
      <c r="I585" s="196"/>
      <c r="J585" s="38"/>
      <c r="K585" s="38"/>
      <c r="L585" s="41"/>
      <c r="M585" s="197"/>
      <c r="N585" s="198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186</v>
      </c>
      <c r="AU585" s="19" t="s">
        <v>81</v>
      </c>
    </row>
    <row r="586" spans="1:65" s="13" customFormat="1" ht="11.25">
      <c r="B586" s="199"/>
      <c r="C586" s="200"/>
      <c r="D586" s="201" t="s">
        <v>188</v>
      </c>
      <c r="E586" s="202" t="s">
        <v>19</v>
      </c>
      <c r="F586" s="203" t="s">
        <v>1445</v>
      </c>
      <c r="G586" s="200"/>
      <c r="H586" s="204">
        <v>6.75</v>
      </c>
      <c r="I586" s="205"/>
      <c r="J586" s="200"/>
      <c r="K586" s="200"/>
      <c r="L586" s="206"/>
      <c r="M586" s="207"/>
      <c r="N586" s="208"/>
      <c r="O586" s="208"/>
      <c r="P586" s="208"/>
      <c r="Q586" s="208"/>
      <c r="R586" s="208"/>
      <c r="S586" s="208"/>
      <c r="T586" s="209"/>
      <c r="AT586" s="210" t="s">
        <v>188</v>
      </c>
      <c r="AU586" s="210" t="s">
        <v>81</v>
      </c>
      <c r="AV586" s="13" t="s">
        <v>81</v>
      </c>
      <c r="AW586" s="13" t="s">
        <v>33</v>
      </c>
      <c r="AX586" s="13" t="s">
        <v>72</v>
      </c>
      <c r="AY586" s="210" t="s">
        <v>177</v>
      </c>
    </row>
    <row r="587" spans="1:65" s="13" customFormat="1" ht="11.25">
      <c r="B587" s="199"/>
      <c r="C587" s="200"/>
      <c r="D587" s="201" t="s">
        <v>188</v>
      </c>
      <c r="E587" s="202" t="s">
        <v>19</v>
      </c>
      <c r="F587" s="203" t="s">
        <v>1446</v>
      </c>
      <c r="G587" s="200"/>
      <c r="H587" s="204">
        <v>18</v>
      </c>
      <c r="I587" s="205"/>
      <c r="J587" s="200"/>
      <c r="K587" s="200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188</v>
      </c>
      <c r="AU587" s="210" t="s">
        <v>81</v>
      </c>
      <c r="AV587" s="13" t="s">
        <v>81</v>
      </c>
      <c r="AW587" s="13" t="s">
        <v>33</v>
      </c>
      <c r="AX587" s="13" t="s">
        <v>72</v>
      </c>
      <c r="AY587" s="210" t="s">
        <v>177</v>
      </c>
    </row>
    <row r="588" spans="1:65" s="14" customFormat="1" ht="11.25">
      <c r="B588" s="211"/>
      <c r="C588" s="212"/>
      <c r="D588" s="201" t="s">
        <v>188</v>
      </c>
      <c r="E588" s="213" t="s">
        <v>19</v>
      </c>
      <c r="F588" s="214" t="s">
        <v>199</v>
      </c>
      <c r="G588" s="212"/>
      <c r="H588" s="215">
        <v>24.75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188</v>
      </c>
      <c r="AU588" s="221" t="s">
        <v>81</v>
      </c>
      <c r="AV588" s="14" t="s">
        <v>184</v>
      </c>
      <c r="AW588" s="14" t="s">
        <v>33</v>
      </c>
      <c r="AX588" s="14" t="s">
        <v>79</v>
      </c>
      <c r="AY588" s="221" t="s">
        <v>177</v>
      </c>
    </row>
    <row r="589" spans="1:65" s="2" customFormat="1" ht="16.5" customHeight="1">
      <c r="A589" s="36"/>
      <c r="B589" s="37"/>
      <c r="C589" s="233" t="s">
        <v>1447</v>
      </c>
      <c r="D589" s="233" t="s">
        <v>385</v>
      </c>
      <c r="E589" s="234" t="s">
        <v>1448</v>
      </c>
      <c r="F589" s="235" t="s">
        <v>1449</v>
      </c>
      <c r="G589" s="236" t="s">
        <v>132</v>
      </c>
      <c r="H589" s="237">
        <v>30.824999999999999</v>
      </c>
      <c r="I589" s="238"/>
      <c r="J589" s="239">
        <f>ROUND(I589*H589,2)</f>
        <v>0</v>
      </c>
      <c r="K589" s="235" t="s">
        <v>183</v>
      </c>
      <c r="L589" s="240"/>
      <c r="M589" s="241" t="s">
        <v>19</v>
      </c>
      <c r="N589" s="242" t="s">
        <v>43</v>
      </c>
      <c r="O589" s="66"/>
      <c r="P589" s="190">
        <f>O589*H589</f>
        <v>0</v>
      </c>
      <c r="Q589" s="190">
        <v>2.7E-2</v>
      </c>
      <c r="R589" s="190">
        <f>Q589*H589</f>
        <v>0.83227499999999999</v>
      </c>
      <c r="S589" s="190">
        <v>0</v>
      </c>
      <c r="T589" s="191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2" t="s">
        <v>404</v>
      </c>
      <c r="AT589" s="192" t="s">
        <v>385</v>
      </c>
      <c r="AU589" s="192" t="s">
        <v>81</v>
      </c>
      <c r="AY589" s="19" t="s">
        <v>177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9" t="s">
        <v>79</v>
      </c>
      <c r="BK589" s="193">
        <f>ROUND(I589*H589,2)</f>
        <v>0</v>
      </c>
      <c r="BL589" s="19" t="s">
        <v>287</v>
      </c>
      <c r="BM589" s="192" t="s">
        <v>1450</v>
      </c>
    </row>
    <row r="590" spans="1:65" s="2" customFormat="1" ht="29.25">
      <c r="A590" s="36"/>
      <c r="B590" s="37"/>
      <c r="C590" s="38"/>
      <c r="D590" s="201" t="s">
        <v>217</v>
      </c>
      <c r="E590" s="38"/>
      <c r="F590" s="222" t="s">
        <v>1451</v>
      </c>
      <c r="G590" s="38"/>
      <c r="H590" s="38"/>
      <c r="I590" s="196"/>
      <c r="J590" s="38"/>
      <c r="K590" s="38"/>
      <c r="L590" s="41"/>
      <c r="M590" s="197"/>
      <c r="N590" s="198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217</v>
      </c>
      <c r="AU590" s="19" t="s">
        <v>81</v>
      </c>
    </row>
    <row r="591" spans="1:65" s="13" customFormat="1" ht="11.25">
      <c r="B591" s="199"/>
      <c r="C591" s="200"/>
      <c r="D591" s="201" t="s">
        <v>188</v>
      </c>
      <c r="E591" s="202" t="s">
        <v>19</v>
      </c>
      <c r="F591" s="203" t="s">
        <v>1439</v>
      </c>
      <c r="G591" s="200"/>
      <c r="H591" s="204">
        <v>3.6749999999999998</v>
      </c>
      <c r="I591" s="205"/>
      <c r="J591" s="200"/>
      <c r="K591" s="200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188</v>
      </c>
      <c r="AU591" s="210" t="s">
        <v>81</v>
      </c>
      <c r="AV591" s="13" t="s">
        <v>81</v>
      </c>
      <c r="AW591" s="13" t="s">
        <v>33</v>
      </c>
      <c r="AX591" s="13" t="s">
        <v>72</v>
      </c>
      <c r="AY591" s="210" t="s">
        <v>177</v>
      </c>
    </row>
    <row r="592" spans="1:65" s="13" customFormat="1" ht="11.25">
      <c r="B592" s="199"/>
      <c r="C592" s="200"/>
      <c r="D592" s="201" t="s">
        <v>188</v>
      </c>
      <c r="E592" s="202" t="s">
        <v>19</v>
      </c>
      <c r="F592" s="203" t="s">
        <v>1433</v>
      </c>
      <c r="G592" s="200"/>
      <c r="H592" s="204">
        <v>2.4</v>
      </c>
      <c r="I592" s="205"/>
      <c r="J592" s="200"/>
      <c r="K592" s="200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188</v>
      </c>
      <c r="AU592" s="210" t="s">
        <v>81</v>
      </c>
      <c r="AV592" s="13" t="s">
        <v>81</v>
      </c>
      <c r="AW592" s="13" t="s">
        <v>33</v>
      </c>
      <c r="AX592" s="13" t="s">
        <v>72</v>
      </c>
      <c r="AY592" s="210" t="s">
        <v>177</v>
      </c>
    </row>
    <row r="593" spans="1:65" s="13" customFormat="1" ht="11.25">
      <c r="B593" s="199"/>
      <c r="C593" s="200"/>
      <c r="D593" s="201" t="s">
        <v>188</v>
      </c>
      <c r="E593" s="202" t="s">
        <v>19</v>
      </c>
      <c r="F593" s="203" t="s">
        <v>1445</v>
      </c>
      <c r="G593" s="200"/>
      <c r="H593" s="204">
        <v>6.75</v>
      </c>
      <c r="I593" s="205"/>
      <c r="J593" s="200"/>
      <c r="K593" s="200"/>
      <c r="L593" s="206"/>
      <c r="M593" s="207"/>
      <c r="N593" s="208"/>
      <c r="O593" s="208"/>
      <c r="P593" s="208"/>
      <c r="Q593" s="208"/>
      <c r="R593" s="208"/>
      <c r="S593" s="208"/>
      <c r="T593" s="209"/>
      <c r="AT593" s="210" t="s">
        <v>188</v>
      </c>
      <c r="AU593" s="210" t="s">
        <v>81</v>
      </c>
      <c r="AV593" s="13" t="s">
        <v>81</v>
      </c>
      <c r="AW593" s="13" t="s">
        <v>33</v>
      </c>
      <c r="AX593" s="13" t="s">
        <v>72</v>
      </c>
      <c r="AY593" s="210" t="s">
        <v>177</v>
      </c>
    </row>
    <row r="594" spans="1:65" s="13" customFormat="1" ht="11.25">
      <c r="B594" s="199"/>
      <c r="C594" s="200"/>
      <c r="D594" s="201" t="s">
        <v>188</v>
      </c>
      <c r="E594" s="202" t="s">
        <v>19</v>
      </c>
      <c r="F594" s="203" t="s">
        <v>1446</v>
      </c>
      <c r="G594" s="200"/>
      <c r="H594" s="204">
        <v>18</v>
      </c>
      <c r="I594" s="205"/>
      <c r="J594" s="200"/>
      <c r="K594" s="200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188</v>
      </c>
      <c r="AU594" s="210" t="s">
        <v>81</v>
      </c>
      <c r="AV594" s="13" t="s">
        <v>81</v>
      </c>
      <c r="AW594" s="13" t="s">
        <v>33</v>
      </c>
      <c r="AX594" s="13" t="s">
        <v>72</v>
      </c>
      <c r="AY594" s="210" t="s">
        <v>177</v>
      </c>
    </row>
    <row r="595" spans="1:65" s="14" customFormat="1" ht="11.25">
      <c r="B595" s="211"/>
      <c r="C595" s="212"/>
      <c r="D595" s="201" t="s">
        <v>188</v>
      </c>
      <c r="E595" s="213" t="s">
        <v>19</v>
      </c>
      <c r="F595" s="214" t="s">
        <v>199</v>
      </c>
      <c r="G595" s="212"/>
      <c r="H595" s="215">
        <v>30.824999999999999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188</v>
      </c>
      <c r="AU595" s="221" t="s">
        <v>81</v>
      </c>
      <c r="AV595" s="14" t="s">
        <v>184</v>
      </c>
      <c r="AW595" s="14" t="s">
        <v>33</v>
      </c>
      <c r="AX595" s="14" t="s">
        <v>79</v>
      </c>
      <c r="AY595" s="221" t="s">
        <v>177</v>
      </c>
    </row>
    <row r="596" spans="1:65" s="2" customFormat="1" ht="24.2" customHeight="1">
      <c r="A596" s="36"/>
      <c r="B596" s="37"/>
      <c r="C596" s="181" t="s">
        <v>1452</v>
      </c>
      <c r="D596" s="181" t="s">
        <v>179</v>
      </c>
      <c r="E596" s="182" t="s">
        <v>1453</v>
      </c>
      <c r="F596" s="183" t="s">
        <v>1454</v>
      </c>
      <c r="G596" s="184" t="s">
        <v>132</v>
      </c>
      <c r="H596" s="185">
        <v>3.96</v>
      </c>
      <c r="I596" s="186"/>
      <c r="J596" s="187">
        <f>ROUND(I596*H596,2)</f>
        <v>0</v>
      </c>
      <c r="K596" s="183" t="s">
        <v>19</v>
      </c>
      <c r="L596" s="41"/>
      <c r="M596" s="188" t="s">
        <v>19</v>
      </c>
      <c r="N596" s="189" t="s">
        <v>43</v>
      </c>
      <c r="O596" s="66"/>
      <c r="P596" s="190">
        <f>O596*H596</f>
        <v>0</v>
      </c>
      <c r="Q596" s="190">
        <v>9.3999999999999997E-4</v>
      </c>
      <c r="R596" s="190">
        <f>Q596*H596</f>
        <v>3.7223999999999998E-3</v>
      </c>
      <c r="S596" s="190">
        <v>0</v>
      </c>
      <c r="T596" s="191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2" t="s">
        <v>287</v>
      </c>
      <c r="AT596" s="192" t="s">
        <v>179</v>
      </c>
      <c r="AU596" s="192" t="s">
        <v>81</v>
      </c>
      <c r="AY596" s="19" t="s">
        <v>177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9" t="s">
        <v>79</v>
      </c>
      <c r="BK596" s="193">
        <f>ROUND(I596*H596,2)</f>
        <v>0</v>
      </c>
      <c r="BL596" s="19" t="s">
        <v>287</v>
      </c>
      <c r="BM596" s="192" t="s">
        <v>1455</v>
      </c>
    </row>
    <row r="597" spans="1:65" s="2" customFormat="1" ht="16.5" customHeight="1">
      <c r="A597" s="36"/>
      <c r="B597" s="37"/>
      <c r="C597" s="233" t="s">
        <v>1456</v>
      </c>
      <c r="D597" s="233" t="s">
        <v>385</v>
      </c>
      <c r="E597" s="234" t="s">
        <v>1457</v>
      </c>
      <c r="F597" s="235" t="s">
        <v>1458</v>
      </c>
      <c r="G597" s="236" t="s">
        <v>132</v>
      </c>
      <c r="H597" s="237">
        <v>3.96</v>
      </c>
      <c r="I597" s="238"/>
      <c r="J597" s="239">
        <f>ROUND(I597*H597,2)</f>
        <v>0</v>
      </c>
      <c r="K597" s="235" t="s">
        <v>19</v>
      </c>
      <c r="L597" s="240"/>
      <c r="M597" s="241" t="s">
        <v>19</v>
      </c>
      <c r="N597" s="242" t="s">
        <v>43</v>
      </c>
      <c r="O597" s="66"/>
      <c r="P597" s="190">
        <f>O597*H597</f>
        <v>0</v>
      </c>
      <c r="Q597" s="190">
        <v>0.03</v>
      </c>
      <c r="R597" s="190">
        <f>Q597*H597</f>
        <v>0.11879999999999999</v>
      </c>
      <c r="S597" s="190">
        <v>0</v>
      </c>
      <c r="T597" s="191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2" t="s">
        <v>404</v>
      </c>
      <c r="AT597" s="192" t="s">
        <v>385</v>
      </c>
      <c r="AU597" s="192" t="s">
        <v>81</v>
      </c>
      <c r="AY597" s="19" t="s">
        <v>177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9" t="s">
        <v>79</v>
      </c>
      <c r="BK597" s="193">
        <f>ROUND(I597*H597,2)</f>
        <v>0</v>
      </c>
      <c r="BL597" s="19" t="s">
        <v>287</v>
      </c>
      <c r="BM597" s="192" t="s">
        <v>1459</v>
      </c>
    </row>
    <row r="598" spans="1:65" s="2" customFormat="1" ht="29.25">
      <c r="A598" s="36"/>
      <c r="B598" s="37"/>
      <c r="C598" s="38"/>
      <c r="D598" s="201" t="s">
        <v>217</v>
      </c>
      <c r="E598" s="38"/>
      <c r="F598" s="222" t="s">
        <v>1460</v>
      </c>
      <c r="G598" s="38"/>
      <c r="H598" s="38"/>
      <c r="I598" s="196"/>
      <c r="J598" s="38"/>
      <c r="K598" s="38"/>
      <c r="L598" s="41"/>
      <c r="M598" s="197"/>
      <c r="N598" s="198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217</v>
      </c>
      <c r="AU598" s="19" t="s">
        <v>81</v>
      </c>
    </row>
    <row r="599" spans="1:65" s="13" customFormat="1" ht="11.25">
      <c r="B599" s="199"/>
      <c r="C599" s="200"/>
      <c r="D599" s="201" t="s">
        <v>188</v>
      </c>
      <c r="E599" s="202" t="s">
        <v>19</v>
      </c>
      <c r="F599" s="203" t="s">
        <v>1461</v>
      </c>
      <c r="G599" s="200"/>
      <c r="H599" s="204">
        <v>3.96</v>
      </c>
      <c r="I599" s="205"/>
      <c r="J599" s="200"/>
      <c r="K599" s="200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188</v>
      </c>
      <c r="AU599" s="210" t="s">
        <v>81</v>
      </c>
      <c r="AV599" s="13" t="s">
        <v>81</v>
      </c>
      <c r="AW599" s="13" t="s">
        <v>33</v>
      </c>
      <c r="AX599" s="13" t="s">
        <v>79</v>
      </c>
      <c r="AY599" s="210" t="s">
        <v>177</v>
      </c>
    </row>
    <row r="600" spans="1:65" s="2" customFormat="1" ht="16.5" customHeight="1">
      <c r="A600" s="36"/>
      <c r="B600" s="37"/>
      <c r="C600" s="181" t="s">
        <v>1462</v>
      </c>
      <c r="D600" s="181" t="s">
        <v>179</v>
      </c>
      <c r="E600" s="182" t="s">
        <v>1463</v>
      </c>
      <c r="F600" s="183" t="s">
        <v>1464</v>
      </c>
      <c r="G600" s="184" t="s">
        <v>269</v>
      </c>
      <c r="H600" s="185">
        <v>2</v>
      </c>
      <c r="I600" s="186"/>
      <c r="J600" s="187">
        <f>ROUND(I600*H600,2)</f>
        <v>0</v>
      </c>
      <c r="K600" s="183" t="s">
        <v>183</v>
      </c>
      <c r="L600" s="41"/>
      <c r="M600" s="188" t="s">
        <v>19</v>
      </c>
      <c r="N600" s="189" t="s">
        <v>43</v>
      </c>
      <c r="O600" s="66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2" t="s">
        <v>287</v>
      </c>
      <c r="AT600" s="192" t="s">
        <v>179</v>
      </c>
      <c r="AU600" s="192" t="s">
        <v>81</v>
      </c>
      <c r="AY600" s="19" t="s">
        <v>177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9" t="s">
        <v>79</v>
      </c>
      <c r="BK600" s="193">
        <f>ROUND(I600*H600,2)</f>
        <v>0</v>
      </c>
      <c r="BL600" s="19" t="s">
        <v>287</v>
      </c>
      <c r="BM600" s="192" t="s">
        <v>1465</v>
      </c>
    </row>
    <row r="601" spans="1:65" s="2" customFormat="1" ht="11.25">
      <c r="A601" s="36"/>
      <c r="B601" s="37"/>
      <c r="C601" s="38"/>
      <c r="D601" s="194" t="s">
        <v>186</v>
      </c>
      <c r="E601" s="38"/>
      <c r="F601" s="195" t="s">
        <v>1466</v>
      </c>
      <c r="G601" s="38"/>
      <c r="H601" s="38"/>
      <c r="I601" s="196"/>
      <c r="J601" s="38"/>
      <c r="K601" s="38"/>
      <c r="L601" s="41"/>
      <c r="M601" s="197"/>
      <c r="N601" s="198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186</v>
      </c>
      <c r="AU601" s="19" t="s">
        <v>81</v>
      </c>
    </row>
    <row r="602" spans="1:65" s="13" customFormat="1" ht="11.25">
      <c r="B602" s="199"/>
      <c r="C602" s="200"/>
      <c r="D602" s="201" t="s">
        <v>188</v>
      </c>
      <c r="E602" s="202" t="s">
        <v>19</v>
      </c>
      <c r="F602" s="203" t="s">
        <v>1467</v>
      </c>
      <c r="G602" s="200"/>
      <c r="H602" s="204">
        <v>1</v>
      </c>
      <c r="I602" s="205"/>
      <c r="J602" s="200"/>
      <c r="K602" s="200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188</v>
      </c>
      <c r="AU602" s="210" t="s">
        <v>81</v>
      </c>
      <c r="AV602" s="13" t="s">
        <v>81</v>
      </c>
      <c r="AW602" s="13" t="s">
        <v>33</v>
      </c>
      <c r="AX602" s="13" t="s">
        <v>72</v>
      </c>
      <c r="AY602" s="210" t="s">
        <v>177</v>
      </c>
    </row>
    <row r="603" spans="1:65" s="13" customFormat="1" ht="11.25">
      <c r="B603" s="199"/>
      <c r="C603" s="200"/>
      <c r="D603" s="201" t="s">
        <v>188</v>
      </c>
      <c r="E603" s="202" t="s">
        <v>19</v>
      </c>
      <c r="F603" s="203" t="s">
        <v>1468</v>
      </c>
      <c r="G603" s="200"/>
      <c r="H603" s="204">
        <v>1</v>
      </c>
      <c r="I603" s="205"/>
      <c r="J603" s="200"/>
      <c r="K603" s="200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188</v>
      </c>
      <c r="AU603" s="210" t="s">
        <v>81</v>
      </c>
      <c r="AV603" s="13" t="s">
        <v>81</v>
      </c>
      <c r="AW603" s="13" t="s">
        <v>33</v>
      </c>
      <c r="AX603" s="13" t="s">
        <v>72</v>
      </c>
      <c r="AY603" s="210" t="s">
        <v>177</v>
      </c>
    </row>
    <row r="604" spans="1:65" s="14" customFormat="1" ht="11.25">
      <c r="B604" s="211"/>
      <c r="C604" s="212"/>
      <c r="D604" s="201" t="s">
        <v>188</v>
      </c>
      <c r="E604" s="213" t="s">
        <v>19</v>
      </c>
      <c r="F604" s="214" t="s">
        <v>199</v>
      </c>
      <c r="G604" s="212"/>
      <c r="H604" s="215">
        <v>2</v>
      </c>
      <c r="I604" s="216"/>
      <c r="J604" s="212"/>
      <c r="K604" s="212"/>
      <c r="L604" s="217"/>
      <c r="M604" s="218"/>
      <c r="N604" s="219"/>
      <c r="O604" s="219"/>
      <c r="P604" s="219"/>
      <c r="Q604" s="219"/>
      <c r="R604" s="219"/>
      <c r="S604" s="219"/>
      <c r="T604" s="220"/>
      <c r="AT604" s="221" t="s">
        <v>188</v>
      </c>
      <c r="AU604" s="221" t="s">
        <v>81</v>
      </c>
      <c r="AV604" s="14" t="s">
        <v>184</v>
      </c>
      <c r="AW604" s="14" t="s">
        <v>33</v>
      </c>
      <c r="AX604" s="14" t="s">
        <v>79</v>
      </c>
      <c r="AY604" s="221" t="s">
        <v>177</v>
      </c>
    </row>
    <row r="605" spans="1:65" s="2" customFormat="1" ht="21.75" customHeight="1">
      <c r="A605" s="36"/>
      <c r="B605" s="37"/>
      <c r="C605" s="233" t="s">
        <v>1469</v>
      </c>
      <c r="D605" s="233" t="s">
        <v>385</v>
      </c>
      <c r="E605" s="234" t="s">
        <v>1470</v>
      </c>
      <c r="F605" s="235" t="s">
        <v>1471</v>
      </c>
      <c r="G605" s="236" t="s">
        <v>132</v>
      </c>
      <c r="H605" s="237">
        <v>1.98</v>
      </c>
      <c r="I605" s="238"/>
      <c r="J605" s="239">
        <f>ROUND(I605*H605,2)</f>
        <v>0</v>
      </c>
      <c r="K605" s="235" t="s">
        <v>19</v>
      </c>
      <c r="L605" s="240"/>
      <c r="M605" s="241" t="s">
        <v>19</v>
      </c>
      <c r="N605" s="242" t="s">
        <v>43</v>
      </c>
      <c r="O605" s="66"/>
      <c r="P605" s="190">
        <f>O605*H605</f>
        <v>0</v>
      </c>
      <c r="Q605" s="190">
        <v>1.908E-2</v>
      </c>
      <c r="R605" s="190">
        <f>Q605*H605</f>
        <v>3.7778399999999997E-2</v>
      </c>
      <c r="S605" s="190">
        <v>0</v>
      </c>
      <c r="T605" s="19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2" t="s">
        <v>404</v>
      </c>
      <c r="AT605" s="192" t="s">
        <v>385</v>
      </c>
      <c r="AU605" s="192" t="s">
        <v>81</v>
      </c>
      <c r="AY605" s="19" t="s">
        <v>177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9" t="s">
        <v>79</v>
      </c>
      <c r="BK605" s="193">
        <f>ROUND(I605*H605,2)</f>
        <v>0</v>
      </c>
      <c r="BL605" s="19" t="s">
        <v>287</v>
      </c>
      <c r="BM605" s="192" t="s">
        <v>1472</v>
      </c>
    </row>
    <row r="606" spans="1:65" s="2" customFormat="1" ht="68.25">
      <c r="A606" s="36"/>
      <c r="B606" s="37"/>
      <c r="C606" s="38"/>
      <c r="D606" s="201" t="s">
        <v>217</v>
      </c>
      <c r="E606" s="38"/>
      <c r="F606" s="222" t="s">
        <v>1473</v>
      </c>
      <c r="G606" s="38"/>
      <c r="H606" s="38"/>
      <c r="I606" s="196"/>
      <c r="J606" s="38"/>
      <c r="K606" s="38"/>
      <c r="L606" s="41"/>
      <c r="M606" s="197"/>
      <c r="N606" s="198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217</v>
      </c>
      <c r="AU606" s="19" t="s">
        <v>81</v>
      </c>
    </row>
    <row r="607" spans="1:65" s="13" customFormat="1" ht="11.25">
      <c r="B607" s="199"/>
      <c r="C607" s="200"/>
      <c r="D607" s="201" t="s">
        <v>188</v>
      </c>
      <c r="E607" s="202" t="s">
        <v>19</v>
      </c>
      <c r="F607" s="203" t="s">
        <v>1474</v>
      </c>
      <c r="G607" s="200"/>
      <c r="H607" s="204">
        <v>1.98</v>
      </c>
      <c r="I607" s="205"/>
      <c r="J607" s="200"/>
      <c r="K607" s="200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188</v>
      </c>
      <c r="AU607" s="210" t="s">
        <v>81</v>
      </c>
      <c r="AV607" s="13" t="s">
        <v>81</v>
      </c>
      <c r="AW607" s="13" t="s">
        <v>33</v>
      </c>
      <c r="AX607" s="13" t="s">
        <v>79</v>
      </c>
      <c r="AY607" s="210" t="s">
        <v>177</v>
      </c>
    </row>
    <row r="608" spans="1:65" s="2" customFormat="1" ht="16.5" customHeight="1">
      <c r="A608" s="36"/>
      <c r="B608" s="37"/>
      <c r="C608" s="233" t="s">
        <v>1475</v>
      </c>
      <c r="D608" s="233" t="s">
        <v>385</v>
      </c>
      <c r="E608" s="234" t="s">
        <v>1476</v>
      </c>
      <c r="F608" s="235" t="s">
        <v>1477</v>
      </c>
      <c r="G608" s="236" t="s">
        <v>132</v>
      </c>
      <c r="H608" s="237">
        <v>2.31</v>
      </c>
      <c r="I608" s="238"/>
      <c r="J608" s="239">
        <f>ROUND(I608*H608,2)</f>
        <v>0</v>
      </c>
      <c r="K608" s="235" t="s">
        <v>183</v>
      </c>
      <c r="L608" s="240"/>
      <c r="M608" s="241" t="s">
        <v>19</v>
      </c>
      <c r="N608" s="242" t="s">
        <v>43</v>
      </c>
      <c r="O608" s="66"/>
      <c r="P608" s="190">
        <f>O608*H608</f>
        <v>0</v>
      </c>
      <c r="Q608" s="190">
        <v>3.8289999999999998E-2</v>
      </c>
      <c r="R608" s="190">
        <f>Q608*H608</f>
        <v>8.8449899999999998E-2</v>
      </c>
      <c r="S608" s="190">
        <v>0</v>
      </c>
      <c r="T608" s="191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2" t="s">
        <v>404</v>
      </c>
      <c r="AT608" s="192" t="s">
        <v>385</v>
      </c>
      <c r="AU608" s="192" t="s">
        <v>81</v>
      </c>
      <c r="AY608" s="19" t="s">
        <v>177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9" t="s">
        <v>79</v>
      </c>
      <c r="BK608" s="193">
        <f>ROUND(I608*H608,2)</f>
        <v>0</v>
      </c>
      <c r="BL608" s="19" t="s">
        <v>287</v>
      </c>
      <c r="BM608" s="192" t="s">
        <v>1478</v>
      </c>
    </row>
    <row r="609" spans="1:65" s="2" customFormat="1" ht="29.25">
      <c r="A609" s="36"/>
      <c r="B609" s="37"/>
      <c r="C609" s="38"/>
      <c r="D609" s="201" t="s">
        <v>217</v>
      </c>
      <c r="E609" s="38"/>
      <c r="F609" s="222" t="s">
        <v>1479</v>
      </c>
      <c r="G609" s="38"/>
      <c r="H609" s="38"/>
      <c r="I609" s="196"/>
      <c r="J609" s="38"/>
      <c r="K609" s="38"/>
      <c r="L609" s="41"/>
      <c r="M609" s="197"/>
      <c r="N609" s="198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217</v>
      </c>
      <c r="AU609" s="19" t="s">
        <v>81</v>
      </c>
    </row>
    <row r="610" spans="1:65" s="13" customFormat="1" ht="11.25">
      <c r="B610" s="199"/>
      <c r="C610" s="200"/>
      <c r="D610" s="201" t="s">
        <v>188</v>
      </c>
      <c r="E610" s="202" t="s">
        <v>19</v>
      </c>
      <c r="F610" s="203" t="s">
        <v>1480</v>
      </c>
      <c r="G610" s="200"/>
      <c r="H610" s="204">
        <v>2.31</v>
      </c>
      <c r="I610" s="205"/>
      <c r="J610" s="200"/>
      <c r="K610" s="200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188</v>
      </c>
      <c r="AU610" s="210" t="s">
        <v>81</v>
      </c>
      <c r="AV610" s="13" t="s">
        <v>81</v>
      </c>
      <c r="AW610" s="13" t="s">
        <v>33</v>
      </c>
      <c r="AX610" s="13" t="s">
        <v>79</v>
      </c>
      <c r="AY610" s="210" t="s">
        <v>177</v>
      </c>
    </row>
    <row r="611" spans="1:65" s="2" customFormat="1" ht="16.5" customHeight="1">
      <c r="A611" s="36"/>
      <c r="B611" s="37"/>
      <c r="C611" s="181" t="s">
        <v>1481</v>
      </c>
      <c r="D611" s="181" t="s">
        <v>179</v>
      </c>
      <c r="E611" s="182" t="s">
        <v>1482</v>
      </c>
      <c r="F611" s="183" t="s">
        <v>1483</v>
      </c>
      <c r="G611" s="184" t="s">
        <v>269</v>
      </c>
      <c r="H611" s="185">
        <v>1</v>
      </c>
      <c r="I611" s="186"/>
      <c r="J611" s="187">
        <f>ROUND(I611*H611,2)</f>
        <v>0</v>
      </c>
      <c r="K611" s="183" t="s">
        <v>183</v>
      </c>
      <c r="L611" s="41"/>
      <c r="M611" s="188" t="s">
        <v>19</v>
      </c>
      <c r="N611" s="189" t="s">
        <v>43</v>
      </c>
      <c r="O611" s="66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2" t="s">
        <v>287</v>
      </c>
      <c r="AT611" s="192" t="s">
        <v>179</v>
      </c>
      <c r="AU611" s="192" t="s">
        <v>81</v>
      </c>
      <c r="AY611" s="19" t="s">
        <v>177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19" t="s">
        <v>79</v>
      </c>
      <c r="BK611" s="193">
        <f>ROUND(I611*H611,2)</f>
        <v>0</v>
      </c>
      <c r="BL611" s="19" t="s">
        <v>287</v>
      </c>
      <c r="BM611" s="192" t="s">
        <v>1484</v>
      </c>
    </row>
    <row r="612" spans="1:65" s="2" customFormat="1" ht="11.25">
      <c r="A612" s="36"/>
      <c r="B612" s="37"/>
      <c r="C612" s="38"/>
      <c r="D612" s="194" t="s">
        <v>186</v>
      </c>
      <c r="E612" s="38"/>
      <c r="F612" s="195" t="s">
        <v>1485</v>
      </c>
      <c r="G612" s="38"/>
      <c r="H612" s="38"/>
      <c r="I612" s="196"/>
      <c r="J612" s="38"/>
      <c r="K612" s="38"/>
      <c r="L612" s="41"/>
      <c r="M612" s="197"/>
      <c r="N612" s="198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186</v>
      </c>
      <c r="AU612" s="19" t="s">
        <v>81</v>
      </c>
    </row>
    <row r="613" spans="1:65" s="2" customFormat="1" ht="16.5" customHeight="1">
      <c r="A613" s="36"/>
      <c r="B613" s="37"/>
      <c r="C613" s="233" t="s">
        <v>1486</v>
      </c>
      <c r="D613" s="233" t="s">
        <v>385</v>
      </c>
      <c r="E613" s="234" t="s">
        <v>1487</v>
      </c>
      <c r="F613" s="235" t="s">
        <v>1488</v>
      </c>
      <c r="G613" s="236" t="s">
        <v>269</v>
      </c>
      <c r="H613" s="237">
        <v>1</v>
      </c>
      <c r="I613" s="238"/>
      <c r="J613" s="239">
        <f>ROUND(I613*H613,2)</f>
        <v>0</v>
      </c>
      <c r="K613" s="235" t="s">
        <v>183</v>
      </c>
      <c r="L613" s="240"/>
      <c r="M613" s="241" t="s">
        <v>19</v>
      </c>
      <c r="N613" s="242" t="s">
        <v>43</v>
      </c>
      <c r="O613" s="66"/>
      <c r="P613" s="190">
        <f>O613*H613</f>
        <v>0</v>
      </c>
      <c r="Q613" s="190">
        <v>5.2999999999999999E-2</v>
      </c>
      <c r="R613" s="190">
        <f>Q613*H613</f>
        <v>5.2999999999999999E-2</v>
      </c>
      <c r="S613" s="190">
        <v>0</v>
      </c>
      <c r="T613" s="191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2" t="s">
        <v>404</v>
      </c>
      <c r="AT613" s="192" t="s">
        <v>385</v>
      </c>
      <c r="AU613" s="192" t="s">
        <v>81</v>
      </c>
      <c r="AY613" s="19" t="s">
        <v>177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9" t="s">
        <v>79</v>
      </c>
      <c r="BK613" s="193">
        <f>ROUND(I613*H613,2)</f>
        <v>0</v>
      </c>
      <c r="BL613" s="19" t="s">
        <v>287</v>
      </c>
      <c r="BM613" s="192" t="s">
        <v>1489</v>
      </c>
    </row>
    <row r="614" spans="1:65" s="2" customFormat="1" ht="19.5">
      <c r="A614" s="36"/>
      <c r="B614" s="37"/>
      <c r="C614" s="38"/>
      <c r="D614" s="201" t="s">
        <v>217</v>
      </c>
      <c r="E614" s="38"/>
      <c r="F614" s="222" t="s">
        <v>1490</v>
      </c>
      <c r="G614" s="38"/>
      <c r="H614" s="38"/>
      <c r="I614" s="196"/>
      <c r="J614" s="38"/>
      <c r="K614" s="38"/>
      <c r="L614" s="41"/>
      <c r="M614" s="197"/>
      <c r="N614" s="198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217</v>
      </c>
      <c r="AU614" s="19" t="s">
        <v>81</v>
      </c>
    </row>
    <row r="615" spans="1:65" s="13" customFormat="1" ht="11.25">
      <c r="B615" s="199"/>
      <c r="C615" s="200"/>
      <c r="D615" s="201" t="s">
        <v>188</v>
      </c>
      <c r="E615" s="202" t="s">
        <v>19</v>
      </c>
      <c r="F615" s="203" t="s">
        <v>1491</v>
      </c>
      <c r="G615" s="200"/>
      <c r="H615" s="204">
        <v>1</v>
      </c>
      <c r="I615" s="205"/>
      <c r="J615" s="200"/>
      <c r="K615" s="200"/>
      <c r="L615" s="206"/>
      <c r="M615" s="207"/>
      <c r="N615" s="208"/>
      <c r="O615" s="208"/>
      <c r="P615" s="208"/>
      <c r="Q615" s="208"/>
      <c r="R615" s="208"/>
      <c r="S615" s="208"/>
      <c r="T615" s="209"/>
      <c r="AT615" s="210" t="s">
        <v>188</v>
      </c>
      <c r="AU615" s="210" t="s">
        <v>81</v>
      </c>
      <c r="AV615" s="13" t="s">
        <v>81</v>
      </c>
      <c r="AW615" s="13" t="s">
        <v>33</v>
      </c>
      <c r="AX615" s="13" t="s">
        <v>79</v>
      </c>
      <c r="AY615" s="210" t="s">
        <v>177</v>
      </c>
    </row>
    <row r="616" spans="1:65" s="2" customFormat="1" ht="16.5" customHeight="1">
      <c r="A616" s="36"/>
      <c r="B616" s="37"/>
      <c r="C616" s="181" t="s">
        <v>1492</v>
      </c>
      <c r="D616" s="181" t="s">
        <v>179</v>
      </c>
      <c r="E616" s="182" t="s">
        <v>1493</v>
      </c>
      <c r="F616" s="183" t="s">
        <v>1494</v>
      </c>
      <c r="G616" s="184" t="s">
        <v>269</v>
      </c>
      <c r="H616" s="185">
        <v>1</v>
      </c>
      <c r="I616" s="186"/>
      <c r="J616" s="187">
        <f>ROUND(I616*H616,2)</f>
        <v>0</v>
      </c>
      <c r="K616" s="183" t="s">
        <v>183</v>
      </c>
      <c r="L616" s="41"/>
      <c r="M616" s="188" t="s">
        <v>19</v>
      </c>
      <c r="N616" s="189" t="s">
        <v>43</v>
      </c>
      <c r="O616" s="66"/>
      <c r="P616" s="190">
        <f>O616*H616</f>
        <v>0</v>
      </c>
      <c r="Q616" s="190">
        <v>0</v>
      </c>
      <c r="R616" s="190">
        <f>Q616*H616</f>
        <v>0</v>
      </c>
      <c r="S616" s="190">
        <v>0</v>
      </c>
      <c r="T616" s="191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2" t="s">
        <v>287</v>
      </c>
      <c r="AT616" s="192" t="s">
        <v>179</v>
      </c>
      <c r="AU616" s="192" t="s">
        <v>81</v>
      </c>
      <c r="AY616" s="19" t="s">
        <v>177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9" t="s">
        <v>79</v>
      </c>
      <c r="BK616" s="193">
        <f>ROUND(I616*H616,2)</f>
        <v>0</v>
      </c>
      <c r="BL616" s="19" t="s">
        <v>287</v>
      </c>
      <c r="BM616" s="192" t="s">
        <v>1495</v>
      </c>
    </row>
    <row r="617" spans="1:65" s="2" customFormat="1" ht="11.25">
      <c r="A617" s="36"/>
      <c r="B617" s="37"/>
      <c r="C617" s="38"/>
      <c r="D617" s="194" t="s">
        <v>186</v>
      </c>
      <c r="E617" s="38"/>
      <c r="F617" s="195" t="s">
        <v>1496</v>
      </c>
      <c r="G617" s="38"/>
      <c r="H617" s="38"/>
      <c r="I617" s="196"/>
      <c r="J617" s="38"/>
      <c r="K617" s="38"/>
      <c r="L617" s="41"/>
      <c r="M617" s="197"/>
      <c r="N617" s="198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186</v>
      </c>
      <c r="AU617" s="19" t="s">
        <v>81</v>
      </c>
    </row>
    <row r="618" spans="1:65" s="2" customFormat="1" ht="16.5" customHeight="1">
      <c r="A618" s="36"/>
      <c r="B618" s="37"/>
      <c r="C618" s="233" t="s">
        <v>1497</v>
      </c>
      <c r="D618" s="233" t="s">
        <v>385</v>
      </c>
      <c r="E618" s="234" t="s">
        <v>1498</v>
      </c>
      <c r="F618" s="235" t="s">
        <v>1499</v>
      </c>
      <c r="G618" s="236" t="s">
        <v>269</v>
      </c>
      <c r="H618" s="237">
        <v>1</v>
      </c>
      <c r="I618" s="238"/>
      <c r="J618" s="239">
        <f>ROUND(I618*H618,2)</f>
        <v>0</v>
      </c>
      <c r="K618" s="235" t="s">
        <v>19</v>
      </c>
      <c r="L618" s="240"/>
      <c r="M618" s="241" t="s">
        <v>19</v>
      </c>
      <c r="N618" s="242" t="s">
        <v>43</v>
      </c>
      <c r="O618" s="66"/>
      <c r="P618" s="190">
        <f>O618*H618</f>
        <v>0</v>
      </c>
      <c r="Q618" s="190">
        <v>7.3999999999999996E-2</v>
      </c>
      <c r="R618" s="190">
        <f>Q618*H618</f>
        <v>7.3999999999999996E-2</v>
      </c>
      <c r="S618" s="190">
        <v>0</v>
      </c>
      <c r="T618" s="191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2" t="s">
        <v>404</v>
      </c>
      <c r="AT618" s="192" t="s">
        <v>385</v>
      </c>
      <c r="AU618" s="192" t="s">
        <v>81</v>
      </c>
      <c r="AY618" s="19" t="s">
        <v>177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9" t="s">
        <v>79</v>
      </c>
      <c r="BK618" s="193">
        <f>ROUND(I618*H618,2)</f>
        <v>0</v>
      </c>
      <c r="BL618" s="19" t="s">
        <v>287</v>
      </c>
      <c r="BM618" s="192" t="s">
        <v>1500</v>
      </c>
    </row>
    <row r="619" spans="1:65" s="2" customFormat="1" ht="39">
      <c r="A619" s="36"/>
      <c r="B619" s="37"/>
      <c r="C619" s="38"/>
      <c r="D619" s="201" t="s">
        <v>217</v>
      </c>
      <c r="E619" s="38"/>
      <c r="F619" s="222" t="s">
        <v>1501</v>
      </c>
      <c r="G619" s="38"/>
      <c r="H619" s="38"/>
      <c r="I619" s="196"/>
      <c r="J619" s="38"/>
      <c r="K619" s="38"/>
      <c r="L619" s="41"/>
      <c r="M619" s="197"/>
      <c r="N619" s="19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217</v>
      </c>
      <c r="AU619" s="19" t="s">
        <v>81</v>
      </c>
    </row>
    <row r="620" spans="1:65" s="13" customFormat="1" ht="11.25">
      <c r="B620" s="199"/>
      <c r="C620" s="200"/>
      <c r="D620" s="201" t="s">
        <v>188</v>
      </c>
      <c r="E620" s="202" t="s">
        <v>19</v>
      </c>
      <c r="F620" s="203" t="s">
        <v>1502</v>
      </c>
      <c r="G620" s="200"/>
      <c r="H620" s="204">
        <v>1</v>
      </c>
      <c r="I620" s="205"/>
      <c r="J620" s="200"/>
      <c r="K620" s="200"/>
      <c r="L620" s="206"/>
      <c r="M620" s="207"/>
      <c r="N620" s="208"/>
      <c r="O620" s="208"/>
      <c r="P620" s="208"/>
      <c r="Q620" s="208"/>
      <c r="R620" s="208"/>
      <c r="S620" s="208"/>
      <c r="T620" s="209"/>
      <c r="AT620" s="210" t="s">
        <v>188</v>
      </c>
      <c r="AU620" s="210" t="s">
        <v>81</v>
      </c>
      <c r="AV620" s="13" t="s">
        <v>81</v>
      </c>
      <c r="AW620" s="13" t="s">
        <v>33</v>
      </c>
      <c r="AX620" s="13" t="s">
        <v>79</v>
      </c>
      <c r="AY620" s="210" t="s">
        <v>177</v>
      </c>
    </row>
    <row r="621" spans="1:65" s="2" customFormat="1" ht="24.2" customHeight="1">
      <c r="A621" s="36"/>
      <c r="B621" s="37"/>
      <c r="C621" s="181" t="s">
        <v>1503</v>
      </c>
      <c r="D621" s="181" t="s">
        <v>179</v>
      </c>
      <c r="E621" s="182" t="s">
        <v>1504</v>
      </c>
      <c r="F621" s="183" t="s">
        <v>1505</v>
      </c>
      <c r="G621" s="184" t="s">
        <v>132</v>
      </c>
      <c r="H621" s="185">
        <v>0.54</v>
      </c>
      <c r="I621" s="186"/>
      <c r="J621" s="187">
        <f>ROUND(I621*H621,2)</f>
        <v>0</v>
      </c>
      <c r="K621" s="183" t="s">
        <v>183</v>
      </c>
      <c r="L621" s="41"/>
      <c r="M621" s="188" t="s">
        <v>19</v>
      </c>
      <c r="N621" s="189" t="s">
        <v>43</v>
      </c>
      <c r="O621" s="66"/>
      <c r="P621" s="190">
        <f>O621*H621</f>
        <v>0</v>
      </c>
      <c r="Q621" s="190">
        <v>1.8000000000000001E-4</v>
      </c>
      <c r="R621" s="190">
        <f>Q621*H621</f>
        <v>9.7200000000000018E-5</v>
      </c>
      <c r="S621" s="190">
        <v>0</v>
      </c>
      <c r="T621" s="191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2" t="s">
        <v>287</v>
      </c>
      <c r="AT621" s="192" t="s">
        <v>179</v>
      </c>
      <c r="AU621" s="192" t="s">
        <v>81</v>
      </c>
      <c r="AY621" s="19" t="s">
        <v>177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19" t="s">
        <v>79</v>
      </c>
      <c r="BK621" s="193">
        <f>ROUND(I621*H621,2)</f>
        <v>0</v>
      </c>
      <c r="BL621" s="19" t="s">
        <v>287</v>
      </c>
      <c r="BM621" s="192" t="s">
        <v>1506</v>
      </c>
    </row>
    <row r="622" spans="1:65" s="2" customFormat="1" ht="11.25">
      <c r="A622" s="36"/>
      <c r="B622" s="37"/>
      <c r="C622" s="38"/>
      <c r="D622" s="194" t="s">
        <v>186</v>
      </c>
      <c r="E622" s="38"/>
      <c r="F622" s="195" t="s">
        <v>1507</v>
      </c>
      <c r="G622" s="38"/>
      <c r="H622" s="38"/>
      <c r="I622" s="196"/>
      <c r="J622" s="38"/>
      <c r="K622" s="38"/>
      <c r="L622" s="41"/>
      <c r="M622" s="197"/>
      <c r="N622" s="198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186</v>
      </c>
      <c r="AU622" s="19" t="s">
        <v>81</v>
      </c>
    </row>
    <row r="623" spans="1:65" s="2" customFormat="1" ht="16.5" customHeight="1">
      <c r="A623" s="36"/>
      <c r="B623" s="37"/>
      <c r="C623" s="233" t="s">
        <v>1508</v>
      </c>
      <c r="D623" s="233" t="s">
        <v>385</v>
      </c>
      <c r="E623" s="234" t="s">
        <v>1509</v>
      </c>
      <c r="F623" s="235" t="s">
        <v>1510</v>
      </c>
      <c r="G623" s="236" t="s">
        <v>269</v>
      </c>
      <c r="H623" s="237">
        <v>1</v>
      </c>
      <c r="I623" s="238"/>
      <c r="J623" s="239">
        <f>ROUND(I623*H623,2)</f>
        <v>0</v>
      </c>
      <c r="K623" s="235" t="s">
        <v>19</v>
      </c>
      <c r="L623" s="240"/>
      <c r="M623" s="241" t="s">
        <v>19</v>
      </c>
      <c r="N623" s="242" t="s">
        <v>43</v>
      </c>
      <c r="O623" s="66"/>
      <c r="P623" s="190">
        <f>O623*H623</f>
        <v>0</v>
      </c>
      <c r="Q623" s="190">
        <v>2.14E-3</v>
      </c>
      <c r="R623" s="190">
        <f>Q623*H623</f>
        <v>2.14E-3</v>
      </c>
      <c r="S623" s="190">
        <v>0</v>
      </c>
      <c r="T623" s="191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2" t="s">
        <v>404</v>
      </c>
      <c r="AT623" s="192" t="s">
        <v>385</v>
      </c>
      <c r="AU623" s="192" t="s">
        <v>81</v>
      </c>
      <c r="AY623" s="19" t="s">
        <v>177</v>
      </c>
      <c r="BE623" s="193">
        <f>IF(N623="základní",J623,0)</f>
        <v>0</v>
      </c>
      <c r="BF623" s="193">
        <f>IF(N623="snížená",J623,0)</f>
        <v>0</v>
      </c>
      <c r="BG623" s="193">
        <f>IF(N623="zákl. přenesená",J623,0)</f>
        <v>0</v>
      </c>
      <c r="BH623" s="193">
        <f>IF(N623="sníž. přenesená",J623,0)</f>
        <v>0</v>
      </c>
      <c r="BI623" s="193">
        <f>IF(N623="nulová",J623,0)</f>
        <v>0</v>
      </c>
      <c r="BJ623" s="19" t="s">
        <v>79</v>
      </c>
      <c r="BK623" s="193">
        <f>ROUND(I623*H623,2)</f>
        <v>0</v>
      </c>
      <c r="BL623" s="19" t="s">
        <v>287</v>
      </c>
      <c r="BM623" s="192" t="s">
        <v>1511</v>
      </c>
    </row>
    <row r="624" spans="1:65" s="2" customFormat="1" ht="68.25">
      <c r="A624" s="36"/>
      <c r="B624" s="37"/>
      <c r="C624" s="38"/>
      <c r="D624" s="201" t="s">
        <v>217</v>
      </c>
      <c r="E624" s="38"/>
      <c r="F624" s="222" t="s">
        <v>1512</v>
      </c>
      <c r="G624" s="38"/>
      <c r="H624" s="38"/>
      <c r="I624" s="196"/>
      <c r="J624" s="38"/>
      <c r="K624" s="38"/>
      <c r="L624" s="41"/>
      <c r="M624" s="197"/>
      <c r="N624" s="198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217</v>
      </c>
      <c r="AU624" s="19" t="s">
        <v>81</v>
      </c>
    </row>
    <row r="625" spans="1:65" s="13" customFormat="1" ht="11.25">
      <c r="B625" s="199"/>
      <c r="C625" s="200"/>
      <c r="D625" s="201" t="s">
        <v>188</v>
      </c>
      <c r="E625" s="202" t="s">
        <v>19</v>
      </c>
      <c r="F625" s="203" t="s">
        <v>1513</v>
      </c>
      <c r="G625" s="200"/>
      <c r="H625" s="204">
        <v>1</v>
      </c>
      <c r="I625" s="205"/>
      <c r="J625" s="200"/>
      <c r="K625" s="200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188</v>
      </c>
      <c r="AU625" s="210" t="s">
        <v>81</v>
      </c>
      <c r="AV625" s="13" t="s">
        <v>81</v>
      </c>
      <c r="AW625" s="13" t="s">
        <v>33</v>
      </c>
      <c r="AX625" s="13" t="s">
        <v>79</v>
      </c>
      <c r="AY625" s="210" t="s">
        <v>177</v>
      </c>
    </row>
    <row r="626" spans="1:65" s="2" customFormat="1" ht="16.5" customHeight="1">
      <c r="A626" s="36"/>
      <c r="B626" s="37"/>
      <c r="C626" s="181" t="s">
        <v>1514</v>
      </c>
      <c r="D626" s="181" t="s">
        <v>179</v>
      </c>
      <c r="E626" s="182" t="s">
        <v>1515</v>
      </c>
      <c r="F626" s="183" t="s">
        <v>1516</v>
      </c>
      <c r="G626" s="184" t="s">
        <v>269</v>
      </c>
      <c r="H626" s="185">
        <v>2</v>
      </c>
      <c r="I626" s="186"/>
      <c r="J626" s="187">
        <f>ROUND(I626*H626,2)</f>
        <v>0</v>
      </c>
      <c r="K626" s="183" t="s">
        <v>19</v>
      </c>
      <c r="L626" s="41"/>
      <c r="M626" s="188" t="s">
        <v>19</v>
      </c>
      <c r="N626" s="189" t="s">
        <v>43</v>
      </c>
      <c r="O626" s="66"/>
      <c r="P626" s="190">
        <f>O626*H626</f>
        <v>0</v>
      </c>
      <c r="Q626" s="190">
        <v>0</v>
      </c>
      <c r="R626" s="190">
        <f>Q626*H626</f>
        <v>0</v>
      </c>
      <c r="S626" s="190">
        <v>0</v>
      </c>
      <c r="T626" s="191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2" t="s">
        <v>287</v>
      </c>
      <c r="AT626" s="192" t="s">
        <v>179</v>
      </c>
      <c r="AU626" s="192" t="s">
        <v>81</v>
      </c>
      <c r="AY626" s="19" t="s">
        <v>177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19" t="s">
        <v>79</v>
      </c>
      <c r="BK626" s="193">
        <f>ROUND(I626*H626,2)</f>
        <v>0</v>
      </c>
      <c r="BL626" s="19" t="s">
        <v>287</v>
      </c>
      <c r="BM626" s="192" t="s">
        <v>1517</v>
      </c>
    </row>
    <row r="627" spans="1:65" s="2" customFormat="1" ht="78">
      <c r="A627" s="36"/>
      <c r="B627" s="37"/>
      <c r="C627" s="38"/>
      <c r="D627" s="201" t="s">
        <v>217</v>
      </c>
      <c r="E627" s="38"/>
      <c r="F627" s="222" t="s">
        <v>1518</v>
      </c>
      <c r="G627" s="38"/>
      <c r="H627" s="38"/>
      <c r="I627" s="196"/>
      <c r="J627" s="38"/>
      <c r="K627" s="38"/>
      <c r="L627" s="41"/>
      <c r="M627" s="197"/>
      <c r="N627" s="198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217</v>
      </c>
      <c r="AU627" s="19" t="s">
        <v>81</v>
      </c>
    </row>
    <row r="628" spans="1:65" s="13" customFormat="1" ht="11.25">
      <c r="B628" s="199"/>
      <c r="C628" s="200"/>
      <c r="D628" s="201" t="s">
        <v>188</v>
      </c>
      <c r="E628" s="202" t="s">
        <v>19</v>
      </c>
      <c r="F628" s="203" t="s">
        <v>1519</v>
      </c>
      <c r="G628" s="200"/>
      <c r="H628" s="204">
        <v>2</v>
      </c>
      <c r="I628" s="205"/>
      <c r="J628" s="200"/>
      <c r="K628" s="200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188</v>
      </c>
      <c r="AU628" s="210" t="s">
        <v>81</v>
      </c>
      <c r="AV628" s="13" t="s">
        <v>81</v>
      </c>
      <c r="AW628" s="13" t="s">
        <v>33</v>
      </c>
      <c r="AX628" s="13" t="s">
        <v>79</v>
      </c>
      <c r="AY628" s="210" t="s">
        <v>177</v>
      </c>
    </row>
    <row r="629" spans="1:65" s="2" customFormat="1" ht="16.5" customHeight="1">
      <c r="A629" s="36"/>
      <c r="B629" s="37"/>
      <c r="C629" s="181" t="s">
        <v>1520</v>
      </c>
      <c r="D629" s="181" t="s">
        <v>179</v>
      </c>
      <c r="E629" s="182" t="s">
        <v>1521</v>
      </c>
      <c r="F629" s="183" t="s">
        <v>1522</v>
      </c>
      <c r="G629" s="184" t="s">
        <v>380</v>
      </c>
      <c r="H629" s="185">
        <v>7.8</v>
      </c>
      <c r="I629" s="186"/>
      <c r="J629" s="187">
        <f>ROUND(I629*H629,2)</f>
        <v>0</v>
      </c>
      <c r="K629" s="183" t="s">
        <v>19</v>
      </c>
      <c r="L629" s="41"/>
      <c r="M629" s="188" t="s">
        <v>19</v>
      </c>
      <c r="N629" s="189" t="s">
        <v>43</v>
      </c>
      <c r="O629" s="66"/>
      <c r="P629" s="190">
        <f>O629*H629</f>
        <v>0</v>
      </c>
      <c r="Q629" s="190">
        <v>0</v>
      </c>
      <c r="R629" s="190">
        <f>Q629*H629</f>
        <v>0</v>
      </c>
      <c r="S629" s="190">
        <v>0</v>
      </c>
      <c r="T629" s="191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2" t="s">
        <v>287</v>
      </c>
      <c r="AT629" s="192" t="s">
        <v>179</v>
      </c>
      <c r="AU629" s="192" t="s">
        <v>81</v>
      </c>
      <c r="AY629" s="19" t="s">
        <v>177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9" t="s">
        <v>79</v>
      </c>
      <c r="BK629" s="193">
        <f>ROUND(I629*H629,2)</f>
        <v>0</v>
      </c>
      <c r="BL629" s="19" t="s">
        <v>287</v>
      </c>
      <c r="BM629" s="192" t="s">
        <v>1523</v>
      </c>
    </row>
    <row r="630" spans="1:65" s="2" customFormat="1" ht="68.25">
      <c r="A630" s="36"/>
      <c r="B630" s="37"/>
      <c r="C630" s="38"/>
      <c r="D630" s="201" t="s">
        <v>217</v>
      </c>
      <c r="E630" s="38"/>
      <c r="F630" s="222" t="s">
        <v>1524</v>
      </c>
      <c r="G630" s="38"/>
      <c r="H630" s="38"/>
      <c r="I630" s="196"/>
      <c r="J630" s="38"/>
      <c r="K630" s="38"/>
      <c r="L630" s="41"/>
      <c r="M630" s="197"/>
      <c r="N630" s="198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217</v>
      </c>
      <c r="AU630" s="19" t="s">
        <v>81</v>
      </c>
    </row>
    <row r="631" spans="1:65" s="13" customFormat="1" ht="11.25">
      <c r="B631" s="199"/>
      <c r="C631" s="200"/>
      <c r="D631" s="201" t="s">
        <v>188</v>
      </c>
      <c r="E631" s="202" t="s">
        <v>19</v>
      </c>
      <c r="F631" s="203" t="s">
        <v>1525</v>
      </c>
      <c r="G631" s="200"/>
      <c r="H631" s="204">
        <v>7.8</v>
      </c>
      <c r="I631" s="205"/>
      <c r="J631" s="200"/>
      <c r="K631" s="200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188</v>
      </c>
      <c r="AU631" s="210" t="s">
        <v>81</v>
      </c>
      <c r="AV631" s="13" t="s">
        <v>81</v>
      </c>
      <c r="AW631" s="13" t="s">
        <v>33</v>
      </c>
      <c r="AX631" s="13" t="s">
        <v>79</v>
      </c>
      <c r="AY631" s="210" t="s">
        <v>177</v>
      </c>
    </row>
    <row r="632" spans="1:65" s="2" customFormat="1" ht="16.5" customHeight="1">
      <c r="A632" s="36"/>
      <c r="B632" s="37"/>
      <c r="C632" s="181" t="s">
        <v>1526</v>
      </c>
      <c r="D632" s="181" t="s">
        <v>179</v>
      </c>
      <c r="E632" s="182" t="s">
        <v>1527</v>
      </c>
      <c r="F632" s="183" t="s">
        <v>1528</v>
      </c>
      <c r="G632" s="184" t="s">
        <v>1078</v>
      </c>
      <c r="H632" s="185">
        <v>334</v>
      </c>
      <c r="I632" s="186"/>
      <c r="J632" s="187">
        <f>ROUND(I632*H632,2)</f>
        <v>0</v>
      </c>
      <c r="K632" s="183" t="s">
        <v>183</v>
      </c>
      <c r="L632" s="41"/>
      <c r="M632" s="188" t="s">
        <v>19</v>
      </c>
      <c r="N632" s="189" t="s">
        <v>43</v>
      </c>
      <c r="O632" s="66"/>
      <c r="P632" s="190">
        <f>O632*H632</f>
        <v>0</v>
      </c>
      <c r="Q632" s="190">
        <v>5.0000000000000002E-5</v>
      </c>
      <c r="R632" s="190">
        <f>Q632*H632</f>
        <v>1.67E-2</v>
      </c>
      <c r="S632" s="190">
        <v>0</v>
      </c>
      <c r="T632" s="191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2" t="s">
        <v>287</v>
      </c>
      <c r="AT632" s="192" t="s">
        <v>179</v>
      </c>
      <c r="AU632" s="192" t="s">
        <v>81</v>
      </c>
      <c r="AY632" s="19" t="s">
        <v>177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9" t="s">
        <v>79</v>
      </c>
      <c r="BK632" s="193">
        <f>ROUND(I632*H632,2)</f>
        <v>0</v>
      </c>
      <c r="BL632" s="19" t="s">
        <v>287</v>
      </c>
      <c r="BM632" s="192" t="s">
        <v>1529</v>
      </c>
    </row>
    <row r="633" spans="1:65" s="2" customFormat="1" ht="11.25">
      <c r="A633" s="36"/>
      <c r="B633" s="37"/>
      <c r="C633" s="38"/>
      <c r="D633" s="194" t="s">
        <v>186</v>
      </c>
      <c r="E633" s="38"/>
      <c r="F633" s="195" t="s">
        <v>1530</v>
      </c>
      <c r="G633" s="38"/>
      <c r="H633" s="38"/>
      <c r="I633" s="196"/>
      <c r="J633" s="38"/>
      <c r="K633" s="38"/>
      <c r="L633" s="41"/>
      <c r="M633" s="197"/>
      <c r="N633" s="19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186</v>
      </c>
      <c r="AU633" s="19" t="s">
        <v>81</v>
      </c>
    </row>
    <row r="634" spans="1:65" s="2" customFormat="1" ht="68.25">
      <c r="A634" s="36"/>
      <c r="B634" s="37"/>
      <c r="C634" s="38"/>
      <c r="D634" s="201" t="s">
        <v>217</v>
      </c>
      <c r="E634" s="38"/>
      <c r="F634" s="222" t="s">
        <v>1531</v>
      </c>
      <c r="G634" s="38"/>
      <c r="H634" s="38"/>
      <c r="I634" s="196"/>
      <c r="J634" s="38"/>
      <c r="K634" s="38"/>
      <c r="L634" s="41"/>
      <c r="M634" s="197"/>
      <c r="N634" s="19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217</v>
      </c>
      <c r="AU634" s="19" t="s">
        <v>81</v>
      </c>
    </row>
    <row r="635" spans="1:65" s="13" customFormat="1" ht="11.25">
      <c r="B635" s="199"/>
      <c r="C635" s="200"/>
      <c r="D635" s="201" t="s">
        <v>188</v>
      </c>
      <c r="E635" s="202" t="s">
        <v>19</v>
      </c>
      <c r="F635" s="203" t="s">
        <v>1532</v>
      </c>
      <c r="G635" s="200"/>
      <c r="H635" s="204">
        <v>334</v>
      </c>
      <c r="I635" s="205"/>
      <c r="J635" s="200"/>
      <c r="K635" s="200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188</v>
      </c>
      <c r="AU635" s="210" t="s">
        <v>81</v>
      </c>
      <c r="AV635" s="13" t="s">
        <v>81</v>
      </c>
      <c r="AW635" s="13" t="s">
        <v>33</v>
      </c>
      <c r="AX635" s="13" t="s">
        <v>79</v>
      </c>
      <c r="AY635" s="210" t="s">
        <v>177</v>
      </c>
    </row>
    <row r="636" spans="1:65" s="2" customFormat="1" ht="24.2" customHeight="1">
      <c r="A636" s="36"/>
      <c r="B636" s="37"/>
      <c r="C636" s="181" t="s">
        <v>1533</v>
      </c>
      <c r="D636" s="181" t="s">
        <v>179</v>
      </c>
      <c r="E636" s="182" t="s">
        <v>1534</v>
      </c>
      <c r="F636" s="183" t="s">
        <v>1535</v>
      </c>
      <c r="G636" s="184" t="s">
        <v>228</v>
      </c>
      <c r="H636" s="185">
        <v>1.5880000000000001</v>
      </c>
      <c r="I636" s="186"/>
      <c r="J636" s="187">
        <f>ROUND(I636*H636,2)</f>
        <v>0</v>
      </c>
      <c r="K636" s="183" t="s">
        <v>183</v>
      </c>
      <c r="L636" s="41"/>
      <c r="M636" s="188" t="s">
        <v>19</v>
      </c>
      <c r="N636" s="189" t="s">
        <v>43</v>
      </c>
      <c r="O636" s="66"/>
      <c r="P636" s="190">
        <f>O636*H636</f>
        <v>0</v>
      </c>
      <c r="Q636" s="190">
        <v>0</v>
      </c>
      <c r="R636" s="190">
        <f>Q636*H636</f>
        <v>0</v>
      </c>
      <c r="S636" s="190">
        <v>0</v>
      </c>
      <c r="T636" s="191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2" t="s">
        <v>287</v>
      </c>
      <c r="AT636" s="192" t="s">
        <v>179</v>
      </c>
      <c r="AU636" s="192" t="s">
        <v>81</v>
      </c>
      <c r="AY636" s="19" t="s">
        <v>177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9" t="s">
        <v>79</v>
      </c>
      <c r="BK636" s="193">
        <f>ROUND(I636*H636,2)</f>
        <v>0</v>
      </c>
      <c r="BL636" s="19" t="s">
        <v>287</v>
      </c>
      <c r="BM636" s="192" t="s">
        <v>1536</v>
      </c>
    </row>
    <row r="637" spans="1:65" s="2" customFormat="1" ht="11.25">
      <c r="A637" s="36"/>
      <c r="B637" s="37"/>
      <c r="C637" s="38"/>
      <c r="D637" s="194" t="s">
        <v>186</v>
      </c>
      <c r="E637" s="38"/>
      <c r="F637" s="195" t="s">
        <v>1537</v>
      </c>
      <c r="G637" s="38"/>
      <c r="H637" s="38"/>
      <c r="I637" s="196"/>
      <c r="J637" s="38"/>
      <c r="K637" s="38"/>
      <c r="L637" s="41"/>
      <c r="M637" s="197"/>
      <c r="N637" s="198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186</v>
      </c>
      <c r="AU637" s="19" t="s">
        <v>81</v>
      </c>
    </row>
    <row r="638" spans="1:65" s="12" customFormat="1" ht="22.9" customHeight="1">
      <c r="B638" s="165"/>
      <c r="C638" s="166"/>
      <c r="D638" s="167" t="s">
        <v>71</v>
      </c>
      <c r="E638" s="179" t="s">
        <v>531</v>
      </c>
      <c r="F638" s="179" t="s">
        <v>532</v>
      </c>
      <c r="G638" s="166"/>
      <c r="H638" s="166"/>
      <c r="I638" s="169"/>
      <c r="J638" s="180">
        <f>BK638</f>
        <v>0</v>
      </c>
      <c r="K638" s="166"/>
      <c r="L638" s="171"/>
      <c r="M638" s="172"/>
      <c r="N638" s="173"/>
      <c r="O638" s="173"/>
      <c r="P638" s="174">
        <f>SUM(P639:P660)</f>
        <v>0</v>
      </c>
      <c r="Q638" s="173"/>
      <c r="R638" s="174">
        <f>SUM(R639:R660)</f>
        <v>9.8367480000000018</v>
      </c>
      <c r="S638" s="173"/>
      <c r="T638" s="175">
        <f>SUM(T639:T660)</f>
        <v>0</v>
      </c>
      <c r="AR638" s="176" t="s">
        <v>81</v>
      </c>
      <c r="AT638" s="177" t="s">
        <v>71</v>
      </c>
      <c r="AU638" s="177" t="s">
        <v>79</v>
      </c>
      <c r="AY638" s="176" t="s">
        <v>177</v>
      </c>
      <c r="BK638" s="178">
        <f>SUM(BK639:BK660)</f>
        <v>0</v>
      </c>
    </row>
    <row r="639" spans="1:65" s="2" customFormat="1" ht="16.5" customHeight="1">
      <c r="A639" s="36"/>
      <c r="B639" s="37"/>
      <c r="C639" s="181" t="s">
        <v>1538</v>
      </c>
      <c r="D639" s="181" t="s">
        <v>179</v>
      </c>
      <c r="E639" s="182" t="s">
        <v>1539</v>
      </c>
      <c r="F639" s="183" t="s">
        <v>1540</v>
      </c>
      <c r="G639" s="184" t="s">
        <v>132</v>
      </c>
      <c r="H639" s="185">
        <v>224.4</v>
      </c>
      <c r="I639" s="186"/>
      <c r="J639" s="187">
        <f>ROUND(I639*H639,2)</f>
        <v>0</v>
      </c>
      <c r="K639" s="183" t="s">
        <v>183</v>
      </c>
      <c r="L639" s="41"/>
      <c r="M639" s="188" t="s">
        <v>19</v>
      </c>
      <c r="N639" s="189" t="s">
        <v>43</v>
      </c>
      <c r="O639" s="66"/>
      <c r="P639" s="190">
        <f>O639*H639</f>
        <v>0</v>
      </c>
      <c r="Q639" s="190">
        <v>2.9999999999999997E-4</v>
      </c>
      <c r="R639" s="190">
        <f>Q639*H639</f>
        <v>6.7319999999999991E-2</v>
      </c>
      <c r="S639" s="190">
        <v>0</v>
      </c>
      <c r="T639" s="191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2" t="s">
        <v>287</v>
      </c>
      <c r="AT639" s="192" t="s">
        <v>179</v>
      </c>
      <c r="AU639" s="192" t="s">
        <v>81</v>
      </c>
      <c r="AY639" s="19" t="s">
        <v>177</v>
      </c>
      <c r="BE639" s="193">
        <f>IF(N639="základní",J639,0)</f>
        <v>0</v>
      </c>
      <c r="BF639" s="193">
        <f>IF(N639="snížená",J639,0)</f>
        <v>0</v>
      </c>
      <c r="BG639" s="193">
        <f>IF(N639="zákl. přenesená",J639,0)</f>
        <v>0</v>
      </c>
      <c r="BH639" s="193">
        <f>IF(N639="sníž. přenesená",J639,0)</f>
        <v>0</v>
      </c>
      <c r="BI639" s="193">
        <f>IF(N639="nulová",J639,0)</f>
        <v>0</v>
      </c>
      <c r="BJ639" s="19" t="s">
        <v>79</v>
      </c>
      <c r="BK639" s="193">
        <f>ROUND(I639*H639,2)</f>
        <v>0</v>
      </c>
      <c r="BL639" s="19" t="s">
        <v>287</v>
      </c>
      <c r="BM639" s="192" t="s">
        <v>1541</v>
      </c>
    </row>
    <row r="640" spans="1:65" s="2" customFormat="1" ht="11.25">
      <c r="A640" s="36"/>
      <c r="B640" s="37"/>
      <c r="C640" s="38"/>
      <c r="D640" s="194" t="s">
        <v>186</v>
      </c>
      <c r="E640" s="38"/>
      <c r="F640" s="195" t="s">
        <v>1542</v>
      </c>
      <c r="G640" s="38"/>
      <c r="H640" s="38"/>
      <c r="I640" s="196"/>
      <c r="J640" s="38"/>
      <c r="K640" s="38"/>
      <c r="L640" s="41"/>
      <c r="M640" s="197"/>
      <c r="N640" s="198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186</v>
      </c>
      <c r="AU640" s="19" t="s">
        <v>81</v>
      </c>
    </row>
    <row r="641" spans="1:65" s="13" customFormat="1" ht="11.25">
      <c r="B641" s="199"/>
      <c r="C641" s="200"/>
      <c r="D641" s="201" t="s">
        <v>188</v>
      </c>
      <c r="E641" s="202" t="s">
        <v>19</v>
      </c>
      <c r="F641" s="203" t="s">
        <v>1543</v>
      </c>
      <c r="G641" s="200"/>
      <c r="H641" s="204">
        <v>224.4</v>
      </c>
      <c r="I641" s="205"/>
      <c r="J641" s="200"/>
      <c r="K641" s="200"/>
      <c r="L641" s="206"/>
      <c r="M641" s="207"/>
      <c r="N641" s="208"/>
      <c r="O641" s="208"/>
      <c r="P641" s="208"/>
      <c r="Q641" s="208"/>
      <c r="R641" s="208"/>
      <c r="S641" s="208"/>
      <c r="T641" s="209"/>
      <c r="AT641" s="210" t="s">
        <v>188</v>
      </c>
      <c r="AU641" s="210" t="s">
        <v>81</v>
      </c>
      <c r="AV641" s="13" t="s">
        <v>81</v>
      </c>
      <c r="AW641" s="13" t="s">
        <v>33</v>
      </c>
      <c r="AX641" s="13" t="s">
        <v>79</v>
      </c>
      <c r="AY641" s="210" t="s">
        <v>177</v>
      </c>
    </row>
    <row r="642" spans="1:65" s="2" customFormat="1" ht="21.75" customHeight="1">
      <c r="A642" s="36"/>
      <c r="B642" s="37"/>
      <c r="C642" s="181" t="s">
        <v>1544</v>
      </c>
      <c r="D642" s="181" t="s">
        <v>179</v>
      </c>
      <c r="E642" s="182" t="s">
        <v>1545</v>
      </c>
      <c r="F642" s="183" t="s">
        <v>1546</v>
      </c>
      <c r="G642" s="184" t="s">
        <v>132</v>
      </c>
      <c r="H642" s="185">
        <v>40.4</v>
      </c>
      <c r="I642" s="186"/>
      <c r="J642" s="187">
        <f>ROUND(I642*H642,2)</f>
        <v>0</v>
      </c>
      <c r="K642" s="183" t="s">
        <v>19</v>
      </c>
      <c r="L642" s="41"/>
      <c r="M642" s="188" t="s">
        <v>19</v>
      </c>
      <c r="N642" s="189" t="s">
        <v>43</v>
      </c>
      <c r="O642" s="66"/>
      <c r="P642" s="190">
        <f>O642*H642</f>
        <v>0</v>
      </c>
      <c r="Q642" s="190">
        <v>2.5499999999999998E-2</v>
      </c>
      <c r="R642" s="190">
        <f>Q642*H642</f>
        <v>1.0302</v>
      </c>
      <c r="S642" s="190">
        <v>0</v>
      </c>
      <c r="T642" s="191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2" t="s">
        <v>287</v>
      </c>
      <c r="AT642" s="192" t="s">
        <v>179</v>
      </c>
      <c r="AU642" s="192" t="s">
        <v>81</v>
      </c>
      <c r="AY642" s="19" t="s">
        <v>177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9" t="s">
        <v>79</v>
      </c>
      <c r="BK642" s="193">
        <f>ROUND(I642*H642,2)</f>
        <v>0</v>
      </c>
      <c r="BL642" s="19" t="s">
        <v>287</v>
      </c>
      <c r="BM642" s="192" t="s">
        <v>1547</v>
      </c>
    </row>
    <row r="643" spans="1:65" s="13" customFormat="1" ht="11.25">
      <c r="B643" s="199"/>
      <c r="C643" s="200"/>
      <c r="D643" s="201" t="s">
        <v>188</v>
      </c>
      <c r="E643" s="202" t="s">
        <v>19</v>
      </c>
      <c r="F643" s="203" t="s">
        <v>591</v>
      </c>
      <c r="G643" s="200"/>
      <c r="H643" s="204">
        <v>40.4</v>
      </c>
      <c r="I643" s="205"/>
      <c r="J643" s="200"/>
      <c r="K643" s="200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188</v>
      </c>
      <c r="AU643" s="210" t="s">
        <v>81</v>
      </c>
      <c r="AV643" s="13" t="s">
        <v>81</v>
      </c>
      <c r="AW643" s="13" t="s">
        <v>33</v>
      </c>
      <c r="AX643" s="13" t="s">
        <v>79</v>
      </c>
      <c r="AY643" s="210" t="s">
        <v>177</v>
      </c>
    </row>
    <row r="644" spans="1:65" s="2" customFormat="1" ht="24.2" customHeight="1">
      <c r="A644" s="36"/>
      <c r="B644" s="37"/>
      <c r="C644" s="181" t="s">
        <v>1548</v>
      </c>
      <c r="D644" s="181" t="s">
        <v>179</v>
      </c>
      <c r="E644" s="182" t="s">
        <v>1549</v>
      </c>
      <c r="F644" s="183" t="s">
        <v>1550</v>
      </c>
      <c r="G644" s="184" t="s">
        <v>132</v>
      </c>
      <c r="H644" s="185">
        <v>224.4</v>
      </c>
      <c r="I644" s="186"/>
      <c r="J644" s="187">
        <f>ROUND(I644*H644,2)</f>
        <v>0</v>
      </c>
      <c r="K644" s="183" t="s">
        <v>183</v>
      </c>
      <c r="L644" s="41"/>
      <c r="M644" s="188" t="s">
        <v>19</v>
      </c>
      <c r="N644" s="189" t="s">
        <v>43</v>
      </c>
      <c r="O644" s="66"/>
      <c r="P644" s="190">
        <f>O644*H644</f>
        <v>0</v>
      </c>
      <c r="Q644" s="190">
        <v>8.9999999999999993E-3</v>
      </c>
      <c r="R644" s="190">
        <f>Q644*H644</f>
        <v>2.0196000000000001</v>
      </c>
      <c r="S644" s="190">
        <v>0</v>
      </c>
      <c r="T644" s="191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2" t="s">
        <v>287</v>
      </c>
      <c r="AT644" s="192" t="s">
        <v>179</v>
      </c>
      <c r="AU644" s="192" t="s">
        <v>81</v>
      </c>
      <c r="AY644" s="19" t="s">
        <v>177</v>
      </c>
      <c r="BE644" s="193">
        <f>IF(N644="základní",J644,0)</f>
        <v>0</v>
      </c>
      <c r="BF644" s="193">
        <f>IF(N644="snížená",J644,0)</f>
        <v>0</v>
      </c>
      <c r="BG644" s="193">
        <f>IF(N644="zákl. přenesená",J644,0)</f>
        <v>0</v>
      </c>
      <c r="BH644" s="193">
        <f>IF(N644="sníž. přenesená",J644,0)</f>
        <v>0</v>
      </c>
      <c r="BI644" s="193">
        <f>IF(N644="nulová",J644,0)</f>
        <v>0</v>
      </c>
      <c r="BJ644" s="19" t="s">
        <v>79</v>
      </c>
      <c r="BK644" s="193">
        <f>ROUND(I644*H644,2)</f>
        <v>0</v>
      </c>
      <c r="BL644" s="19" t="s">
        <v>287</v>
      </c>
      <c r="BM644" s="192" t="s">
        <v>1551</v>
      </c>
    </row>
    <row r="645" spans="1:65" s="2" customFormat="1" ht="11.25">
      <c r="A645" s="36"/>
      <c r="B645" s="37"/>
      <c r="C645" s="38"/>
      <c r="D645" s="194" t="s">
        <v>186</v>
      </c>
      <c r="E645" s="38"/>
      <c r="F645" s="195" t="s">
        <v>1552</v>
      </c>
      <c r="G645" s="38"/>
      <c r="H645" s="38"/>
      <c r="I645" s="196"/>
      <c r="J645" s="38"/>
      <c r="K645" s="38"/>
      <c r="L645" s="41"/>
      <c r="M645" s="197"/>
      <c r="N645" s="198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186</v>
      </c>
      <c r="AU645" s="19" t="s">
        <v>81</v>
      </c>
    </row>
    <row r="646" spans="1:65" s="13" customFormat="1" ht="11.25">
      <c r="B646" s="199"/>
      <c r="C646" s="200"/>
      <c r="D646" s="201" t="s">
        <v>188</v>
      </c>
      <c r="E646" s="202" t="s">
        <v>591</v>
      </c>
      <c r="F646" s="203" t="s">
        <v>1553</v>
      </c>
      <c r="G646" s="200"/>
      <c r="H646" s="204">
        <v>40.4</v>
      </c>
      <c r="I646" s="205"/>
      <c r="J646" s="200"/>
      <c r="K646" s="200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188</v>
      </c>
      <c r="AU646" s="210" t="s">
        <v>81</v>
      </c>
      <c r="AV646" s="13" t="s">
        <v>81</v>
      </c>
      <c r="AW646" s="13" t="s">
        <v>33</v>
      </c>
      <c r="AX646" s="13" t="s">
        <v>72</v>
      </c>
      <c r="AY646" s="210" t="s">
        <v>177</v>
      </c>
    </row>
    <row r="647" spans="1:65" s="13" customFormat="1" ht="11.25">
      <c r="B647" s="199"/>
      <c r="C647" s="200"/>
      <c r="D647" s="201" t="s">
        <v>188</v>
      </c>
      <c r="E647" s="202" t="s">
        <v>579</v>
      </c>
      <c r="F647" s="203" t="s">
        <v>1554</v>
      </c>
      <c r="G647" s="200"/>
      <c r="H647" s="204">
        <v>184</v>
      </c>
      <c r="I647" s="205"/>
      <c r="J647" s="200"/>
      <c r="K647" s="200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188</v>
      </c>
      <c r="AU647" s="210" t="s">
        <v>81</v>
      </c>
      <c r="AV647" s="13" t="s">
        <v>81</v>
      </c>
      <c r="AW647" s="13" t="s">
        <v>33</v>
      </c>
      <c r="AX647" s="13" t="s">
        <v>72</v>
      </c>
      <c r="AY647" s="210" t="s">
        <v>177</v>
      </c>
    </row>
    <row r="648" spans="1:65" s="14" customFormat="1" ht="11.25">
      <c r="B648" s="211"/>
      <c r="C648" s="212"/>
      <c r="D648" s="201" t="s">
        <v>188</v>
      </c>
      <c r="E648" s="213" t="s">
        <v>19</v>
      </c>
      <c r="F648" s="214" t="s">
        <v>199</v>
      </c>
      <c r="G648" s="212"/>
      <c r="H648" s="215">
        <v>224.4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188</v>
      </c>
      <c r="AU648" s="221" t="s">
        <v>81</v>
      </c>
      <c r="AV648" s="14" t="s">
        <v>184</v>
      </c>
      <c r="AW648" s="14" t="s">
        <v>33</v>
      </c>
      <c r="AX648" s="14" t="s">
        <v>79</v>
      </c>
      <c r="AY648" s="221" t="s">
        <v>177</v>
      </c>
    </row>
    <row r="649" spans="1:65" s="2" customFormat="1" ht="16.5" customHeight="1">
      <c r="A649" s="36"/>
      <c r="B649" s="37"/>
      <c r="C649" s="233" t="s">
        <v>1555</v>
      </c>
      <c r="D649" s="233" t="s">
        <v>385</v>
      </c>
      <c r="E649" s="234" t="s">
        <v>1556</v>
      </c>
      <c r="F649" s="235" t="s">
        <v>1557</v>
      </c>
      <c r="G649" s="236" t="s">
        <v>132</v>
      </c>
      <c r="H649" s="237">
        <v>258.06</v>
      </c>
      <c r="I649" s="238"/>
      <c r="J649" s="239">
        <f>ROUND(I649*H649,2)</f>
        <v>0</v>
      </c>
      <c r="K649" s="235" t="s">
        <v>183</v>
      </c>
      <c r="L649" s="240"/>
      <c r="M649" s="241" t="s">
        <v>19</v>
      </c>
      <c r="N649" s="242" t="s">
        <v>43</v>
      </c>
      <c r="O649" s="66"/>
      <c r="P649" s="190">
        <f>O649*H649</f>
        <v>0</v>
      </c>
      <c r="Q649" s="190">
        <v>2.1000000000000001E-2</v>
      </c>
      <c r="R649" s="190">
        <f>Q649*H649</f>
        <v>5.4192600000000004</v>
      </c>
      <c r="S649" s="190">
        <v>0</v>
      </c>
      <c r="T649" s="191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2" t="s">
        <v>404</v>
      </c>
      <c r="AT649" s="192" t="s">
        <v>385</v>
      </c>
      <c r="AU649" s="192" t="s">
        <v>81</v>
      </c>
      <c r="AY649" s="19" t="s">
        <v>177</v>
      </c>
      <c r="BE649" s="193">
        <f>IF(N649="základní",J649,0)</f>
        <v>0</v>
      </c>
      <c r="BF649" s="193">
        <f>IF(N649="snížená",J649,0)</f>
        <v>0</v>
      </c>
      <c r="BG649" s="193">
        <f>IF(N649="zákl. přenesená",J649,0)</f>
        <v>0</v>
      </c>
      <c r="BH649" s="193">
        <f>IF(N649="sníž. přenesená",J649,0)</f>
        <v>0</v>
      </c>
      <c r="BI649" s="193">
        <f>IF(N649="nulová",J649,0)</f>
        <v>0</v>
      </c>
      <c r="BJ649" s="19" t="s">
        <v>79</v>
      </c>
      <c r="BK649" s="193">
        <f>ROUND(I649*H649,2)</f>
        <v>0</v>
      </c>
      <c r="BL649" s="19" t="s">
        <v>287</v>
      </c>
      <c r="BM649" s="192" t="s">
        <v>1558</v>
      </c>
    </row>
    <row r="650" spans="1:65" s="13" customFormat="1" ht="11.25">
      <c r="B650" s="199"/>
      <c r="C650" s="200"/>
      <c r="D650" s="201" t="s">
        <v>188</v>
      </c>
      <c r="E650" s="200"/>
      <c r="F650" s="203" t="s">
        <v>1559</v>
      </c>
      <c r="G650" s="200"/>
      <c r="H650" s="204">
        <v>258.06</v>
      </c>
      <c r="I650" s="205"/>
      <c r="J650" s="200"/>
      <c r="K650" s="200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188</v>
      </c>
      <c r="AU650" s="210" t="s">
        <v>81</v>
      </c>
      <c r="AV650" s="13" t="s">
        <v>81</v>
      </c>
      <c r="AW650" s="13" t="s">
        <v>4</v>
      </c>
      <c r="AX650" s="13" t="s">
        <v>79</v>
      </c>
      <c r="AY650" s="210" t="s">
        <v>177</v>
      </c>
    </row>
    <row r="651" spans="1:65" s="2" customFormat="1" ht="16.5" customHeight="1">
      <c r="A651" s="36"/>
      <c r="B651" s="37"/>
      <c r="C651" s="181" t="s">
        <v>1560</v>
      </c>
      <c r="D651" s="181" t="s">
        <v>179</v>
      </c>
      <c r="E651" s="182" t="s">
        <v>1561</v>
      </c>
      <c r="F651" s="183" t="s">
        <v>1562</v>
      </c>
      <c r="G651" s="184" t="s">
        <v>132</v>
      </c>
      <c r="H651" s="185">
        <v>232.48</v>
      </c>
      <c r="I651" s="186"/>
      <c r="J651" s="187">
        <f>ROUND(I651*H651,2)</f>
        <v>0</v>
      </c>
      <c r="K651" s="183" t="s">
        <v>183</v>
      </c>
      <c r="L651" s="41"/>
      <c r="M651" s="188" t="s">
        <v>19</v>
      </c>
      <c r="N651" s="189" t="s">
        <v>43</v>
      </c>
      <c r="O651" s="66"/>
      <c r="P651" s="190">
        <f>O651*H651</f>
        <v>0</v>
      </c>
      <c r="Q651" s="190">
        <v>1.5E-3</v>
      </c>
      <c r="R651" s="190">
        <f>Q651*H651</f>
        <v>0.34871999999999997</v>
      </c>
      <c r="S651" s="190">
        <v>0</v>
      </c>
      <c r="T651" s="191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2" t="s">
        <v>287</v>
      </c>
      <c r="AT651" s="192" t="s">
        <v>179</v>
      </c>
      <c r="AU651" s="192" t="s">
        <v>81</v>
      </c>
      <c r="AY651" s="19" t="s">
        <v>177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19" t="s">
        <v>79</v>
      </c>
      <c r="BK651" s="193">
        <f>ROUND(I651*H651,2)</f>
        <v>0</v>
      </c>
      <c r="BL651" s="19" t="s">
        <v>287</v>
      </c>
      <c r="BM651" s="192" t="s">
        <v>1563</v>
      </c>
    </row>
    <row r="652" spans="1:65" s="2" customFormat="1" ht="11.25">
      <c r="A652" s="36"/>
      <c r="B652" s="37"/>
      <c r="C652" s="38"/>
      <c r="D652" s="194" t="s">
        <v>186</v>
      </c>
      <c r="E652" s="38"/>
      <c r="F652" s="195" t="s">
        <v>1564</v>
      </c>
      <c r="G652" s="38"/>
      <c r="H652" s="38"/>
      <c r="I652" s="196"/>
      <c r="J652" s="38"/>
      <c r="K652" s="38"/>
      <c r="L652" s="41"/>
      <c r="M652" s="197"/>
      <c r="N652" s="198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186</v>
      </c>
      <c r="AU652" s="19" t="s">
        <v>81</v>
      </c>
    </row>
    <row r="653" spans="1:65" s="13" customFormat="1" ht="11.25">
      <c r="B653" s="199"/>
      <c r="C653" s="200"/>
      <c r="D653" s="201" t="s">
        <v>188</v>
      </c>
      <c r="E653" s="202" t="s">
        <v>19</v>
      </c>
      <c r="F653" s="203" t="s">
        <v>1565</v>
      </c>
      <c r="G653" s="200"/>
      <c r="H653" s="204">
        <v>48.48</v>
      </c>
      <c r="I653" s="205"/>
      <c r="J653" s="200"/>
      <c r="K653" s="200"/>
      <c r="L653" s="206"/>
      <c r="M653" s="207"/>
      <c r="N653" s="208"/>
      <c r="O653" s="208"/>
      <c r="P653" s="208"/>
      <c r="Q653" s="208"/>
      <c r="R653" s="208"/>
      <c r="S653" s="208"/>
      <c r="T653" s="209"/>
      <c r="AT653" s="210" t="s">
        <v>188</v>
      </c>
      <c r="AU653" s="210" t="s">
        <v>81</v>
      </c>
      <c r="AV653" s="13" t="s">
        <v>81</v>
      </c>
      <c r="AW653" s="13" t="s">
        <v>33</v>
      </c>
      <c r="AX653" s="13" t="s">
        <v>72</v>
      </c>
      <c r="AY653" s="210" t="s">
        <v>177</v>
      </c>
    </row>
    <row r="654" spans="1:65" s="13" customFormat="1" ht="11.25">
      <c r="B654" s="199"/>
      <c r="C654" s="200"/>
      <c r="D654" s="201" t="s">
        <v>188</v>
      </c>
      <c r="E654" s="202" t="s">
        <v>19</v>
      </c>
      <c r="F654" s="203" t="s">
        <v>579</v>
      </c>
      <c r="G654" s="200"/>
      <c r="H654" s="204">
        <v>184</v>
      </c>
      <c r="I654" s="205"/>
      <c r="J654" s="200"/>
      <c r="K654" s="200"/>
      <c r="L654" s="206"/>
      <c r="M654" s="207"/>
      <c r="N654" s="208"/>
      <c r="O654" s="208"/>
      <c r="P654" s="208"/>
      <c r="Q654" s="208"/>
      <c r="R654" s="208"/>
      <c r="S654" s="208"/>
      <c r="T654" s="209"/>
      <c r="AT654" s="210" t="s">
        <v>188</v>
      </c>
      <c r="AU654" s="210" t="s">
        <v>81</v>
      </c>
      <c r="AV654" s="13" t="s">
        <v>81</v>
      </c>
      <c r="AW654" s="13" t="s">
        <v>33</v>
      </c>
      <c r="AX654" s="13" t="s">
        <v>72</v>
      </c>
      <c r="AY654" s="210" t="s">
        <v>177</v>
      </c>
    </row>
    <row r="655" spans="1:65" s="14" customFormat="1" ht="11.25">
      <c r="B655" s="211"/>
      <c r="C655" s="212"/>
      <c r="D655" s="201" t="s">
        <v>188</v>
      </c>
      <c r="E655" s="213" t="s">
        <v>19</v>
      </c>
      <c r="F655" s="214" t="s">
        <v>199</v>
      </c>
      <c r="G655" s="212"/>
      <c r="H655" s="215">
        <v>232.48</v>
      </c>
      <c r="I655" s="216"/>
      <c r="J655" s="212"/>
      <c r="K655" s="212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188</v>
      </c>
      <c r="AU655" s="221" t="s">
        <v>81</v>
      </c>
      <c r="AV655" s="14" t="s">
        <v>184</v>
      </c>
      <c r="AW655" s="14" t="s">
        <v>33</v>
      </c>
      <c r="AX655" s="14" t="s">
        <v>79</v>
      </c>
      <c r="AY655" s="221" t="s">
        <v>177</v>
      </c>
    </row>
    <row r="656" spans="1:65" s="2" customFormat="1" ht="16.5" customHeight="1">
      <c r="A656" s="36"/>
      <c r="B656" s="37"/>
      <c r="C656" s="181" t="s">
        <v>1566</v>
      </c>
      <c r="D656" s="181" t="s">
        <v>179</v>
      </c>
      <c r="E656" s="182" t="s">
        <v>1567</v>
      </c>
      <c r="F656" s="183" t="s">
        <v>1568</v>
      </c>
      <c r="G656" s="184" t="s">
        <v>132</v>
      </c>
      <c r="H656" s="185">
        <v>220.8</v>
      </c>
      <c r="I656" s="186"/>
      <c r="J656" s="187">
        <f>ROUND(I656*H656,2)</f>
        <v>0</v>
      </c>
      <c r="K656" s="183" t="s">
        <v>183</v>
      </c>
      <c r="L656" s="41"/>
      <c r="M656" s="188" t="s">
        <v>19</v>
      </c>
      <c r="N656" s="189" t="s">
        <v>43</v>
      </c>
      <c r="O656" s="66"/>
      <c r="P656" s="190">
        <f>O656*H656</f>
        <v>0</v>
      </c>
      <c r="Q656" s="190">
        <v>4.3099999999999996E-3</v>
      </c>
      <c r="R656" s="190">
        <f>Q656*H656</f>
        <v>0.95164799999999994</v>
      </c>
      <c r="S656" s="190">
        <v>0</v>
      </c>
      <c r="T656" s="191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2" t="s">
        <v>287</v>
      </c>
      <c r="AT656" s="192" t="s">
        <v>179</v>
      </c>
      <c r="AU656" s="192" t="s">
        <v>81</v>
      </c>
      <c r="AY656" s="19" t="s">
        <v>177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9" t="s">
        <v>79</v>
      </c>
      <c r="BK656" s="193">
        <f>ROUND(I656*H656,2)</f>
        <v>0</v>
      </c>
      <c r="BL656" s="19" t="s">
        <v>287</v>
      </c>
      <c r="BM656" s="192" t="s">
        <v>1569</v>
      </c>
    </row>
    <row r="657" spans="1:65" s="2" customFormat="1" ht="11.25">
      <c r="A657" s="36"/>
      <c r="B657" s="37"/>
      <c r="C657" s="38"/>
      <c r="D657" s="194" t="s">
        <v>186</v>
      </c>
      <c r="E657" s="38"/>
      <c r="F657" s="195" t="s">
        <v>1570</v>
      </c>
      <c r="G657" s="38"/>
      <c r="H657" s="38"/>
      <c r="I657" s="196"/>
      <c r="J657" s="38"/>
      <c r="K657" s="38"/>
      <c r="L657" s="41"/>
      <c r="M657" s="197"/>
      <c r="N657" s="198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186</v>
      </c>
      <c r="AU657" s="19" t="s">
        <v>81</v>
      </c>
    </row>
    <row r="658" spans="1:65" s="13" customFormat="1" ht="11.25">
      <c r="B658" s="199"/>
      <c r="C658" s="200"/>
      <c r="D658" s="201" t="s">
        <v>188</v>
      </c>
      <c r="E658" s="202" t="s">
        <v>19</v>
      </c>
      <c r="F658" s="203" t="s">
        <v>1571</v>
      </c>
      <c r="G658" s="200"/>
      <c r="H658" s="204">
        <v>220.8</v>
      </c>
      <c r="I658" s="205"/>
      <c r="J658" s="200"/>
      <c r="K658" s="200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188</v>
      </c>
      <c r="AU658" s="210" t="s">
        <v>81</v>
      </c>
      <c r="AV658" s="13" t="s">
        <v>81</v>
      </c>
      <c r="AW658" s="13" t="s">
        <v>33</v>
      </c>
      <c r="AX658" s="13" t="s">
        <v>79</v>
      </c>
      <c r="AY658" s="210" t="s">
        <v>177</v>
      </c>
    </row>
    <row r="659" spans="1:65" s="2" customFormat="1" ht="24.2" customHeight="1">
      <c r="A659" s="36"/>
      <c r="B659" s="37"/>
      <c r="C659" s="181" t="s">
        <v>1572</v>
      </c>
      <c r="D659" s="181" t="s">
        <v>179</v>
      </c>
      <c r="E659" s="182" t="s">
        <v>1573</v>
      </c>
      <c r="F659" s="183" t="s">
        <v>1574</v>
      </c>
      <c r="G659" s="184" t="s">
        <v>228</v>
      </c>
      <c r="H659" s="185">
        <v>9.8369999999999997</v>
      </c>
      <c r="I659" s="186"/>
      <c r="J659" s="187">
        <f>ROUND(I659*H659,2)</f>
        <v>0</v>
      </c>
      <c r="K659" s="183" t="s">
        <v>183</v>
      </c>
      <c r="L659" s="41"/>
      <c r="M659" s="188" t="s">
        <v>19</v>
      </c>
      <c r="N659" s="189" t="s">
        <v>43</v>
      </c>
      <c r="O659" s="66"/>
      <c r="P659" s="190">
        <f>O659*H659</f>
        <v>0</v>
      </c>
      <c r="Q659" s="190">
        <v>0</v>
      </c>
      <c r="R659" s="190">
        <f>Q659*H659</f>
        <v>0</v>
      </c>
      <c r="S659" s="190">
        <v>0</v>
      </c>
      <c r="T659" s="191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2" t="s">
        <v>287</v>
      </c>
      <c r="AT659" s="192" t="s">
        <v>179</v>
      </c>
      <c r="AU659" s="192" t="s">
        <v>81</v>
      </c>
      <c r="AY659" s="19" t="s">
        <v>177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9" t="s">
        <v>79</v>
      </c>
      <c r="BK659" s="193">
        <f>ROUND(I659*H659,2)</f>
        <v>0</v>
      </c>
      <c r="BL659" s="19" t="s">
        <v>287</v>
      </c>
      <c r="BM659" s="192" t="s">
        <v>1575</v>
      </c>
    </row>
    <row r="660" spans="1:65" s="2" customFormat="1" ht="11.25">
      <c r="A660" s="36"/>
      <c r="B660" s="37"/>
      <c r="C660" s="38"/>
      <c r="D660" s="194" t="s">
        <v>186</v>
      </c>
      <c r="E660" s="38"/>
      <c r="F660" s="195" t="s">
        <v>1576</v>
      </c>
      <c r="G660" s="38"/>
      <c r="H660" s="38"/>
      <c r="I660" s="196"/>
      <c r="J660" s="38"/>
      <c r="K660" s="38"/>
      <c r="L660" s="41"/>
      <c r="M660" s="197"/>
      <c r="N660" s="198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186</v>
      </c>
      <c r="AU660" s="19" t="s">
        <v>81</v>
      </c>
    </row>
    <row r="661" spans="1:65" s="12" customFormat="1" ht="22.9" customHeight="1">
      <c r="B661" s="165"/>
      <c r="C661" s="166"/>
      <c r="D661" s="167" t="s">
        <v>71</v>
      </c>
      <c r="E661" s="179" t="s">
        <v>1577</v>
      </c>
      <c r="F661" s="179" t="s">
        <v>1578</v>
      </c>
      <c r="G661" s="166"/>
      <c r="H661" s="166"/>
      <c r="I661" s="169"/>
      <c r="J661" s="180">
        <f>BK661</f>
        <v>0</v>
      </c>
      <c r="K661" s="166"/>
      <c r="L661" s="171"/>
      <c r="M661" s="172"/>
      <c r="N661" s="173"/>
      <c r="O661" s="173"/>
      <c r="P661" s="174">
        <f>SUM(P662:P691)</f>
        <v>0</v>
      </c>
      <c r="Q661" s="173"/>
      <c r="R661" s="174">
        <f>SUM(R662:R691)</f>
        <v>1.2266958000000001</v>
      </c>
      <c r="S661" s="173"/>
      <c r="T661" s="175">
        <f>SUM(T662:T691)</f>
        <v>0</v>
      </c>
      <c r="AR661" s="176" t="s">
        <v>81</v>
      </c>
      <c r="AT661" s="177" t="s">
        <v>71</v>
      </c>
      <c r="AU661" s="177" t="s">
        <v>79</v>
      </c>
      <c r="AY661" s="176" t="s">
        <v>177</v>
      </c>
      <c r="BK661" s="178">
        <f>SUM(BK662:BK691)</f>
        <v>0</v>
      </c>
    </row>
    <row r="662" spans="1:65" s="2" customFormat="1" ht="16.5" customHeight="1">
      <c r="A662" s="36"/>
      <c r="B662" s="37"/>
      <c r="C662" s="181" t="s">
        <v>1579</v>
      </c>
      <c r="D662" s="181" t="s">
        <v>179</v>
      </c>
      <c r="E662" s="182" t="s">
        <v>1580</v>
      </c>
      <c r="F662" s="183" t="s">
        <v>1581</v>
      </c>
      <c r="G662" s="184" t="s">
        <v>132</v>
      </c>
      <c r="H662" s="185">
        <v>66.400000000000006</v>
      </c>
      <c r="I662" s="186"/>
      <c r="J662" s="187">
        <f>ROUND(I662*H662,2)</f>
        <v>0</v>
      </c>
      <c r="K662" s="183" t="s">
        <v>183</v>
      </c>
      <c r="L662" s="41"/>
      <c r="M662" s="188" t="s">
        <v>19</v>
      </c>
      <c r="N662" s="189" t="s">
        <v>43</v>
      </c>
      <c r="O662" s="66"/>
      <c r="P662" s="190">
        <f>O662*H662</f>
        <v>0</v>
      </c>
      <c r="Q662" s="190">
        <v>0</v>
      </c>
      <c r="R662" s="190">
        <f>Q662*H662</f>
        <v>0</v>
      </c>
      <c r="S662" s="190">
        <v>0</v>
      </c>
      <c r="T662" s="191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2" t="s">
        <v>287</v>
      </c>
      <c r="AT662" s="192" t="s">
        <v>179</v>
      </c>
      <c r="AU662" s="192" t="s">
        <v>81</v>
      </c>
      <c r="AY662" s="19" t="s">
        <v>177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9" t="s">
        <v>79</v>
      </c>
      <c r="BK662" s="193">
        <f>ROUND(I662*H662,2)</f>
        <v>0</v>
      </c>
      <c r="BL662" s="19" t="s">
        <v>287</v>
      </c>
      <c r="BM662" s="192" t="s">
        <v>1582</v>
      </c>
    </row>
    <row r="663" spans="1:65" s="2" customFormat="1" ht="11.25">
      <c r="A663" s="36"/>
      <c r="B663" s="37"/>
      <c r="C663" s="38"/>
      <c r="D663" s="194" t="s">
        <v>186</v>
      </c>
      <c r="E663" s="38"/>
      <c r="F663" s="195" t="s">
        <v>1583</v>
      </c>
      <c r="G663" s="38"/>
      <c r="H663" s="38"/>
      <c r="I663" s="196"/>
      <c r="J663" s="38"/>
      <c r="K663" s="38"/>
      <c r="L663" s="41"/>
      <c r="M663" s="197"/>
      <c r="N663" s="19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186</v>
      </c>
      <c r="AU663" s="19" t="s">
        <v>81</v>
      </c>
    </row>
    <row r="664" spans="1:65" s="13" customFormat="1" ht="11.25">
      <c r="B664" s="199"/>
      <c r="C664" s="200"/>
      <c r="D664" s="201" t="s">
        <v>188</v>
      </c>
      <c r="E664" s="202" t="s">
        <v>19</v>
      </c>
      <c r="F664" s="203" t="s">
        <v>1584</v>
      </c>
      <c r="G664" s="200"/>
      <c r="H664" s="204">
        <v>66.400000000000006</v>
      </c>
      <c r="I664" s="205"/>
      <c r="J664" s="200"/>
      <c r="K664" s="200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188</v>
      </c>
      <c r="AU664" s="210" t="s">
        <v>81</v>
      </c>
      <c r="AV664" s="13" t="s">
        <v>81</v>
      </c>
      <c r="AW664" s="13" t="s">
        <v>33</v>
      </c>
      <c r="AX664" s="13" t="s">
        <v>79</v>
      </c>
      <c r="AY664" s="210" t="s">
        <v>177</v>
      </c>
    </row>
    <row r="665" spans="1:65" s="2" customFormat="1" ht="16.5" customHeight="1">
      <c r="A665" s="36"/>
      <c r="B665" s="37"/>
      <c r="C665" s="181" t="s">
        <v>1585</v>
      </c>
      <c r="D665" s="181" t="s">
        <v>179</v>
      </c>
      <c r="E665" s="182" t="s">
        <v>1586</v>
      </c>
      <c r="F665" s="183" t="s">
        <v>1587</v>
      </c>
      <c r="G665" s="184" t="s">
        <v>132</v>
      </c>
      <c r="H665" s="185">
        <v>66.400000000000006</v>
      </c>
      <c r="I665" s="186"/>
      <c r="J665" s="187">
        <f>ROUND(I665*H665,2)</f>
        <v>0</v>
      </c>
      <c r="K665" s="183" t="s">
        <v>183</v>
      </c>
      <c r="L665" s="41"/>
      <c r="M665" s="188" t="s">
        <v>19</v>
      </c>
      <c r="N665" s="189" t="s">
        <v>43</v>
      </c>
      <c r="O665" s="66"/>
      <c r="P665" s="190">
        <f>O665*H665</f>
        <v>0</v>
      </c>
      <c r="Q665" s="190">
        <v>0</v>
      </c>
      <c r="R665" s="190">
        <f>Q665*H665</f>
        <v>0</v>
      </c>
      <c r="S665" s="190">
        <v>0</v>
      </c>
      <c r="T665" s="191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2" t="s">
        <v>287</v>
      </c>
      <c r="AT665" s="192" t="s">
        <v>179</v>
      </c>
      <c r="AU665" s="192" t="s">
        <v>81</v>
      </c>
      <c r="AY665" s="19" t="s">
        <v>177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9" t="s">
        <v>79</v>
      </c>
      <c r="BK665" s="193">
        <f>ROUND(I665*H665,2)</f>
        <v>0</v>
      </c>
      <c r="BL665" s="19" t="s">
        <v>287</v>
      </c>
      <c r="BM665" s="192" t="s">
        <v>1588</v>
      </c>
    </row>
    <row r="666" spans="1:65" s="2" customFormat="1" ht="11.25">
      <c r="A666" s="36"/>
      <c r="B666" s="37"/>
      <c r="C666" s="38"/>
      <c r="D666" s="194" t="s">
        <v>186</v>
      </c>
      <c r="E666" s="38"/>
      <c r="F666" s="195" t="s">
        <v>1589</v>
      </c>
      <c r="G666" s="38"/>
      <c r="H666" s="38"/>
      <c r="I666" s="196"/>
      <c r="J666" s="38"/>
      <c r="K666" s="38"/>
      <c r="L666" s="41"/>
      <c r="M666" s="197"/>
      <c r="N666" s="198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186</v>
      </c>
      <c r="AU666" s="19" t="s">
        <v>81</v>
      </c>
    </row>
    <row r="667" spans="1:65" s="2" customFormat="1" ht="16.5" customHeight="1">
      <c r="A667" s="36"/>
      <c r="B667" s="37"/>
      <c r="C667" s="181" t="s">
        <v>1590</v>
      </c>
      <c r="D667" s="181" t="s">
        <v>179</v>
      </c>
      <c r="E667" s="182" t="s">
        <v>1591</v>
      </c>
      <c r="F667" s="183" t="s">
        <v>1592</v>
      </c>
      <c r="G667" s="184" t="s">
        <v>132</v>
      </c>
      <c r="H667" s="185">
        <v>66.400000000000006</v>
      </c>
      <c r="I667" s="186"/>
      <c r="J667" s="187">
        <f>ROUND(I667*H667,2)</f>
        <v>0</v>
      </c>
      <c r="K667" s="183" t="s">
        <v>183</v>
      </c>
      <c r="L667" s="41"/>
      <c r="M667" s="188" t="s">
        <v>19</v>
      </c>
      <c r="N667" s="189" t="s">
        <v>43</v>
      </c>
      <c r="O667" s="66"/>
      <c r="P667" s="190">
        <f>O667*H667</f>
        <v>0</v>
      </c>
      <c r="Q667" s="190">
        <v>2.0000000000000001E-4</v>
      </c>
      <c r="R667" s="190">
        <f>Q667*H667</f>
        <v>1.3280000000000002E-2</v>
      </c>
      <c r="S667" s="190">
        <v>0</v>
      </c>
      <c r="T667" s="191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2" t="s">
        <v>287</v>
      </c>
      <c r="AT667" s="192" t="s">
        <v>179</v>
      </c>
      <c r="AU667" s="192" t="s">
        <v>81</v>
      </c>
      <c r="AY667" s="19" t="s">
        <v>177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19" t="s">
        <v>79</v>
      </c>
      <c r="BK667" s="193">
        <f>ROUND(I667*H667,2)</f>
        <v>0</v>
      </c>
      <c r="BL667" s="19" t="s">
        <v>287</v>
      </c>
      <c r="BM667" s="192" t="s">
        <v>1593</v>
      </c>
    </row>
    <row r="668" spans="1:65" s="2" customFormat="1" ht="11.25">
      <c r="A668" s="36"/>
      <c r="B668" s="37"/>
      <c r="C668" s="38"/>
      <c r="D668" s="194" t="s">
        <v>186</v>
      </c>
      <c r="E668" s="38"/>
      <c r="F668" s="195" t="s">
        <v>1594</v>
      </c>
      <c r="G668" s="38"/>
      <c r="H668" s="38"/>
      <c r="I668" s="196"/>
      <c r="J668" s="38"/>
      <c r="K668" s="38"/>
      <c r="L668" s="41"/>
      <c r="M668" s="197"/>
      <c r="N668" s="198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186</v>
      </c>
      <c r="AU668" s="19" t="s">
        <v>81</v>
      </c>
    </row>
    <row r="669" spans="1:65" s="2" customFormat="1" ht="24.2" customHeight="1">
      <c r="A669" s="36"/>
      <c r="B669" s="37"/>
      <c r="C669" s="181" t="s">
        <v>1595</v>
      </c>
      <c r="D669" s="181" t="s">
        <v>179</v>
      </c>
      <c r="E669" s="182" t="s">
        <v>1596</v>
      </c>
      <c r="F669" s="183" t="s">
        <v>1597</v>
      </c>
      <c r="G669" s="184" t="s">
        <v>380</v>
      </c>
      <c r="H669" s="185">
        <v>25.1</v>
      </c>
      <c r="I669" s="186"/>
      <c r="J669" s="187">
        <f>ROUND(I669*H669,2)</f>
        <v>0</v>
      </c>
      <c r="K669" s="183" t="s">
        <v>183</v>
      </c>
      <c r="L669" s="41"/>
      <c r="M669" s="188" t="s">
        <v>19</v>
      </c>
      <c r="N669" s="189" t="s">
        <v>43</v>
      </c>
      <c r="O669" s="66"/>
      <c r="P669" s="190">
        <f>O669*H669</f>
        <v>0</v>
      </c>
      <c r="Q669" s="190">
        <v>3.0000000000000001E-5</v>
      </c>
      <c r="R669" s="190">
        <f>Q669*H669</f>
        <v>7.5300000000000009E-4</v>
      </c>
      <c r="S669" s="190">
        <v>0</v>
      </c>
      <c r="T669" s="191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2" t="s">
        <v>287</v>
      </c>
      <c r="AT669" s="192" t="s">
        <v>179</v>
      </c>
      <c r="AU669" s="192" t="s">
        <v>81</v>
      </c>
      <c r="AY669" s="19" t="s">
        <v>177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9" t="s">
        <v>79</v>
      </c>
      <c r="BK669" s="193">
        <f>ROUND(I669*H669,2)</f>
        <v>0</v>
      </c>
      <c r="BL669" s="19" t="s">
        <v>287</v>
      </c>
      <c r="BM669" s="192" t="s">
        <v>1598</v>
      </c>
    </row>
    <row r="670" spans="1:65" s="2" customFormat="1" ht="11.25">
      <c r="A670" s="36"/>
      <c r="B670" s="37"/>
      <c r="C670" s="38"/>
      <c r="D670" s="194" t="s">
        <v>186</v>
      </c>
      <c r="E670" s="38"/>
      <c r="F670" s="195" t="s">
        <v>1599</v>
      </c>
      <c r="G670" s="38"/>
      <c r="H670" s="38"/>
      <c r="I670" s="196"/>
      <c r="J670" s="38"/>
      <c r="K670" s="38"/>
      <c r="L670" s="41"/>
      <c r="M670" s="197"/>
      <c r="N670" s="198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186</v>
      </c>
      <c r="AU670" s="19" t="s">
        <v>81</v>
      </c>
    </row>
    <row r="671" spans="1:65" s="13" customFormat="1" ht="11.25">
      <c r="B671" s="199"/>
      <c r="C671" s="200"/>
      <c r="D671" s="201" t="s">
        <v>188</v>
      </c>
      <c r="E671" s="202" t="s">
        <v>19</v>
      </c>
      <c r="F671" s="203" t="s">
        <v>1600</v>
      </c>
      <c r="G671" s="200"/>
      <c r="H671" s="204">
        <v>25.1</v>
      </c>
      <c r="I671" s="205"/>
      <c r="J671" s="200"/>
      <c r="K671" s="200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188</v>
      </c>
      <c r="AU671" s="210" t="s">
        <v>81</v>
      </c>
      <c r="AV671" s="13" t="s">
        <v>81</v>
      </c>
      <c r="AW671" s="13" t="s">
        <v>33</v>
      </c>
      <c r="AX671" s="13" t="s">
        <v>79</v>
      </c>
      <c r="AY671" s="210" t="s">
        <v>177</v>
      </c>
    </row>
    <row r="672" spans="1:65" s="2" customFormat="1" ht="16.5" customHeight="1">
      <c r="A672" s="36"/>
      <c r="B672" s="37"/>
      <c r="C672" s="233" t="s">
        <v>1601</v>
      </c>
      <c r="D672" s="233" t="s">
        <v>385</v>
      </c>
      <c r="E672" s="234" t="s">
        <v>1602</v>
      </c>
      <c r="F672" s="235" t="s">
        <v>1603</v>
      </c>
      <c r="G672" s="236" t="s">
        <v>380</v>
      </c>
      <c r="H672" s="237">
        <v>27.108000000000001</v>
      </c>
      <c r="I672" s="238"/>
      <c r="J672" s="239">
        <f>ROUND(I672*H672,2)</f>
        <v>0</v>
      </c>
      <c r="K672" s="235" t="s">
        <v>183</v>
      </c>
      <c r="L672" s="240"/>
      <c r="M672" s="241" t="s">
        <v>19</v>
      </c>
      <c r="N672" s="242" t="s">
        <v>43</v>
      </c>
      <c r="O672" s="66"/>
      <c r="P672" s="190">
        <f>O672*H672</f>
        <v>0</v>
      </c>
      <c r="Q672" s="190">
        <v>2.0000000000000001E-4</v>
      </c>
      <c r="R672" s="190">
        <f>Q672*H672</f>
        <v>5.4216000000000004E-3</v>
      </c>
      <c r="S672" s="190">
        <v>0</v>
      </c>
      <c r="T672" s="191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2" t="s">
        <v>404</v>
      </c>
      <c r="AT672" s="192" t="s">
        <v>385</v>
      </c>
      <c r="AU672" s="192" t="s">
        <v>81</v>
      </c>
      <c r="AY672" s="19" t="s">
        <v>177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9" t="s">
        <v>79</v>
      </c>
      <c r="BK672" s="193">
        <f>ROUND(I672*H672,2)</f>
        <v>0</v>
      </c>
      <c r="BL672" s="19" t="s">
        <v>287</v>
      </c>
      <c r="BM672" s="192" t="s">
        <v>1604</v>
      </c>
    </row>
    <row r="673" spans="1:65" s="13" customFormat="1" ht="11.25">
      <c r="B673" s="199"/>
      <c r="C673" s="200"/>
      <c r="D673" s="201" t="s">
        <v>188</v>
      </c>
      <c r="E673" s="200"/>
      <c r="F673" s="203" t="s">
        <v>1605</v>
      </c>
      <c r="G673" s="200"/>
      <c r="H673" s="204">
        <v>27.108000000000001</v>
      </c>
      <c r="I673" s="205"/>
      <c r="J673" s="200"/>
      <c r="K673" s="200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188</v>
      </c>
      <c r="AU673" s="210" t="s">
        <v>81</v>
      </c>
      <c r="AV673" s="13" t="s">
        <v>81</v>
      </c>
      <c r="AW673" s="13" t="s">
        <v>4</v>
      </c>
      <c r="AX673" s="13" t="s">
        <v>79</v>
      </c>
      <c r="AY673" s="210" t="s">
        <v>177</v>
      </c>
    </row>
    <row r="674" spans="1:65" s="2" customFormat="1" ht="16.5" customHeight="1">
      <c r="A674" s="36"/>
      <c r="B674" s="37"/>
      <c r="C674" s="181" t="s">
        <v>1606</v>
      </c>
      <c r="D674" s="181" t="s">
        <v>179</v>
      </c>
      <c r="E674" s="182" t="s">
        <v>1607</v>
      </c>
      <c r="F674" s="183" t="s">
        <v>1608</v>
      </c>
      <c r="G674" s="184" t="s">
        <v>380</v>
      </c>
      <c r="H674" s="185">
        <v>5.5</v>
      </c>
      <c r="I674" s="186"/>
      <c r="J674" s="187">
        <f>ROUND(I674*H674,2)</f>
        <v>0</v>
      </c>
      <c r="K674" s="183" t="s">
        <v>183</v>
      </c>
      <c r="L674" s="41"/>
      <c r="M674" s="188" t="s">
        <v>19</v>
      </c>
      <c r="N674" s="189" t="s">
        <v>43</v>
      </c>
      <c r="O674" s="66"/>
      <c r="P674" s="190">
        <f>O674*H674</f>
        <v>0</v>
      </c>
      <c r="Q674" s="190">
        <v>4.0000000000000003E-5</v>
      </c>
      <c r="R674" s="190">
        <f>Q674*H674</f>
        <v>2.2000000000000001E-4</v>
      </c>
      <c r="S674" s="190">
        <v>0</v>
      </c>
      <c r="T674" s="191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2" t="s">
        <v>287</v>
      </c>
      <c r="AT674" s="192" t="s">
        <v>179</v>
      </c>
      <c r="AU674" s="192" t="s">
        <v>81</v>
      </c>
      <c r="AY674" s="19" t="s">
        <v>177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9" t="s">
        <v>79</v>
      </c>
      <c r="BK674" s="193">
        <f>ROUND(I674*H674,2)</f>
        <v>0</v>
      </c>
      <c r="BL674" s="19" t="s">
        <v>287</v>
      </c>
      <c r="BM674" s="192" t="s">
        <v>1609</v>
      </c>
    </row>
    <row r="675" spans="1:65" s="2" customFormat="1" ht="11.25">
      <c r="A675" s="36"/>
      <c r="B675" s="37"/>
      <c r="C675" s="38"/>
      <c r="D675" s="194" t="s">
        <v>186</v>
      </c>
      <c r="E675" s="38"/>
      <c r="F675" s="195" t="s">
        <v>1610</v>
      </c>
      <c r="G675" s="38"/>
      <c r="H675" s="38"/>
      <c r="I675" s="196"/>
      <c r="J675" s="38"/>
      <c r="K675" s="38"/>
      <c r="L675" s="41"/>
      <c r="M675" s="197"/>
      <c r="N675" s="198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186</v>
      </c>
      <c r="AU675" s="19" t="s">
        <v>81</v>
      </c>
    </row>
    <row r="676" spans="1:65" s="2" customFormat="1" ht="16.5" customHeight="1">
      <c r="A676" s="36"/>
      <c r="B676" s="37"/>
      <c r="C676" s="233" t="s">
        <v>1611</v>
      </c>
      <c r="D676" s="233" t="s">
        <v>385</v>
      </c>
      <c r="E676" s="234" t="s">
        <v>1612</v>
      </c>
      <c r="F676" s="235" t="s">
        <v>1613</v>
      </c>
      <c r="G676" s="236" t="s">
        <v>380</v>
      </c>
      <c r="H676" s="237">
        <v>5.94</v>
      </c>
      <c r="I676" s="238"/>
      <c r="J676" s="239">
        <f>ROUND(I676*H676,2)</f>
        <v>0</v>
      </c>
      <c r="K676" s="235" t="s">
        <v>183</v>
      </c>
      <c r="L676" s="240"/>
      <c r="M676" s="241" t="s">
        <v>19</v>
      </c>
      <c r="N676" s="242" t="s">
        <v>43</v>
      </c>
      <c r="O676" s="66"/>
      <c r="P676" s="190">
        <f>O676*H676</f>
        <v>0</v>
      </c>
      <c r="Q676" s="190">
        <v>4.0000000000000002E-4</v>
      </c>
      <c r="R676" s="190">
        <f>Q676*H676</f>
        <v>2.3760000000000001E-3</v>
      </c>
      <c r="S676" s="190">
        <v>0</v>
      </c>
      <c r="T676" s="191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2" t="s">
        <v>404</v>
      </c>
      <c r="AT676" s="192" t="s">
        <v>385</v>
      </c>
      <c r="AU676" s="192" t="s">
        <v>81</v>
      </c>
      <c r="AY676" s="19" t="s">
        <v>177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9" t="s">
        <v>79</v>
      </c>
      <c r="BK676" s="193">
        <f>ROUND(I676*H676,2)</f>
        <v>0</v>
      </c>
      <c r="BL676" s="19" t="s">
        <v>287</v>
      </c>
      <c r="BM676" s="192" t="s">
        <v>1614</v>
      </c>
    </row>
    <row r="677" spans="1:65" s="13" customFormat="1" ht="11.25">
      <c r="B677" s="199"/>
      <c r="C677" s="200"/>
      <c r="D677" s="201" t="s">
        <v>188</v>
      </c>
      <c r="E677" s="200"/>
      <c r="F677" s="203" t="s">
        <v>1615</v>
      </c>
      <c r="G677" s="200"/>
      <c r="H677" s="204">
        <v>5.94</v>
      </c>
      <c r="I677" s="205"/>
      <c r="J677" s="200"/>
      <c r="K677" s="200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188</v>
      </c>
      <c r="AU677" s="210" t="s">
        <v>81</v>
      </c>
      <c r="AV677" s="13" t="s">
        <v>81</v>
      </c>
      <c r="AW677" s="13" t="s">
        <v>4</v>
      </c>
      <c r="AX677" s="13" t="s">
        <v>79</v>
      </c>
      <c r="AY677" s="210" t="s">
        <v>177</v>
      </c>
    </row>
    <row r="678" spans="1:65" s="2" customFormat="1" ht="16.5" customHeight="1">
      <c r="A678" s="36"/>
      <c r="B678" s="37"/>
      <c r="C678" s="181" t="s">
        <v>1616</v>
      </c>
      <c r="D678" s="181" t="s">
        <v>179</v>
      </c>
      <c r="E678" s="182" t="s">
        <v>1617</v>
      </c>
      <c r="F678" s="183" t="s">
        <v>1618</v>
      </c>
      <c r="G678" s="184" t="s">
        <v>380</v>
      </c>
      <c r="H678" s="185">
        <v>11.1</v>
      </c>
      <c r="I678" s="186"/>
      <c r="J678" s="187">
        <f>ROUND(I678*H678,2)</f>
        <v>0</v>
      </c>
      <c r="K678" s="183" t="s">
        <v>183</v>
      </c>
      <c r="L678" s="41"/>
      <c r="M678" s="188" t="s">
        <v>19</v>
      </c>
      <c r="N678" s="189" t="s">
        <v>43</v>
      </c>
      <c r="O678" s="66"/>
      <c r="P678" s="190">
        <f>O678*H678</f>
        <v>0</v>
      </c>
      <c r="Q678" s="190">
        <v>6.0000000000000002E-5</v>
      </c>
      <c r="R678" s="190">
        <f>Q678*H678</f>
        <v>6.6600000000000003E-4</v>
      </c>
      <c r="S678" s="190">
        <v>0</v>
      </c>
      <c r="T678" s="191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2" t="s">
        <v>287</v>
      </c>
      <c r="AT678" s="192" t="s">
        <v>179</v>
      </c>
      <c r="AU678" s="192" t="s">
        <v>81</v>
      </c>
      <c r="AY678" s="19" t="s">
        <v>177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9" t="s">
        <v>79</v>
      </c>
      <c r="BK678" s="193">
        <f>ROUND(I678*H678,2)</f>
        <v>0</v>
      </c>
      <c r="BL678" s="19" t="s">
        <v>287</v>
      </c>
      <c r="BM678" s="192" t="s">
        <v>1619</v>
      </c>
    </row>
    <row r="679" spans="1:65" s="2" customFormat="1" ht="11.25">
      <c r="A679" s="36"/>
      <c r="B679" s="37"/>
      <c r="C679" s="38"/>
      <c r="D679" s="194" t="s">
        <v>186</v>
      </c>
      <c r="E679" s="38"/>
      <c r="F679" s="195" t="s">
        <v>1620</v>
      </c>
      <c r="G679" s="38"/>
      <c r="H679" s="38"/>
      <c r="I679" s="196"/>
      <c r="J679" s="38"/>
      <c r="K679" s="38"/>
      <c r="L679" s="41"/>
      <c r="M679" s="197"/>
      <c r="N679" s="198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186</v>
      </c>
      <c r="AU679" s="19" t="s">
        <v>81</v>
      </c>
    </row>
    <row r="680" spans="1:65" s="13" customFormat="1" ht="11.25">
      <c r="B680" s="199"/>
      <c r="C680" s="200"/>
      <c r="D680" s="201" t="s">
        <v>188</v>
      </c>
      <c r="E680" s="202" t="s">
        <v>19</v>
      </c>
      <c r="F680" s="203" t="s">
        <v>1621</v>
      </c>
      <c r="G680" s="200"/>
      <c r="H680" s="204">
        <v>11.1</v>
      </c>
      <c r="I680" s="205"/>
      <c r="J680" s="200"/>
      <c r="K680" s="200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188</v>
      </c>
      <c r="AU680" s="210" t="s">
        <v>81</v>
      </c>
      <c r="AV680" s="13" t="s">
        <v>81</v>
      </c>
      <c r="AW680" s="13" t="s">
        <v>33</v>
      </c>
      <c r="AX680" s="13" t="s">
        <v>79</v>
      </c>
      <c r="AY680" s="210" t="s">
        <v>177</v>
      </c>
    </row>
    <row r="681" spans="1:65" s="2" customFormat="1" ht="16.5" customHeight="1">
      <c r="A681" s="36"/>
      <c r="B681" s="37"/>
      <c r="C681" s="233" t="s">
        <v>581</v>
      </c>
      <c r="D681" s="233" t="s">
        <v>385</v>
      </c>
      <c r="E681" s="234" t="s">
        <v>1622</v>
      </c>
      <c r="F681" s="235" t="s">
        <v>1623</v>
      </c>
      <c r="G681" s="236" t="s">
        <v>380</v>
      </c>
      <c r="H681" s="237">
        <v>11.988</v>
      </c>
      <c r="I681" s="238"/>
      <c r="J681" s="239">
        <f>ROUND(I681*H681,2)</f>
        <v>0</v>
      </c>
      <c r="K681" s="235" t="s">
        <v>183</v>
      </c>
      <c r="L681" s="240"/>
      <c r="M681" s="241" t="s">
        <v>19</v>
      </c>
      <c r="N681" s="242" t="s">
        <v>43</v>
      </c>
      <c r="O681" s="66"/>
      <c r="P681" s="190">
        <f>O681*H681</f>
        <v>0</v>
      </c>
      <c r="Q681" s="190">
        <v>4.0000000000000002E-4</v>
      </c>
      <c r="R681" s="190">
        <f>Q681*H681</f>
        <v>4.7952000000000003E-3</v>
      </c>
      <c r="S681" s="190">
        <v>0</v>
      </c>
      <c r="T681" s="191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2" t="s">
        <v>404</v>
      </c>
      <c r="AT681" s="192" t="s">
        <v>385</v>
      </c>
      <c r="AU681" s="192" t="s">
        <v>81</v>
      </c>
      <c r="AY681" s="19" t="s">
        <v>177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19" t="s">
        <v>79</v>
      </c>
      <c r="BK681" s="193">
        <f>ROUND(I681*H681,2)</f>
        <v>0</v>
      </c>
      <c r="BL681" s="19" t="s">
        <v>287</v>
      </c>
      <c r="BM681" s="192" t="s">
        <v>1624</v>
      </c>
    </row>
    <row r="682" spans="1:65" s="13" customFormat="1" ht="11.25">
      <c r="B682" s="199"/>
      <c r="C682" s="200"/>
      <c r="D682" s="201" t="s">
        <v>188</v>
      </c>
      <c r="E682" s="200"/>
      <c r="F682" s="203" t="s">
        <v>1625</v>
      </c>
      <c r="G682" s="200"/>
      <c r="H682" s="204">
        <v>11.988</v>
      </c>
      <c r="I682" s="205"/>
      <c r="J682" s="200"/>
      <c r="K682" s="200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188</v>
      </c>
      <c r="AU682" s="210" t="s">
        <v>81</v>
      </c>
      <c r="AV682" s="13" t="s">
        <v>81</v>
      </c>
      <c r="AW682" s="13" t="s">
        <v>4</v>
      </c>
      <c r="AX682" s="13" t="s">
        <v>79</v>
      </c>
      <c r="AY682" s="210" t="s">
        <v>177</v>
      </c>
    </row>
    <row r="683" spans="1:65" s="2" customFormat="1" ht="24.2" customHeight="1">
      <c r="A683" s="36"/>
      <c r="B683" s="37"/>
      <c r="C683" s="181" t="s">
        <v>1626</v>
      </c>
      <c r="D683" s="181" t="s">
        <v>179</v>
      </c>
      <c r="E683" s="182" t="s">
        <v>1627</v>
      </c>
      <c r="F683" s="183" t="s">
        <v>1628</v>
      </c>
      <c r="G683" s="184" t="s">
        <v>132</v>
      </c>
      <c r="H683" s="185">
        <v>66.400000000000006</v>
      </c>
      <c r="I683" s="186"/>
      <c r="J683" s="187">
        <f>ROUND(I683*H683,2)</f>
        <v>0</v>
      </c>
      <c r="K683" s="183" t="s">
        <v>19</v>
      </c>
      <c r="L683" s="41"/>
      <c r="M683" s="188" t="s">
        <v>19</v>
      </c>
      <c r="N683" s="189" t="s">
        <v>43</v>
      </c>
      <c r="O683" s="66"/>
      <c r="P683" s="190">
        <f>O683*H683</f>
        <v>0</v>
      </c>
      <c r="Q683" s="190">
        <v>1.796E-2</v>
      </c>
      <c r="R683" s="190">
        <f>Q683*H683</f>
        <v>1.192544</v>
      </c>
      <c r="S683" s="190">
        <v>0</v>
      </c>
      <c r="T683" s="191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2" t="s">
        <v>287</v>
      </c>
      <c r="AT683" s="192" t="s">
        <v>179</v>
      </c>
      <c r="AU683" s="192" t="s">
        <v>81</v>
      </c>
      <c r="AY683" s="19" t="s">
        <v>177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9" t="s">
        <v>79</v>
      </c>
      <c r="BK683" s="193">
        <f>ROUND(I683*H683,2)</f>
        <v>0</v>
      </c>
      <c r="BL683" s="19" t="s">
        <v>287</v>
      </c>
      <c r="BM683" s="192" t="s">
        <v>1629</v>
      </c>
    </row>
    <row r="684" spans="1:65" s="13" customFormat="1" ht="11.25">
      <c r="B684" s="199"/>
      <c r="C684" s="200"/>
      <c r="D684" s="201" t="s">
        <v>188</v>
      </c>
      <c r="E684" s="202" t="s">
        <v>582</v>
      </c>
      <c r="F684" s="203" t="s">
        <v>1630</v>
      </c>
      <c r="G684" s="200"/>
      <c r="H684" s="204">
        <v>34.6</v>
      </c>
      <c r="I684" s="205"/>
      <c r="J684" s="200"/>
      <c r="K684" s="200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188</v>
      </c>
      <c r="AU684" s="210" t="s">
        <v>81</v>
      </c>
      <c r="AV684" s="13" t="s">
        <v>81</v>
      </c>
      <c r="AW684" s="13" t="s">
        <v>33</v>
      </c>
      <c r="AX684" s="13" t="s">
        <v>72</v>
      </c>
      <c r="AY684" s="210" t="s">
        <v>177</v>
      </c>
    </row>
    <row r="685" spans="1:65" s="13" customFormat="1" ht="11.25">
      <c r="B685" s="199"/>
      <c r="C685" s="200"/>
      <c r="D685" s="201" t="s">
        <v>188</v>
      </c>
      <c r="E685" s="202" t="s">
        <v>594</v>
      </c>
      <c r="F685" s="203" t="s">
        <v>1631</v>
      </c>
      <c r="G685" s="200"/>
      <c r="H685" s="204">
        <v>31.8</v>
      </c>
      <c r="I685" s="205"/>
      <c r="J685" s="200"/>
      <c r="K685" s="200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188</v>
      </c>
      <c r="AU685" s="210" t="s">
        <v>81</v>
      </c>
      <c r="AV685" s="13" t="s">
        <v>81</v>
      </c>
      <c r="AW685" s="13" t="s">
        <v>33</v>
      </c>
      <c r="AX685" s="13" t="s">
        <v>72</v>
      </c>
      <c r="AY685" s="210" t="s">
        <v>177</v>
      </c>
    </row>
    <row r="686" spans="1:65" s="14" customFormat="1" ht="11.25">
      <c r="B686" s="211"/>
      <c r="C686" s="212"/>
      <c r="D686" s="201" t="s">
        <v>188</v>
      </c>
      <c r="E686" s="213" t="s">
        <v>19</v>
      </c>
      <c r="F686" s="214" t="s">
        <v>199</v>
      </c>
      <c r="G686" s="212"/>
      <c r="H686" s="215">
        <v>66.400000000000006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188</v>
      </c>
      <c r="AU686" s="221" t="s">
        <v>81</v>
      </c>
      <c r="AV686" s="14" t="s">
        <v>184</v>
      </c>
      <c r="AW686" s="14" t="s">
        <v>33</v>
      </c>
      <c r="AX686" s="14" t="s">
        <v>79</v>
      </c>
      <c r="AY686" s="221" t="s">
        <v>177</v>
      </c>
    </row>
    <row r="687" spans="1:65" s="2" customFormat="1" ht="16.5" customHeight="1">
      <c r="A687" s="36"/>
      <c r="B687" s="37"/>
      <c r="C687" s="181" t="s">
        <v>1632</v>
      </c>
      <c r="D687" s="181" t="s">
        <v>179</v>
      </c>
      <c r="E687" s="182" t="s">
        <v>1633</v>
      </c>
      <c r="F687" s="183" t="s">
        <v>1634</v>
      </c>
      <c r="G687" s="184" t="s">
        <v>132</v>
      </c>
      <c r="H687" s="185">
        <v>66.400000000000006</v>
      </c>
      <c r="I687" s="186"/>
      <c r="J687" s="187">
        <f>ROUND(I687*H687,2)</f>
        <v>0</v>
      </c>
      <c r="K687" s="183" t="s">
        <v>183</v>
      </c>
      <c r="L687" s="41"/>
      <c r="M687" s="188" t="s">
        <v>19</v>
      </c>
      <c r="N687" s="189" t="s">
        <v>43</v>
      </c>
      <c r="O687" s="66"/>
      <c r="P687" s="190">
        <f>O687*H687</f>
        <v>0</v>
      </c>
      <c r="Q687" s="190">
        <v>1E-4</v>
      </c>
      <c r="R687" s="190">
        <f>Q687*H687</f>
        <v>6.6400000000000009E-3</v>
      </c>
      <c r="S687" s="190">
        <v>0</v>
      </c>
      <c r="T687" s="191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2" t="s">
        <v>287</v>
      </c>
      <c r="AT687" s="192" t="s">
        <v>179</v>
      </c>
      <c r="AU687" s="192" t="s">
        <v>81</v>
      </c>
      <c r="AY687" s="19" t="s">
        <v>177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19" t="s">
        <v>79</v>
      </c>
      <c r="BK687" s="193">
        <f>ROUND(I687*H687,2)</f>
        <v>0</v>
      </c>
      <c r="BL687" s="19" t="s">
        <v>287</v>
      </c>
      <c r="BM687" s="192" t="s">
        <v>1635</v>
      </c>
    </row>
    <row r="688" spans="1:65" s="2" customFormat="1" ht="11.25">
      <c r="A688" s="36"/>
      <c r="B688" s="37"/>
      <c r="C688" s="38"/>
      <c r="D688" s="194" t="s">
        <v>186</v>
      </c>
      <c r="E688" s="38"/>
      <c r="F688" s="195" t="s">
        <v>1636</v>
      </c>
      <c r="G688" s="38"/>
      <c r="H688" s="38"/>
      <c r="I688" s="196"/>
      <c r="J688" s="38"/>
      <c r="K688" s="38"/>
      <c r="L688" s="41"/>
      <c r="M688" s="197"/>
      <c r="N688" s="198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186</v>
      </c>
      <c r="AU688" s="19" t="s">
        <v>81</v>
      </c>
    </row>
    <row r="689" spans="1:65" s="13" customFormat="1" ht="11.25">
      <c r="B689" s="199"/>
      <c r="C689" s="200"/>
      <c r="D689" s="201" t="s">
        <v>188</v>
      </c>
      <c r="E689" s="202" t="s">
        <v>19</v>
      </c>
      <c r="F689" s="203" t="s">
        <v>1637</v>
      </c>
      <c r="G689" s="200"/>
      <c r="H689" s="204">
        <v>66.400000000000006</v>
      </c>
      <c r="I689" s="205"/>
      <c r="J689" s="200"/>
      <c r="K689" s="200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188</v>
      </c>
      <c r="AU689" s="210" t="s">
        <v>81</v>
      </c>
      <c r="AV689" s="13" t="s">
        <v>81</v>
      </c>
      <c r="AW689" s="13" t="s">
        <v>33</v>
      </c>
      <c r="AX689" s="13" t="s">
        <v>79</v>
      </c>
      <c r="AY689" s="210" t="s">
        <v>177</v>
      </c>
    </row>
    <row r="690" spans="1:65" s="2" customFormat="1" ht="24.2" customHeight="1">
      <c r="A690" s="36"/>
      <c r="B690" s="37"/>
      <c r="C690" s="181" t="s">
        <v>1638</v>
      </c>
      <c r="D690" s="181" t="s">
        <v>179</v>
      </c>
      <c r="E690" s="182" t="s">
        <v>1639</v>
      </c>
      <c r="F690" s="183" t="s">
        <v>1640</v>
      </c>
      <c r="G690" s="184" t="s">
        <v>228</v>
      </c>
      <c r="H690" s="185">
        <v>1.2270000000000001</v>
      </c>
      <c r="I690" s="186"/>
      <c r="J690" s="187">
        <f>ROUND(I690*H690,2)</f>
        <v>0</v>
      </c>
      <c r="K690" s="183" t="s">
        <v>183</v>
      </c>
      <c r="L690" s="41"/>
      <c r="M690" s="188" t="s">
        <v>19</v>
      </c>
      <c r="N690" s="189" t="s">
        <v>43</v>
      </c>
      <c r="O690" s="66"/>
      <c r="P690" s="190">
        <f>O690*H690</f>
        <v>0</v>
      </c>
      <c r="Q690" s="190">
        <v>0</v>
      </c>
      <c r="R690" s="190">
        <f>Q690*H690</f>
        <v>0</v>
      </c>
      <c r="S690" s="190">
        <v>0</v>
      </c>
      <c r="T690" s="191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2" t="s">
        <v>287</v>
      </c>
      <c r="AT690" s="192" t="s">
        <v>179</v>
      </c>
      <c r="AU690" s="192" t="s">
        <v>81</v>
      </c>
      <c r="AY690" s="19" t="s">
        <v>177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9" t="s">
        <v>79</v>
      </c>
      <c r="BK690" s="193">
        <f>ROUND(I690*H690,2)</f>
        <v>0</v>
      </c>
      <c r="BL690" s="19" t="s">
        <v>287</v>
      </c>
      <c r="BM690" s="192" t="s">
        <v>1641</v>
      </c>
    </row>
    <row r="691" spans="1:65" s="2" customFormat="1" ht="11.25">
      <c r="A691" s="36"/>
      <c r="B691" s="37"/>
      <c r="C691" s="38"/>
      <c r="D691" s="194" t="s">
        <v>186</v>
      </c>
      <c r="E691" s="38"/>
      <c r="F691" s="195" t="s">
        <v>1642</v>
      </c>
      <c r="G691" s="38"/>
      <c r="H691" s="38"/>
      <c r="I691" s="196"/>
      <c r="J691" s="38"/>
      <c r="K691" s="38"/>
      <c r="L691" s="41"/>
      <c r="M691" s="197"/>
      <c r="N691" s="198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186</v>
      </c>
      <c r="AU691" s="19" t="s">
        <v>81</v>
      </c>
    </row>
    <row r="692" spans="1:65" s="12" customFormat="1" ht="22.9" customHeight="1">
      <c r="B692" s="165"/>
      <c r="C692" s="166"/>
      <c r="D692" s="167" t="s">
        <v>71</v>
      </c>
      <c r="E692" s="179" t="s">
        <v>540</v>
      </c>
      <c r="F692" s="179" t="s">
        <v>541</v>
      </c>
      <c r="G692" s="166"/>
      <c r="H692" s="166"/>
      <c r="I692" s="169"/>
      <c r="J692" s="180">
        <f>BK692</f>
        <v>0</v>
      </c>
      <c r="K692" s="166"/>
      <c r="L692" s="171"/>
      <c r="M692" s="172"/>
      <c r="N692" s="173"/>
      <c r="O692" s="173"/>
      <c r="P692" s="174">
        <f>SUM(P693:P713)</f>
        <v>0</v>
      </c>
      <c r="Q692" s="173"/>
      <c r="R692" s="174">
        <f>SUM(R693:R713)</f>
        <v>0.11027472000000001</v>
      </c>
      <c r="S692" s="173"/>
      <c r="T692" s="175">
        <f>SUM(T693:T713)</f>
        <v>0</v>
      </c>
      <c r="AR692" s="176" t="s">
        <v>81</v>
      </c>
      <c r="AT692" s="177" t="s">
        <v>71</v>
      </c>
      <c r="AU692" s="177" t="s">
        <v>79</v>
      </c>
      <c r="AY692" s="176" t="s">
        <v>177</v>
      </c>
      <c r="BK692" s="178">
        <f>SUM(BK693:BK713)</f>
        <v>0</v>
      </c>
    </row>
    <row r="693" spans="1:65" s="2" customFormat="1" ht="16.5" customHeight="1">
      <c r="A693" s="36"/>
      <c r="B693" s="37"/>
      <c r="C693" s="181" t="s">
        <v>1643</v>
      </c>
      <c r="D693" s="181" t="s">
        <v>179</v>
      </c>
      <c r="E693" s="182" t="s">
        <v>1644</v>
      </c>
      <c r="F693" s="183" t="s">
        <v>1645</v>
      </c>
      <c r="G693" s="184" t="s">
        <v>132</v>
      </c>
      <c r="H693" s="185">
        <v>5.68</v>
      </c>
      <c r="I693" s="186"/>
      <c r="J693" s="187">
        <f>ROUND(I693*H693,2)</f>
        <v>0</v>
      </c>
      <c r="K693" s="183" t="s">
        <v>183</v>
      </c>
      <c r="L693" s="41"/>
      <c r="M693" s="188" t="s">
        <v>19</v>
      </c>
      <c r="N693" s="189" t="s">
        <v>43</v>
      </c>
      <c r="O693" s="66"/>
      <c r="P693" s="190">
        <f>O693*H693</f>
        <v>0</v>
      </c>
      <c r="Q693" s="190">
        <v>2.0000000000000001E-4</v>
      </c>
      <c r="R693" s="190">
        <f>Q693*H693</f>
        <v>1.1360000000000001E-3</v>
      </c>
      <c r="S693" s="190">
        <v>0</v>
      </c>
      <c r="T693" s="191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2" t="s">
        <v>287</v>
      </c>
      <c r="AT693" s="192" t="s">
        <v>179</v>
      </c>
      <c r="AU693" s="192" t="s">
        <v>81</v>
      </c>
      <c r="AY693" s="19" t="s">
        <v>177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9" t="s">
        <v>79</v>
      </c>
      <c r="BK693" s="193">
        <f>ROUND(I693*H693,2)</f>
        <v>0</v>
      </c>
      <c r="BL693" s="19" t="s">
        <v>287</v>
      </c>
      <c r="BM693" s="192" t="s">
        <v>1646</v>
      </c>
    </row>
    <row r="694" spans="1:65" s="2" customFormat="1" ht="11.25">
      <c r="A694" s="36"/>
      <c r="B694" s="37"/>
      <c r="C694" s="38"/>
      <c r="D694" s="194" t="s">
        <v>186</v>
      </c>
      <c r="E694" s="38"/>
      <c r="F694" s="195" t="s">
        <v>1647</v>
      </c>
      <c r="G694" s="38"/>
      <c r="H694" s="38"/>
      <c r="I694" s="196"/>
      <c r="J694" s="38"/>
      <c r="K694" s="38"/>
      <c r="L694" s="41"/>
      <c r="M694" s="197"/>
      <c r="N694" s="198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186</v>
      </c>
      <c r="AU694" s="19" t="s">
        <v>81</v>
      </c>
    </row>
    <row r="695" spans="1:65" s="13" customFormat="1" ht="11.25">
      <c r="B695" s="199"/>
      <c r="C695" s="200"/>
      <c r="D695" s="201" t="s">
        <v>188</v>
      </c>
      <c r="E695" s="202" t="s">
        <v>19</v>
      </c>
      <c r="F695" s="203" t="s">
        <v>1648</v>
      </c>
      <c r="G695" s="200"/>
      <c r="H695" s="204">
        <v>5.68</v>
      </c>
      <c r="I695" s="205"/>
      <c r="J695" s="200"/>
      <c r="K695" s="200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188</v>
      </c>
      <c r="AU695" s="210" t="s">
        <v>81</v>
      </c>
      <c r="AV695" s="13" t="s">
        <v>81</v>
      </c>
      <c r="AW695" s="13" t="s">
        <v>33</v>
      </c>
      <c r="AX695" s="13" t="s">
        <v>79</v>
      </c>
      <c r="AY695" s="210" t="s">
        <v>177</v>
      </c>
    </row>
    <row r="696" spans="1:65" s="2" customFormat="1" ht="24.2" customHeight="1">
      <c r="A696" s="36"/>
      <c r="B696" s="37"/>
      <c r="C696" s="181" t="s">
        <v>1649</v>
      </c>
      <c r="D696" s="181" t="s">
        <v>179</v>
      </c>
      <c r="E696" s="182" t="s">
        <v>1650</v>
      </c>
      <c r="F696" s="183" t="s">
        <v>1651</v>
      </c>
      <c r="G696" s="184" t="s">
        <v>132</v>
      </c>
      <c r="H696" s="185">
        <v>5.68</v>
      </c>
      <c r="I696" s="186"/>
      <c r="J696" s="187">
        <f>ROUND(I696*H696,2)</f>
        <v>0</v>
      </c>
      <c r="K696" s="183" t="s">
        <v>19</v>
      </c>
      <c r="L696" s="41"/>
      <c r="M696" s="188" t="s">
        <v>19</v>
      </c>
      <c r="N696" s="189" t="s">
        <v>43</v>
      </c>
      <c r="O696" s="66"/>
      <c r="P696" s="190">
        <f>O696*H696</f>
        <v>0</v>
      </c>
      <c r="Q696" s="190">
        <v>1.4999999999999999E-2</v>
      </c>
      <c r="R696" s="190">
        <f>Q696*H696</f>
        <v>8.5199999999999998E-2</v>
      </c>
      <c r="S696" s="190">
        <v>0</v>
      </c>
      <c r="T696" s="191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2" t="s">
        <v>287</v>
      </c>
      <c r="AT696" s="192" t="s">
        <v>179</v>
      </c>
      <c r="AU696" s="192" t="s">
        <v>81</v>
      </c>
      <c r="AY696" s="19" t="s">
        <v>177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19" t="s">
        <v>79</v>
      </c>
      <c r="BK696" s="193">
        <f>ROUND(I696*H696,2)</f>
        <v>0</v>
      </c>
      <c r="BL696" s="19" t="s">
        <v>287</v>
      </c>
      <c r="BM696" s="192" t="s">
        <v>1652</v>
      </c>
    </row>
    <row r="697" spans="1:65" s="2" customFormat="1" ht="16.5" customHeight="1">
      <c r="A697" s="36"/>
      <c r="B697" s="37"/>
      <c r="C697" s="181" t="s">
        <v>1653</v>
      </c>
      <c r="D697" s="181" t="s">
        <v>179</v>
      </c>
      <c r="E697" s="182" t="s">
        <v>1654</v>
      </c>
      <c r="F697" s="183" t="s">
        <v>1655</v>
      </c>
      <c r="G697" s="184" t="s">
        <v>132</v>
      </c>
      <c r="H697" s="185">
        <v>5.68</v>
      </c>
      <c r="I697" s="186"/>
      <c r="J697" s="187">
        <f>ROUND(I697*H697,2)</f>
        <v>0</v>
      </c>
      <c r="K697" s="183" t="s">
        <v>183</v>
      </c>
      <c r="L697" s="41"/>
      <c r="M697" s="188" t="s">
        <v>19</v>
      </c>
      <c r="N697" s="189" t="s">
        <v>43</v>
      </c>
      <c r="O697" s="66"/>
      <c r="P697" s="190">
        <f>O697*H697</f>
        <v>0</v>
      </c>
      <c r="Q697" s="190">
        <v>4.0000000000000002E-4</v>
      </c>
      <c r="R697" s="190">
        <f>Q697*H697</f>
        <v>2.2720000000000001E-3</v>
      </c>
      <c r="S697" s="190">
        <v>0</v>
      </c>
      <c r="T697" s="191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2" t="s">
        <v>287</v>
      </c>
      <c r="AT697" s="192" t="s">
        <v>179</v>
      </c>
      <c r="AU697" s="192" t="s">
        <v>81</v>
      </c>
      <c r="AY697" s="19" t="s">
        <v>177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9" t="s">
        <v>79</v>
      </c>
      <c r="BK697" s="193">
        <f>ROUND(I697*H697,2)</f>
        <v>0</v>
      </c>
      <c r="BL697" s="19" t="s">
        <v>287</v>
      </c>
      <c r="BM697" s="192" t="s">
        <v>1656</v>
      </c>
    </row>
    <row r="698" spans="1:65" s="2" customFormat="1" ht="11.25">
      <c r="A698" s="36"/>
      <c r="B698" s="37"/>
      <c r="C698" s="38"/>
      <c r="D698" s="194" t="s">
        <v>186</v>
      </c>
      <c r="E698" s="38"/>
      <c r="F698" s="195" t="s">
        <v>1657</v>
      </c>
      <c r="G698" s="38"/>
      <c r="H698" s="38"/>
      <c r="I698" s="196"/>
      <c r="J698" s="38"/>
      <c r="K698" s="38"/>
      <c r="L698" s="41"/>
      <c r="M698" s="197"/>
      <c r="N698" s="198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186</v>
      </c>
      <c r="AU698" s="19" t="s">
        <v>81</v>
      </c>
    </row>
    <row r="699" spans="1:65" s="13" customFormat="1" ht="11.25">
      <c r="B699" s="199"/>
      <c r="C699" s="200"/>
      <c r="D699" s="201" t="s">
        <v>188</v>
      </c>
      <c r="E699" s="202" t="s">
        <v>588</v>
      </c>
      <c r="F699" s="203" t="s">
        <v>1658</v>
      </c>
      <c r="G699" s="200"/>
      <c r="H699" s="204">
        <v>5.68</v>
      </c>
      <c r="I699" s="205"/>
      <c r="J699" s="200"/>
      <c r="K699" s="200"/>
      <c r="L699" s="206"/>
      <c r="M699" s="207"/>
      <c r="N699" s="208"/>
      <c r="O699" s="208"/>
      <c r="P699" s="208"/>
      <c r="Q699" s="208"/>
      <c r="R699" s="208"/>
      <c r="S699" s="208"/>
      <c r="T699" s="209"/>
      <c r="AT699" s="210" t="s">
        <v>188</v>
      </c>
      <c r="AU699" s="210" t="s">
        <v>81</v>
      </c>
      <c r="AV699" s="13" t="s">
        <v>81</v>
      </c>
      <c r="AW699" s="13" t="s">
        <v>33</v>
      </c>
      <c r="AX699" s="13" t="s">
        <v>79</v>
      </c>
      <c r="AY699" s="210" t="s">
        <v>177</v>
      </c>
    </row>
    <row r="700" spans="1:65" s="2" customFormat="1" ht="24.2" customHeight="1">
      <c r="A700" s="36"/>
      <c r="B700" s="37"/>
      <c r="C700" s="233" t="s">
        <v>1659</v>
      </c>
      <c r="D700" s="233" t="s">
        <v>385</v>
      </c>
      <c r="E700" s="234" t="s">
        <v>1660</v>
      </c>
      <c r="F700" s="235" t="s">
        <v>1661</v>
      </c>
      <c r="G700" s="236" t="s">
        <v>132</v>
      </c>
      <c r="H700" s="237">
        <v>6.2480000000000002</v>
      </c>
      <c r="I700" s="238"/>
      <c r="J700" s="239">
        <f>ROUND(I700*H700,2)</f>
        <v>0</v>
      </c>
      <c r="K700" s="235" t="s">
        <v>183</v>
      </c>
      <c r="L700" s="240"/>
      <c r="M700" s="241" t="s">
        <v>19</v>
      </c>
      <c r="N700" s="242" t="s">
        <v>43</v>
      </c>
      <c r="O700" s="66"/>
      <c r="P700" s="190">
        <f>O700*H700</f>
        <v>0</v>
      </c>
      <c r="Q700" s="190">
        <v>2.8999999999999998E-3</v>
      </c>
      <c r="R700" s="190">
        <f>Q700*H700</f>
        <v>1.8119199999999999E-2</v>
      </c>
      <c r="S700" s="190">
        <v>0</v>
      </c>
      <c r="T700" s="191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2" t="s">
        <v>404</v>
      </c>
      <c r="AT700" s="192" t="s">
        <v>385</v>
      </c>
      <c r="AU700" s="192" t="s">
        <v>81</v>
      </c>
      <c r="AY700" s="19" t="s">
        <v>177</v>
      </c>
      <c r="BE700" s="193">
        <f>IF(N700="základní",J700,0)</f>
        <v>0</v>
      </c>
      <c r="BF700" s="193">
        <f>IF(N700="snížená",J700,0)</f>
        <v>0</v>
      </c>
      <c r="BG700" s="193">
        <f>IF(N700="zákl. přenesená",J700,0)</f>
        <v>0</v>
      </c>
      <c r="BH700" s="193">
        <f>IF(N700="sníž. přenesená",J700,0)</f>
        <v>0</v>
      </c>
      <c r="BI700" s="193">
        <f>IF(N700="nulová",J700,0)</f>
        <v>0</v>
      </c>
      <c r="BJ700" s="19" t="s">
        <v>79</v>
      </c>
      <c r="BK700" s="193">
        <f>ROUND(I700*H700,2)</f>
        <v>0</v>
      </c>
      <c r="BL700" s="19" t="s">
        <v>287</v>
      </c>
      <c r="BM700" s="192" t="s">
        <v>1662</v>
      </c>
    </row>
    <row r="701" spans="1:65" s="13" customFormat="1" ht="11.25">
      <c r="B701" s="199"/>
      <c r="C701" s="200"/>
      <c r="D701" s="201" t="s">
        <v>188</v>
      </c>
      <c r="E701" s="200"/>
      <c r="F701" s="203" t="s">
        <v>1663</v>
      </c>
      <c r="G701" s="200"/>
      <c r="H701" s="204">
        <v>6.2480000000000002</v>
      </c>
      <c r="I701" s="205"/>
      <c r="J701" s="200"/>
      <c r="K701" s="200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188</v>
      </c>
      <c r="AU701" s="210" t="s">
        <v>81</v>
      </c>
      <c r="AV701" s="13" t="s">
        <v>81</v>
      </c>
      <c r="AW701" s="13" t="s">
        <v>4</v>
      </c>
      <c r="AX701" s="13" t="s">
        <v>79</v>
      </c>
      <c r="AY701" s="210" t="s">
        <v>177</v>
      </c>
    </row>
    <row r="702" spans="1:65" s="2" customFormat="1" ht="16.5" customHeight="1">
      <c r="A702" s="36"/>
      <c r="B702" s="37"/>
      <c r="C702" s="181" t="s">
        <v>1664</v>
      </c>
      <c r="D702" s="181" t="s">
        <v>179</v>
      </c>
      <c r="E702" s="182" t="s">
        <v>1665</v>
      </c>
      <c r="F702" s="183" t="s">
        <v>1666</v>
      </c>
      <c r="G702" s="184" t="s">
        <v>380</v>
      </c>
      <c r="H702" s="185">
        <v>10.4</v>
      </c>
      <c r="I702" s="186"/>
      <c r="J702" s="187">
        <f>ROUND(I702*H702,2)</f>
        <v>0</v>
      </c>
      <c r="K702" s="183" t="s">
        <v>183</v>
      </c>
      <c r="L702" s="41"/>
      <c r="M702" s="188" t="s">
        <v>19</v>
      </c>
      <c r="N702" s="189" t="s">
        <v>43</v>
      </c>
      <c r="O702" s="66"/>
      <c r="P702" s="190">
        <f>O702*H702</f>
        <v>0</v>
      </c>
      <c r="Q702" s="190">
        <v>1.0000000000000001E-5</v>
      </c>
      <c r="R702" s="190">
        <f>Q702*H702</f>
        <v>1.0400000000000001E-4</v>
      </c>
      <c r="S702" s="190">
        <v>0</v>
      </c>
      <c r="T702" s="191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2" t="s">
        <v>287</v>
      </c>
      <c r="AT702" s="192" t="s">
        <v>179</v>
      </c>
      <c r="AU702" s="192" t="s">
        <v>81</v>
      </c>
      <c r="AY702" s="19" t="s">
        <v>177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19" t="s">
        <v>79</v>
      </c>
      <c r="BK702" s="193">
        <f>ROUND(I702*H702,2)</f>
        <v>0</v>
      </c>
      <c r="BL702" s="19" t="s">
        <v>287</v>
      </c>
      <c r="BM702" s="192" t="s">
        <v>1667</v>
      </c>
    </row>
    <row r="703" spans="1:65" s="2" customFormat="1" ht="11.25">
      <c r="A703" s="36"/>
      <c r="B703" s="37"/>
      <c r="C703" s="38"/>
      <c r="D703" s="194" t="s">
        <v>186</v>
      </c>
      <c r="E703" s="38"/>
      <c r="F703" s="195" t="s">
        <v>1668</v>
      </c>
      <c r="G703" s="38"/>
      <c r="H703" s="38"/>
      <c r="I703" s="196"/>
      <c r="J703" s="38"/>
      <c r="K703" s="38"/>
      <c r="L703" s="41"/>
      <c r="M703" s="197"/>
      <c r="N703" s="198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186</v>
      </c>
      <c r="AU703" s="19" t="s">
        <v>81</v>
      </c>
    </row>
    <row r="704" spans="1:65" s="13" customFormat="1" ht="11.25">
      <c r="B704" s="199"/>
      <c r="C704" s="200"/>
      <c r="D704" s="201" t="s">
        <v>188</v>
      </c>
      <c r="E704" s="202" t="s">
        <v>19</v>
      </c>
      <c r="F704" s="203" t="s">
        <v>1669</v>
      </c>
      <c r="G704" s="200"/>
      <c r="H704" s="204">
        <v>10.4</v>
      </c>
      <c r="I704" s="205"/>
      <c r="J704" s="200"/>
      <c r="K704" s="200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188</v>
      </c>
      <c r="AU704" s="210" t="s">
        <v>81</v>
      </c>
      <c r="AV704" s="13" t="s">
        <v>81</v>
      </c>
      <c r="AW704" s="13" t="s">
        <v>33</v>
      </c>
      <c r="AX704" s="13" t="s">
        <v>79</v>
      </c>
      <c r="AY704" s="210" t="s">
        <v>177</v>
      </c>
    </row>
    <row r="705" spans="1:65" s="2" customFormat="1" ht="16.5" customHeight="1">
      <c r="A705" s="36"/>
      <c r="B705" s="37"/>
      <c r="C705" s="233" t="s">
        <v>1670</v>
      </c>
      <c r="D705" s="233" t="s">
        <v>385</v>
      </c>
      <c r="E705" s="234" t="s">
        <v>1671</v>
      </c>
      <c r="F705" s="235" t="s">
        <v>1672</v>
      </c>
      <c r="G705" s="236" t="s">
        <v>380</v>
      </c>
      <c r="H705" s="237">
        <v>10.608000000000001</v>
      </c>
      <c r="I705" s="238"/>
      <c r="J705" s="239">
        <f>ROUND(I705*H705,2)</f>
        <v>0</v>
      </c>
      <c r="K705" s="235" t="s">
        <v>183</v>
      </c>
      <c r="L705" s="240"/>
      <c r="M705" s="241" t="s">
        <v>19</v>
      </c>
      <c r="N705" s="242" t="s">
        <v>43</v>
      </c>
      <c r="O705" s="66"/>
      <c r="P705" s="190">
        <f>O705*H705</f>
        <v>0</v>
      </c>
      <c r="Q705" s="190">
        <v>2.9999999999999997E-4</v>
      </c>
      <c r="R705" s="190">
        <f>Q705*H705</f>
        <v>3.1823999999999997E-3</v>
      </c>
      <c r="S705" s="190">
        <v>0</v>
      </c>
      <c r="T705" s="191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2" t="s">
        <v>404</v>
      </c>
      <c r="AT705" s="192" t="s">
        <v>385</v>
      </c>
      <c r="AU705" s="192" t="s">
        <v>81</v>
      </c>
      <c r="AY705" s="19" t="s">
        <v>177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9" t="s">
        <v>79</v>
      </c>
      <c r="BK705" s="193">
        <f>ROUND(I705*H705,2)</f>
        <v>0</v>
      </c>
      <c r="BL705" s="19" t="s">
        <v>287</v>
      </c>
      <c r="BM705" s="192" t="s">
        <v>1673</v>
      </c>
    </row>
    <row r="706" spans="1:65" s="13" customFormat="1" ht="11.25">
      <c r="B706" s="199"/>
      <c r="C706" s="200"/>
      <c r="D706" s="201" t="s">
        <v>188</v>
      </c>
      <c r="E706" s="200"/>
      <c r="F706" s="203" t="s">
        <v>1674</v>
      </c>
      <c r="G706" s="200"/>
      <c r="H706" s="204">
        <v>10.608000000000001</v>
      </c>
      <c r="I706" s="205"/>
      <c r="J706" s="200"/>
      <c r="K706" s="200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188</v>
      </c>
      <c r="AU706" s="210" t="s">
        <v>81</v>
      </c>
      <c r="AV706" s="13" t="s">
        <v>81</v>
      </c>
      <c r="AW706" s="13" t="s">
        <v>4</v>
      </c>
      <c r="AX706" s="13" t="s">
        <v>79</v>
      </c>
      <c r="AY706" s="210" t="s">
        <v>177</v>
      </c>
    </row>
    <row r="707" spans="1:65" s="2" customFormat="1" ht="16.5" customHeight="1">
      <c r="A707" s="36"/>
      <c r="B707" s="37"/>
      <c r="C707" s="181" t="s">
        <v>1675</v>
      </c>
      <c r="D707" s="181" t="s">
        <v>179</v>
      </c>
      <c r="E707" s="182" t="s">
        <v>1676</v>
      </c>
      <c r="F707" s="183" t="s">
        <v>1677</v>
      </c>
      <c r="G707" s="184" t="s">
        <v>380</v>
      </c>
      <c r="H707" s="185">
        <v>1.6</v>
      </c>
      <c r="I707" s="186"/>
      <c r="J707" s="187">
        <f>ROUND(I707*H707,2)</f>
        <v>0</v>
      </c>
      <c r="K707" s="183" t="s">
        <v>183</v>
      </c>
      <c r="L707" s="41"/>
      <c r="M707" s="188" t="s">
        <v>19</v>
      </c>
      <c r="N707" s="189" t="s">
        <v>43</v>
      </c>
      <c r="O707" s="66"/>
      <c r="P707" s="190">
        <f>O707*H707</f>
        <v>0</v>
      </c>
      <c r="Q707" s="190">
        <v>0</v>
      </c>
      <c r="R707" s="190">
        <f>Q707*H707</f>
        <v>0</v>
      </c>
      <c r="S707" s="190">
        <v>0</v>
      </c>
      <c r="T707" s="191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2" t="s">
        <v>287</v>
      </c>
      <c r="AT707" s="192" t="s">
        <v>179</v>
      </c>
      <c r="AU707" s="192" t="s">
        <v>81</v>
      </c>
      <c r="AY707" s="19" t="s">
        <v>177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19" t="s">
        <v>79</v>
      </c>
      <c r="BK707" s="193">
        <f>ROUND(I707*H707,2)</f>
        <v>0</v>
      </c>
      <c r="BL707" s="19" t="s">
        <v>287</v>
      </c>
      <c r="BM707" s="192" t="s">
        <v>1678</v>
      </c>
    </row>
    <row r="708" spans="1:65" s="2" customFormat="1" ht="11.25">
      <c r="A708" s="36"/>
      <c r="B708" s="37"/>
      <c r="C708" s="38"/>
      <c r="D708" s="194" t="s">
        <v>186</v>
      </c>
      <c r="E708" s="38"/>
      <c r="F708" s="195" t="s">
        <v>1679</v>
      </c>
      <c r="G708" s="38"/>
      <c r="H708" s="38"/>
      <c r="I708" s="196"/>
      <c r="J708" s="38"/>
      <c r="K708" s="38"/>
      <c r="L708" s="41"/>
      <c r="M708" s="197"/>
      <c r="N708" s="198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186</v>
      </c>
      <c r="AU708" s="19" t="s">
        <v>81</v>
      </c>
    </row>
    <row r="709" spans="1:65" s="13" customFormat="1" ht="11.25">
      <c r="B709" s="199"/>
      <c r="C709" s="200"/>
      <c r="D709" s="201" t="s">
        <v>188</v>
      </c>
      <c r="E709" s="202" t="s">
        <v>19</v>
      </c>
      <c r="F709" s="203" t="s">
        <v>1680</v>
      </c>
      <c r="G709" s="200"/>
      <c r="H709" s="204">
        <v>1.6</v>
      </c>
      <c r="I709" s="205"/>
      <c r="J709" s="200"/>
      <c r="K709" s="200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188</v>
      </c>
      <c r="AU709" s="210" t="s">
        <v>81</v>
      </c>
      <c r="AV709" s="13" t="s">
        <v>81</v>
      </c>
      <c r="AW709" s="13" t="s">
        <v>33</v>
      </c>
      <c r="AX709" s="13" t="s">
        <v>79</v>
      </c>
      <c r="AY709" s="210" t="s">
        <v>177</v>
      </c>
    </row>
    <row r="710" spans="1:65" s="2" customFormat="1" ht="16.5" customHeight="1">
      <c r="A710" s="36"/>
      <c r="B710" s="37"/>
      <c r="C710" s="233" t="s">
        <v>1681</v>
      </c>
      <c r="D710" s="233" t="s">
        <v>385</v>
      </c>
      <c r="E710" s="234" t="s">
        <v>1682</v>
      </c>
      <c r="F710" s="235" t="s">
        <v>1683</v>
      </c>
      <c r="G710" s="236" t="s">
        <v>380</v>
      </c>
      <c r="H710" s="237">
        <v>1.6319999999999999</v>
      </c>
      <c r="I710" s="238"/>
      <c r="J710" s="239">
        <f>ROUND(I710*H710,2)</f>
        <v>0</v>
      </c>
      <c r="K710" s="235" t="s">
        <v>183</v>
      </c>
      <c r="L710" s="240"/>
      <c r="M710" s="241" t="s">
        <v>19</v>
      </c>
      <c r="N710" s="242" t="s">
        <v>43</v>
      </c>
      <c r="O710" s="66"/>
      <c r="P710" s="190">
        <f>O710*H710</f>
        <v>0</v>
      </c>
      <c r="Q710" s="190">
        <v>1.6000000000000001E-4</v>
      </c>
      <c r="R710" s="190">
        <f>Q710*H710</f>
        <v>2.6111999999999999E-4</v>
      </c>
      <c r="S710" s="190">
        <v>0</v>
      </c>
      <c r="T710" s="191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2" t="s">
        <v>404</v>
      </c>
      <c r="AT710" s="192" t="s">
        <v>385</v>
      </c>
      <c r="AU710" s="192" t="s">
        <v>81</v>
      </c>
      <c r="AY710" s="19" t="s">
        <v>177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9" t="s">
        <v>79</v>
      </c>
      <c r="BK710" s="193">
        <f>ROUND(I710*H710,2)</f>
        <v>0</v>
      </c>
      <c r="BL710" s="19" t="s">
        <v>287</v>
      </c>
      <c r="BM710" s="192" t="s">
        <v>1684</v>
      </c>
    </row>
    <row r="711" spans="1:65" s="13" customFormat="1" ht="11.25">
      <c r="B711" s="199"/>
      <c r="C711" s="200"/>
      <c r="D711" s="201" t="s">
        <v>188</v>
      </c>
      <c r="E711" s="200"/>
      <c r="F711" s="203" t="s">
        <v>1685</v>
      </c>
      <c r="G711" s="200"/>
      <c r="H711" s="204">
        <v>1.6319999999999999</v>
      </c>
      <c r="I711" s="205"/>
      <c r="J711" s="200"/>
      <c r="K711" s="200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188</v>
      </c>
      <c r="AU711" s="210" t="s">
        <v>81</v>
      </c>
      <c r="AV711" s="13" t="s">
        <v>81</v>
      </c>
      <c r="AW711" s="13" t="s">
        <v>4</v>
      </c>
      <c r="AX711" s="13" t="s">
        <v>79</v>
      </c>
      <c r="AY711" s="210" t="s">
        <v>177</v>
      </c>
    </row>
    <row r="712" spans="1:65" s="2" customFormat="1" ht="24.2" customHeight="1">
      <c r="A712" s="36"/>
      <c r="B712" s="37"/>
      <c r="C712" s="181" t="s">
        <v>1686</v>
      </c>
      <c r="D712" s="181" t="s">
        <v>179</v>
      </c>
      <c r="E712" s="182" t="s">
        <v>1687</v>
      </c>
      <c r="F712" s="183" t="s">
        <v>1688</v>
      </c>
      <c r="G712" s="184" t="s">
        <v>228</v>
      </c>
      <c r="H712" s="185">
        <v>0.11</v>
      </c>
      <c r="I712" s="186"/>
      <c r="J712" s="187">
        <f>ROUND(I712*H712,2)</f>
        <v>0</v>
      </c>
      <c r="K712" s="183" t="s">
        <v>183</v>
      </c>
      <c r="L712" s="41"/>
      <c r="M712" s="188" t="s">
        <v>19</v>
      </c>
      <c r="N712" s="189" t="s">
        <v>43</v>
      </c>
      <c r="O712" s="66"/>
      <c r="P712" s="190">
        <f>O712*H712</f>
        <v>0</v>
      </c>
      <c r="Q712" s="190">
        <v>0</v>
      </c>
      <c r="R712" s="190">
        <f>Q712*H712</f>
        <v>0</v>
      </c>
      <c r="S712" s="190">
        <v>0</v>
      </c>
      <c r="T712" s="191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2" t="s">
        <v>287</v>
      </c>
      <c r="AT712" s="192" t="s">
        <v>179</v>
      </c>
      <c r="AU712" s="192" t="s">
        <v>81</v>
      </c>
      <c r="AY712" s="19" t="s">
        <v>177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19" t="s">
        <v>79</v>
      </c>
      <c r="BK712" s="193">
        <f>ROUND(I712*H712,2)</f>
        <v>0</v>
      </c>
      <c r="BL712" s="19" t="s">
        <v>287</v>
      </c>
      <c r="BM712" s="192" t="s">
        <v>1689</v>
      </c>
    </row>
    <row r="713" spans="1:65" s="2" customFormat="1" ht="11.25">
      <c r="A713" s="36"/>
      <c r="B713" s="37"/>
      <c r="C713" s="38"/>
      <c r="D713" s="194" t="s">
        <v>186</v>
      </c>
      <c r="E713" s="38"/>
      <c r="F713" s="195" t="s">
        <v>1690</v>
      </c>
      <c r="G713" s="38"/>
      <c r="H713" s="38"/>
      <c r="I713" s="196"/>
      <c r="J713" s="38"/>
      <c r="K713" s="38"/>
      <c r="L713" s="41"/>
      <c r="M713" s="197"/>
      <c r="N713" s="198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186</v>
      </c>
      <c r="AU713" s="19" t="s">
        <v>81</v>
      </c>
    </row>
    <row r="714" spans="1:65" s="12" customFormat="1" ht="22.9" customHeight="1">
      <c r="B714" s="165"/>
      <c r="C714" s="166"/>
      <c r="D714" s="167" t="s">
        <v>71</v>
      </c>
      <c r="E714" s="179" t="s">
        <v>1691</v>
      </c>
      <c r="F714" s="179" t="s">
        <v>1692</v>
      </c>
      <c r="G714" s="166"/>
      <c r="H714" s="166"/>
      <c r="I714" s="169"/>
      <c r="J714" s="180">
        <f>BK714</f>
        <v>0</v>
      </c>
      <c r="K714" s="166"/>
      <c r="L714" s="171"/>
      <c r="M714" s="172"/>
      <c r="N714" s="173"/>
      <c r="O714" s="173"/>
      <c r="P714" s="174">
        <f>SUM(P715:P738)</f>
        <v>0</v>
      </c>
      <c r="Q714" s="173"/>
      <c r="R714" s="174">
        <f>SUM(R715:R738)</f>
        <v>4.2985631999999994</v>
      </c>
      <c r="S714" s="173"/>
      <c r="T714" s="175">
        <f>SUM(T715:T738)</f>
        <v>0</v>
      </c>
      <c r="AR714" s="176" t="s">
        <v>81</v>
      </c>
      <c r="AT714" s="177" t="s">
        <v>71</v>
      </c>
      <c r="AU714" s="177" t="s">
        <v>79</v>
      </c>
      <c r="AY714" s="176" t="s">
        <v>177</v>
      </c>
      <c r="BK714" s="178">
        <f>SUM(BK715:BK738)</f>
        <v>0</v>
      </c>
    </row>
    <row r="715" spans="1:65" s="2" customFormat="1" ht="16.5" customHeight="1">
      <c r="A715" s="36"/>
      <c r="B715" s="37"/>
      <c r="C715" s="181" t="s">
        <v>1693</v>
      </c>
      <c r="D715" s="181" t="s">
        <v>179</v>
      </c>
      <c r="E715" s="182" t="s">
        <v>1694</v>
      </c>
      <c r="F715" s="183" t="s">
        <v>1695</v>
      </c>
      <c r="G715" s="184" t="s">
        <v>132</v>
      </c>
      <c r="H715" s="185">
        <v>205.28</v>
      </c>
      <c r="I715" s="186"/>
      <c r="J715" s="187">
        <f>ROUND(I715*H715,2)</f>
        <v>0</v>
      </c>
      <c r="K715" s="183" t="s">
        <v>19</v>
      </c>
      <c r="L715" s="41"/>
      <c r="M715" s="188" t="s">
        <v>19</v>
      </c>
      <c r="N715" s="189" t="s">
        <v>43</v>
      </c>
      <c r="O715" s="66"/>
      <c r="P715" s="190">
        <f>O715*H715</f>
        <v>0</v>
      </c>
      <c r="Q715" s="190">
        <v>1.4999999999999999E-2</v>
      </c>
      <c r="R715" s="190">
        <f>Q715*H715</f>
        <v>3.0791999999999997</v>
      </c>
      <c r="S715" s="190">
        <v>0</v>
      </c>
      <c r="T715" s="191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2" t="s">
        <v>287</v>
      </c>
      <c r="AT715" s="192" t="s">
        <v>179</v>
      </c>
      <c r="AU715" s="192" t="s">
        <v>81</v>
      </c>
      <c r="AY715" s="19" t="s">
        <v>177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19" t="s">
        <v>79</v>
      </c>
      <c r="BK715" s="193">
        <f>ROUND(I715*H715,2)</f>
        <v>0</v>
      </c>
      <c r="BL715" s="19" t="s">
        <v>287</v>
      </c>
      <c r="BM715" s="192" t="s">
        <v>1696</v>
      </c>
    </row>
    <row r="716" spans="1:65" s="13" customFormat="1" ht="11.25">
      <c r="B716" s="199"/>
      <c r="C716" s="200"/>
      <c r="D716" s="201" t="s">
        <v>188</v>
      </c>
      <c r="E716" s="202" t="s">
        <v>19</v>
      </c>
      <c r="F716" s="203" t="s">
        <v>585</v>
      </c>
      <c r="G716" s="200"/>
      <c r="H716" s="204">
        <v>205.28</v>
      </c>
      <c r="I716" s="205"/>
      <c r="J716" s="200"/>
      <c r="K716" s="200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188</v>
      </c>
      <c r="AU716" s="210" t="s">
        <v>81</v>
      </c>
      <c r="AV716" s="13" t="s">
        <v>81</v>
      </c>
      <c r="AW716" s="13" t="s">
        <v>33</v>
      </c>
      <c r="AX716" s="13" t="s">
        <v>79</v>
      </c>
      <c r="AY716" s="210" t="s">
        <v>177</v>
      </c>
    </row>
    <row r="717" spans="1:65" s="2" customFormat="1" ht="16.5" customHeight="1">
      <c r="A717" s="36"/>
      <c r="B717" s="37"/>
      <c r="C717" s="181" t="s">
        <v>1697</v>
      </c>
      <c r="D717" s="181" t="s">
        <v>179</v>
      </c>
      <c r="E717" s="182" t="s">
        <v>1698</v>
      </c>
      <c r="F717" s="183" t="s">
        <v>1699</v>
      </c>
      <c r="G717" s="184" t="s">
        <v>132</v>
      </c>
      <c r="H717" s="185">
        <v>205.28</v>
      </c>
      <c r="I717" s="186"/>
      <c r="J717" s="187">
        <f>ROUND(I717*H717,2)</f>
        <v>0</v>
      </c>
      <c r="K717" s="183" t="s">
        <v>183</v>
      </c>
      <c r="L717" s="41"/>
      <c r="M717" s="188" t="s">
        <v>19</v>
      </c>
      <c r="N717" s="189" t="s">
        <v>43</v>
      </c>
      <c r="O717" s="66"/>
      <c r="P717" s="190">
        <f>O717*H717</f>
        <v>0</v>
      </c>
      <c r="Q717" s="190">
        <v>4.0000000000000003E-5</v>
      </c>
      <c r="R717" s="190">
        <f>Q717*H717</f>
        <v>8.2112000000000001E-3</v>
      </c>
      <c r="S717" s="190">
        <v>0</v>
      </c>
      <c r="T717" s="191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2" t="s">
        <v>287</v>
      </c>
      <c r="AT717" s="192" t="s">
        <v>179</v>
      </c>
      <c r="AU717" s="192" t="s">
        <v>81</v>
      </c>
      <c r="AY717" s="19" t="s">
        <v>177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9" t="s">
        <v>79</v>
      </c>
      <c r="BK717" s="193">
        <f>ROUND(I717*H717,2)</f>
        <v>0</v>
      </c>
      <c r="BL717" s="19" t="s">
        <v>287</v>
      </c>
      <c r="BM717" s="192" t="s">
        <v>1700</v>
      </c>
    </row>
    <row r="718" spans="1:65" s="2" customFormat="1" ht="11.25">
      <c r="A718" s="36"/>
      <c r="B718" s="37"/>
      <c r="C718" s="38"/>
      <c r="D718" s="194" t="s">
        <v>186</v>
      </c>
      <c r="E718" s="38"/>
      <c r="F718" s="195" t="s">
        <v>1701</v>
      </c>
      <c r="G718" s="38"/>
      <c r="H718" s="38"/>
      <c r="I718" s="196"/>
      <c r="J718" s="38"/>
      <c r="K718" s="38"/>
      <c r="L718" s="41"/>
      <c r="M718" s="197"/>
      <c r="N718" s="198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186</v>
      </c>
      <c r="AU718" s="19" t="s">
        <v>81</v>
      </c>
    </row>
    <row r="719" spans="1:65" s="13" customFormat="1" ht="11.25">
      <c r="B719" s="199"/>
      <c r="C719" s="200"/>
      <c r="D719" s="201" t="s">
        <v>188</v>
      </c>
      <c r="E719" s="202" t="s">
        <v>19</v>
      </c>
      <c r="F719" s="203" t="s">
        <v>585</v>
      </c>
      <c r="G719" s="200"/>
      <c r="H719" s="204">
        <v>205.28</v>
      </c>
      <c r="I719" s="205"/>
      <c r="J719" s="200"/>
      <c r="K719" s="200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188</v>
      </c>
      <c r="AU719" s="210" t="s">
        <v>81</v>
      </c>
      <c r="AV719" s="13" t="s">
        <v>81</v>
      </c>
      <c r="AW719" s="13" t="s">
        <v>33</v>
      </c>
      <c r="AX719" s="13" t="s">
        <v>79</v>
      </c>
      <c r="AY719" s="210" t="s">
        <v>177</v>
      </c>
    </row>
    <row r="720" spans="1:65" s="2" customFormat="1" ht="16.5" customHeight="1">
      <c r="A720" s="36"/>
      <c r="B720" s="37"/>
      <c r="C720" s="181" t="s">
        <v>1702</v>
      </c>
      <c r="D720" s="181" t="s">
        <v>179</v>
      </c>
      <c r="E720" s="182" t="s">
        <v>1703</v>
      </c>
      <c r="F720" s="183" t="s">
        <v>1704</v>
      </c>
      <c r="G720" s="184" t="s">
        <v>132</v>
      </c>
      <c r="H720" s="185">
        <v>205.28</v>
      </c>
      <c r="I720" s="186"/>
      <c r="J720" s="187">
        <f>ROUND(I720*H720,2)</f>
        <v>0</v>
      </c>
      <c r="K720" s="183" t="s">
        <v>183</v>
      </c>
      <c r="L720" s="41"/>
      <c r="M720" s="188" t="s">
        <v>19</v>
      </c>
      <c r="N720" s="189" t="s">
        <v>43</v>
      </c>
      <c r="O720" s="66"/>
      <c r="P720" s="190">
        <f>O720*H720</f>
        <v>0</v>
      </c>
      <c r="Q720" s="190">
        <v>2.9999999999999997E-4</v>
      </c>
      <c r="R720" s="190">
        <f>Q720*H720</f>
        <v>6.1583999999999993E-2</v>
      </c>
      <c r="S720" s="190">
        <v>0</v>
      </c>
      <c r="T720" s="191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2" t="s">
        <v>287</v>
      </c>
      <c r="AT720" s="192" t="s">
        <v>179</v>
      </c>
      <c r="AU720" s="192" t="s">
        <v>81</v>
      </c>
      <c r="AY720" s="19" t="s">
        <v>177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19" t="s">
        <v>79</v>
      </c>
      <c r="BK720" s="193">
        <f>ROUND(I720*H720,2)</f>
        <v>0</v>
      </c>
      <c r="BL720" s="19" t="s">
        <v>287</v>
      </c>
      <c r="BM720" s="192" t="s">
        <v>1705</v>
      </c>
    </row>
    <row r="721" spans="1:65" s="2" customFormat="1" ht="11.25">
      <c r="A721" s="36"/>
      <c r="B721" s="37"/>
      <c r="C721" s="38"/>
      <c r="D721" s="194" t="s">
        <v>186</v>
      </c>
      <c r="E721" s="38"/>
      <c r="F721" s="195" t="s">
        <v>1706</v>
      </c>
      <c r="G721" s="38"/>
      <c r="H721" s="38"/>
      <c r="I721" s="196"/>
      <c r="J721" s="38"/>
      <c r="K721" s="38"/>
      <c r="L721" s="41"/>
      <c r="M721" s="197"/>
      <c r="N721" s="198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186</v>
      </c>
      <c r="AU721" s="19" t="s">
        <v>81</v>
      </c>
    </row>
    <row r="722" spans="1:65" s="13" customFormat="1" ht="11.25">
      <c r="B722" s="199"/>
      <c r="C722" s="200"/>
      <c r="D722" s="201" t="s">
        <v>188</v>
      </c>
      <c r="E722" s="202" t="s">
        <v>19</v>
      </c>
      <c r="F722" s="203" t="s">
        <v>585</v>
      </c>
      <c r="G722" s="200"/>
      <c r="H722" s="204">
        <v>205.28</v>
      </c>
      <c r="I722" s="205"/>
      <c r="J722" s="200"/>
      <c r="K722" s="200"/>
      <c r="L722" s="206"/>
      <c r="M722" s="207"/>
      <c r="N722" s="208"/>
      <c r="O722" s="208"/>
      <c r="P722" s="208"/>
      <c r="Q722" s="208"/>
      <c r="R722" s="208"/>
      <c r="S722" s="208"/>
      <c r="T722" s="209"/>
      <c r="AT722" s="210" t="s">
        <v>188</v>
      </c>
      <c r="AU722" s="210" t="s">
        <v>81</v>
      </c>
      <c r="AV722" s="13" t="s">
        <v>81</v>
      </c>
      <c r="AW722" s="13" t="s">
        <v>33</v>
      </c>
      <c r="AX722" s="13" t="s">
        <v>79</v>
      </c>
      <c r="AY722" s="210" t="s">
        <v>177</v>
      </c>
    </row>
    <row r="723" spans="1:65" s="2" customFormat="1" ht="16.5" customHeight="1">
      <c r="A723" s="36"/>
      <c r="B723" s="37"/>
      <c r="C723" s="181" t="s">
        <v>1707</v>
      </c>
      <c r="D723" s="181" t="s">
        <v>179</v>
      </c>
      <c r="E723" s="182" t="s">
        <v>1708</v>
      </c>
      <c r="F723" s="183" t="s">
        <v>1709</v>
      </c>
      <c r="G723" s="184" t="s">
        <v>132</v>
      </c>
      <c r="H723" s="185">
        <v>205.28</v>
      </c>
      <c r="I723" s="186"/>
      <c r="J723" s="187">
        <f>ROUND(I723*H723,2)</f>
        <v>0</v>
      </c>
      <c r="K723" s="183" t="s">
        <v>183</v>
      </c>
      <c r="L723" s="41"/>
      <c r="M723" s="188" t="s">
        <v>19</v>
      </c>
      <c r="N723" s="189" t="s">
        <v>43</v>
      </c>
      <c r="O723" s="66"/>
      <c r="P723" s="190">
        <f>O723*H723</f>
        <v>0</v>
      </c>
      <c r="Q723" s="190">
        <v>5.4000000000000003E-3</v>
      </c>
      <c r="R723" s="190">
        <f>Q723*H723</f>
        <v>1.1085120000000002</v>
      </c>
      <c r="S723" s="190">
        <v>0</v>
      </c>
      <c r="T723" s="191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2" t="s">
        <v>287</v>
      </c>
      <c r="AT723" s="192" t="s">
        <v>179</v>
      </c>
      <c r="AU723" s="192" t="s">
        <v>81</v>
      </c>
      <c r="AY723" s="19" t="s">
        <v>177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9" t="s">
        <v>79</v>
      </c>
      <c r="BK723" s="193">
        <f>ROUND(I723*H723,2)</f>
        <v>0</v>
      </c>
      <c r="BL723" s="19" t="s">
        <v>287</v>
      </c>
      <c r="BM723" s="192" t="s">
        <v>1710</v>
      </c>
    </row>
    <row r="724" spans="1:65" s="2" customFormat="1" ht="11.25">
      <c r="A724" s="36"/>
      <c r="B724" s="37"/>
      <c r="C724" s="38"/>
      <c r="D724" s="194" t="s">
        <v>186</v>
      </c>
      <c r="E724" s="38"/>
      <c r="F724" s="195" t="s">
        <v>1711</v>
      </c>
      <c r="G724" s="38"/>
      <c r="H724" s="38"/>
      <c r="I724" s="196"/>
      <c r="J724" s="38"/>
      <c r="K724" s="38"/>
      <c r="L724" s="41"/>
      <c r="M724" s="197"/>
      <c r="N724" s="198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186</v>
      </c>
      <c r="AU724" s="19" t="s">
        <v>81</v>
      </c>
    </row>
    <row r="725" spans="1:65" s="13" customFormat="1" ht="11.25">
      <c r="B725" s="199"/>
      <c r="C725" s="200"/>
      <c r="D725" s="201" t="s">
        <v>188</v>
      </c>
      <c r="E725" s="202" t="s">
        <v>19</v>
      </c>
      <c r="F725" s="203" t="s">
        <v>1712</v>
      </c>
      <c r="G725" s="200"/>
      <c r="H725" s="204">
        <v>48.34</v>
      </c>
      <c r="I725" s="205"/>
      <c r="J725" s="200"/>
      <c r="K725" s="200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188</v>
      </c>
      <c r="AU725" s="210" t="s">
        <v>81</v>
      </c>
      <c r="AV725" s="13" t="s">
        <v>81</v>
      </c>
      <c r="AW725" s="13" t="s">
        <v>33</v>
      </c>
      <c r="AX725" s="13" t="s">
        <v>72</v>
      </c>
      <c r="AY725" s="210" t="s">
        <v>177</v>
      </c>
    </row>
    <row r="726" spans="1:65" s="13" customFormat="1" ht="11.25">
      <c r="B726" s="199"/>
      <c r="C726" s="200"/>
      <c r="D726" s="201" t="s">
        <v>188</v>
      </c>
      <c r="E726" s="202" t="s">
        <v>19</v>
      </c>
      <c r="F726" s="203" t="s">
        <v>1713</v>
      </c>
      <c r="G726" s="200"/>
      <c r="H726" s="204">
        <v>84.94</v>
      </c>
      <c r="I726" s="205"/>
      <c r="J726" s="200"/>
      <c r="K726" s="200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188</v>
      </c>
      <c r="AU726" s="210" t="s">
        <v>81</v>
      </c>
      <c r="AV726" s="13" t="s">
        <v>81</v>
      </c>
      <c r="AW726" s="13" t="s">
        <v>33</v>
      </c>
      <c r="AX726" s="13" t="s">
        <v>72</v>
      </c>
      <c r="AY726" s="210" t="s">
        <v>177</v>
      </c>
    </row>
    <row r="727" spans="1:65" s="13" customFormat="1" ht="11.25">
      <c r="B727" s="199"/>
      <c r="C727" s="200"/>
      <c r="D727" s="201" t="s">
        <v>188</v>
      </c>
      <c r="E727" s="202" t="s">
        <v>19</v>
      </c>
      <c r="F727" s="203" t="s">
        <v>1714</v>
      </c>
      <c r="G727" s="200"/>
      <c r="H727" s="204">
        <v>72</v>
      </c>
      <c r="I727" s="205"/>
      <c r="J727" s="200"/>
      <c r="K727" s="200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188</v>
      </c>
      <c r="AU727" s="210" t="s">
        <v>81</v>
      </c>
      <c r="AV727" s="13" t="s">
        <v>81</v>
      </c>
      <c r="AW727" s="13" t="s">
        <v>33</v>
      </c>
      <c r="AX727" s="13" t="s">
        <v>72</v>
      </c>
      <c r="AY727" s="210" t="s">
        <v>177</v>
      </c>
    </row>
    <row r="728" spans="1:65" s="14" customFormat="1" ht="11.25">
      <c r="B728" s="211"/>
      <c r="C728" s="212"/>
      <c r="D728" s="201" t="s">
        <v>188</v>
      </c>
      <c r="E728" s="213" t="s">
        <v>585</v>
      </c>
      <c r="F728" s="214" t="s">
        <v>199</v>
      </c>
      <c r="G728" s="212"/>
      <c r="H728" s="215">
        <v>205.28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188</v>
      </c>
      <c r="AU728" s="221" t="s">
        <v>81</v>
      </c>
      <c r="AV728" s="14" t="s">
        <v>184</v>
      </c>
      <c r="AW728" s="14" t="s">
        <v>33</v>
      </c>
      <c r="AX728" s="14" t="s">
        <v>79</v>
      </c>
      <c r="AY728" s="221" t="s">
        <v>177</v>
      </c>
    </row>
    <row r="729" spans="1:65" s="2" customFormat="1" ht="16.5" customHeight="1">
      <c r="A729" s="36"/>
      <c r="B729" s="37"/>
      <c r="C729" s="181" t="s">
        <v>1715</v>
      </c>
      <c r="D729" s="181" t="s">
        <v>179</v>
      </c>
      <c r="E729" s="182" t="s">
        <v>1716</v>
      </c>
      <c r="F729" s="183" t="s">
        <v>1717</v>
      </c>
      <c r="G729" s="184" t="s">
        <v>132</v>
      </c>
      <c r="H729" s="185">
        <v>5.8079999999999998</v>
      </c>
      <c r="I729" s="186"/>
      <c r="J729" s="187">
        <f>ROUND(I729*H729,2)</f>
        <v>0</v>
      </c>
      <c r="K729" s="183" t="s">
        <v>183</v>
      </c>
      <c r="L729" s="41"/>
      <c r="M729" s="188" t="s">
        <v>19</v>
      </c>
      <c r="N729" s="189" t="s">
        <v>43</v>
      </c>
      <c r="O729" s="66"/>
      <c r="P729" s="190">
        <f>O729*H729</f>
        <v>0</v>
      </c>
      <c r="Q729" s="190">
        <v>0</v>
      </c>
      <c r="R729" s="190">
        <f>Q729*H729</f>
        <v>0</v>
      </c>
      <c r="S729" s="190">
        <v>0</v>
      </c>
      <c r="T729" s="191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92" t="s">
        <v>287</v>
      </c>
      <c r="AT729" s="192" t="s">
        <v>179</v>
      </c>
      <c r="AU729" s="192" t="s">
        <v>81</v>
      </c>
      <c r="AY729" s="19" t="s">
        <v>177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19" t="s">
        <v>79</v>
      </c>
      <c r="BK729" s="193">
        <f>ROUND(I729*H729,2)</f>
        <v>0</v>
      </c>
      <c r="BL729" s="19" t="s">
        <v>287</v>
      </c>
      <c r="BM729" s="192" t="s">
        <v>1718</v>
      </c>
    </row>
    <row r="730" spans="1:65" s="2" customFormat="1" ht="11.25">
      <c r="A730" s="36"/>
      <c r="B730" s="37"/>
      <c r="C730" s="38"/>
      <c r="D730" s="194" t="s">
        <v>186</v>
      </c>
      <c r="E730" s="38"/>
      <c r="F730" s="195" t="s">
        <v>1719</v>
      </c>
      <c r="G730" s="38"/>
      <c r="H730" s="38"/>
      <c r="I730" s="196"/>
      <c r="J730" s="38"/>
      <c r="K730" s="38"/>
      <c r="L730" s="41"/>
      <c r="M730" s="197"/>
      <c r="N730" s="198"/>
      <c r="O730" s="66"/>
      <c r="P730" s="66"/>
      <c r="Q730" s="66"/>
      <c r="R730" s="66"/>
      <c r="S730" s="66"/>
      <c r="T730" s="67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T730" s="19" t="s">
        <v>186</v>
      </c>
      <c r="AU730" s="19" t="s">
        <v>81</v>
      </c>
    </row>
    <row r="731" spans="1:65" s="13" customFormat="1" ht="11.25">
      <c r="B731" s="199"/>
      <c r="C731" s="200"/>
      <c r="D731" s="201" t="s">
        <v>188</v>
      </c>
      <c r="E731" s="202" t="s">
        <v>19</v>
      </c>
      <c r="F731" s="203" t="s">
        <v>1720</v>
      </c>
      <c r="G731" s="200"/>
      <c r="H731" s="204">
        <v>2.964</v>
      </c>
      <c r="I731" s="205"/>
      <c r="J731" s="200"/>
      <c r="K731" s="200"/>
      <c r="L731" s="206"/>
      <c r="M731" s="207"/>
      <c r="N731" s="208"/>
      <c r="O731" s="208"/>
      <c r="P731" s="208"/>
      <c r="Q731" s="208"/>
      <c r="R731" s="208"/>
      <c r="S731" s="208"/>
      <c r="T731" s="209"/>
      <c r="AT731" s="210" t="s">
        <v>188</v>
      </c>
      <c r="AU731" s="210" t="s">
        <v>81</v>
      </c>
      <c r="AV731" s="13" t="s">
        <v>81</v>
      </c>
      <c r="AW731" s="13" t="s">
        <v>33</v>
      </c>
      <c r="AX731" s="13" t="s">
        <v>72</v>
      </c>
      <c r="AY731" s="210" t="s">
        <v>177</v>
      </c>
    </row>
    <row r="732" spans="1:65" s="13" customFormat="1" ht="11.25">
      <c r="B732" s="199"/>
      <c r="C732" s="200"/>
      <c r="D732" s="201" t="s">
        <v>188</v>
      </c>
      <c r="E732" s="202" t="s">
        <v>19</v>
      </c>
      <c r="F732" s="203" t="s">
        <v>1721</v>
      </c>
      <c r="G732" s="200"/>
      <c r="H732" s="204">
        <v>2.8439999999999999</v>
      </c>
      <c r="I732" s="205"/>
      <c r="J732" s="200"/>
      <c r="K732" s="200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188</v>
      </c>
      <c r="AU732" s="210" t="s">
        <v>81</v>
      </c>
      <c r="AV732" s="13" t="s">
        <v>81</v>
      </c>
      <c r="AW732" s="13" t="s">
        <v>33</v>
      </c>
      <c r="AX732" s="13" t="s">
        <v>72</v>
      </c>
      <c r="AY732" s="210" t="s">
        <v>177</v>
      </c>
    </row>
    <row r="733" spans="1:65" s="14" customFormat="1" ht="11.25">
      <c r="B733" s="211"/>
      <c r="C733" s="212"/>
      <c r="D733" s="201" t="s">
        <v>188</v>
      </c>
      <c r="E733" s="213" t="s">
        <v>19</v>
      </c>
      <c r="F733" s="214" t="s">
        <v>199</v>
      </c>
      <c r="G733" s="212"/>
      <c r="H733" s="215">
        <v>5.8079999999999998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188</v>
      </c>
      <c r="AU733" s="221" t="s">
        <v>81</v>
      </c>
      <c r="AV733" s="14" t="s">
        <v>184</v>
      </c>
      <c r="AW733" s="14" t="s">
        <v>33</v>
      </c>
      <c r="AX733" s="14" t="s">
        <v>79</v>
      </c>
      <c r="AY733" s="221" t="s">
        <v>177</v>
      </c>
    </row>
    <row r="734" spans="1:65" s="2" customFormat="1" ht="16.5" customHeight="1">
      <c r="A734" s="36"/>
      <c r="B734" s="37"/>
      <c r="C734" s="181" t="s">
        <v>1722</v>
      </c>
      <c r="D734" s="181" t="s">
        <v>179</v>
      </c>
      <c r="E734" s="182" t="s">
        <v>1723</v>
      </c>
      <c r="F734" s="183" t="s">
        <v>1724</v>
      </c>
      <c r="G734" s="184" t="s">
        <v>132</v>
      </c>
      <c r="H734" s="185">
        <v>205.28</v>
      </c>
      <c r="I734" s="186"/>
      <c r="J734" s="187">
        <f>ROUND(I734*H734,2)</f>
        <v>0</v>
      </c>
      <c r="K734" s="183" t="s">
        <v>183</v>
      </c>
      <c r="L734" s="41"/>
      <c r="M734" s="188" t="s">
        <v>19</v>
      </c>
      <c r="N734" s="189" t="s">
        <v>43</v>
      </c>
      <c r="O734" s="66"/>
      <c r="P734" s="190">
        <f>O734*H734</f>
        <v>0</v>
      </c>
      <c r="Q734" s="190">
        <v>2.0000000000000001E-4</v>
      </c>
      <c r="R734" s="190">
        <f>Q734*H734</f>
        <v>4.1056000000000002E-2</v>
      </c>
      <c r="S734" s="190">
        <v>0</v>
      </c>
      <c r="T734" s="191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2" t="s">
        <v>287</v>
      </c>
      <c r="AT734" s="192" t="s">
        <v>179</v>
      </c>
      <c r="AU734" s="192" t="s">
        <v>81</v>
      </c>
      <c r="AY734" s="19" t="s">
        <v>177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19" t="s">
        <v>79</v>
      </c>
      <c r="BK734" s="193">
        <f>ROUND(I734*H734,2)</f>
        <v>0</v>
      </c>
      <c r="BL734" s="19" t="s">
        <v>287</v>
      </c>
      <c r="BM734" s="192" t="s">
        <v>1725</v>
      </c>
    </row>
    <row r="735" spans="1:65" s="2" customFormat="1" ht="11.25">
      <c r="A735" s="36"/>
      <c r="B735" s="37"/>
      <c r="C735" s="38"/>
      <c r="D735" s="194" t="s">
        <v>186</v>
      </c>
      <c r="E735" s="38"/>
      <c r="F735" s="195" t="s">
        <v>1726</v>
      </c>
      <c r="G735" s="38"/>
      <c r="H735" s="38"/>
      <c r="I735" s="196"/>
      <c r="J735" s="38"/>
      <c r="K735" s="38"/>
      <c r="L735" s="41"/>
      <c r="M735" s="197"/>
      <c r="N735" s="198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186</v>
      </c>
      <c r="AU735" s="19" t="s">
        <v>81</v>
      </c>
    </row>
    <row r="736" spans="1:65" s="13" customFormat="1" ht="11.25">
      <c r="B736" s="199"/>
      <c r="C736" s="200"/>
      <c r="D736" s="201" t="s">
        <v>188</v>
      </c>
      <c r="E736" s="202" t="s">
        <v>19</v>
      </c>
      <c r="F736" s="203" t="s">
        <v>585</v>
      </c>
      <c r="G736" s="200"/>
      <c r="H736" s="204">
        <v>205.28</v>
      </c>
      <c r="I736" s="205"/>
      <c r="J736" s="200"/>
      <c r="K736" s="200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188</v>
      </c>
      <c r="AU736" s="210" t="s">
        <v>81</v>
      </c>
      <c r="AV736" s="13" t="s">
        <v>81</v>
      </c>
      <c r="AW736" s="13" t="s">
        <v>33</v>
      </c>
      <c r="AX736" s="13" t="s">
        <v>79</v>
      </c>
      <c r="AY736" s="210" t="s">
        <v>177</v>
      </c>
    </row>
    <row r="737" spans="1:65" s="2" customFormat="1" ht="24.2" customHeight="1">
      <c r="A737" s="36"/>
      <c r="B737" s="37"/>
      <c r="C737" s="181" t="s">
        <v>1727</v>
      </c>
      <c r="D737" s="181" t="s">
        <v>179</v>
      </c>
      <c r="E737" s="182" t="s">
        <v>1728</v>
      </c>
      <c r="F737" s="183" t="s">
        <v>1729</v>
      </c>
      <c r="G737" s="184" t="s">
        <v>228</v>
      </c>
      <c r="H737" s="185">
        <v>4.2990000000000004</v>
      </c>
      <c r="I737" s="186"/>
      <c r="J737" s="187">
        <f>ROUND(I737*H737,2)</f>
        <v>0</v>
      </c>
      <c r="K737" s="183" t="s">
        <v>183</v>
      </c>
      <c r="L737" s="41"/>
      <c r="M737" s="188" t="s">
        <v>19</v>
      </c>
      <c r="N737" s="189" t="s">
        <v>43</v>
      </c>
      <c r="O737" s="66"/>
      <c r="P737" s="190">
        <f>O737*H737</f>
        <v>0</v>
      </c>
      <c r="Q737" s="190">
        <v>0</v>
      </c>
      <c r="R737" s="190">
        <f>Q737*H737</f>
        <v>0</v>
      </c>
      <c r="S737" s="190">
        <v>0</v>
      </c>
      <c r="T737" s="191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2" t="s">
        <v>287</v>
      </c>
      <c r="AT737" s="192" t="s">
        <v>179</v>
      </c>
      <c r="AU737" s="192" t="s">
        <v>81</v>
      </c>
      <c r="AY737" s="19" t="s">
        <v>177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19" t="s">
        <v>79</v>
      </c>
      <c r="BK737" s="193">
        <f>ROUND(I737*H737,2)</f>
        <v>0</v>
      </c>
      <c r="BL737" s="19" t="s">
        <v>287</v>
      </c>
      <c r="BM737" s="192" t="s">
        <v>1730</v>
      </c>
    </row>
    <row r="738" spans="1:65" s="2" customFormat="1" ht="11.25">
      <c r="A738" s="36"/>
      <c r="B738" s="37"/>
      <c r="C738" s="38"/>
      <c r="D738" s="194" t="s">
        <v>186</v>
      </c>
      <c r="E738" s="38"/>
      <c r="F738" s="195" t="s">
        <v>1731</v>
      </c>
      <c r="G738" s="38"/>
      <c r="H738" s="38"/>
      <c r="I738" s="196"/>
      <c r="J738" s="38"/>
      <c r="K738" s="38"/>
      <c r="L738" s="41"/>
      <c r="M738" s="197"/>
      <c r="N738" s="198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186</v>
      </c>
      <c r="AU738" s="19" t="s">
        <v>81</v>
      </c>
    </row>
    <row r="739" spans="1:65" s="12" customFormat="1" ht="22.9" customHeight="1">
      <c r="B739" s="165"/>
      <c r="C739" s="166"/>
      <c r="D739" s="167" t="s">
        <v>71</v>
      </c>
      <c r="E739" s="179" t="s">
        <v>549</v>
      </c>
      <c r="F739" s="179" t="s">
        <v>550</v>
      </c>
      <c r="G739" s="166"/>
      <c r="H739" s="166"/>
      <c r="I739" s="169"/>
      <c r="J739" s="180">
        <f>BK739</f>
        <v>0</v>
      </c>
      <c r="K739" s="166"/>
      <c r="L739" s="171"/>
      <c r="M739" s="172"/>
      <c r="N739" s="173"/>
      <c r="O739" s="173"/>
      <c r="P739" s="174">
        <f>SUM(P740:P763)</f>
        <v>0</v>
      </c>
      <c r="Q739" s="173"/>
      <c r="R739" s="174">
        <f>SUM(R740:R763)</f>
        <v>13.497714</v>
      </c>
      <c r="S739" s="173"/>
      <c r="T739" s="175">
        <f>SUM(T740:T763)</f>
        <v>0</v>
      </c>
      <c r="AR739" s="176" t="s">
        <v>81</v>
      </c>
      <c r="AT739" s="177" t="s">
        <v>71</v>
      </c>
      <c r="AU739" s="177" t="s">
        <v>79</v>
      </c>
      <c r="AY739" s="176" t="s">
        <v>177</v>
      </c>
      <c r="BK739" s="178">
        <f>SUM(BK740:BK763)</f>
        <v>0</v>
      </c>
    </row>
    <row r="740" spans="1:65" s="2" customFormat="1" ht="16.5" customHeight="1">
      <c r="A740" s="36"/>
      <c r="B740" s="37"/>
      <c r="C740" s="181" t="s">
        <v>1732</v>
      </c>
      <c r="D740" s="181" t="s">
        <v>179</v>
      </c>
      <c r="E740" s="182" t="s">
        <v>1733</v>
      </c>
      <c r="F740" s="183" t="s">
        <v>1734</v>
      </c>
      <c r="G740" s="184" t="s">
        <v>132</v>
      </c>
      <c r="H740" s="185">
        <v>16.25</v>
      </c>
      <c r="I740" s="186"/>
      <c r="J740" s="187">
        <f>ROUND(I740*H740,2)</f>
        <v>0</v>
      </c>
      <c r="K740" s="183" t="s">
        <v>183</v>
      </c>
      <c r="L740" s="41"/>
      <c r="M740" s="188" t="s">
        <v>19</v>
      </c>
      <c r="N740" s="189" t="s">
        <v>43</v>
      </c>
      <c r="O740" s="66"/>
      <c r="P740" s="190">
        <f>O740*H740</f>
        <v>0</v>
      </c>
      <c r="Q740" s="190">
        <v>1.5E-3</v>
      </c>
      <c r="R740" s="190">
        <f>Q740*H740</f>
        <v>2.4375000000000001E-2</v>
      </c>
      <c r="S740" s="190">
        <v>0</v>
      </c>
      <c r="T740" s="191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2" t="s">
        <v>287</v>
      </c>
      <c r="AT740" s="192" t="s">
        <v>179</v>
      </c>
      <c r="AU740" s="192" t="s">
        <v>81</v>
      </c>
      <c r="AY740" s="19" t="s">
        <v>177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9" t="s">
        <v>79</v>
      </c>
      <c r="BK740" s="193">
        <f>ROUND(I740*H740,2)</f>
        <v>0</v>
      </c>
      <c r="BL740" s="19" t="s">
        <v>287</v>
      </c>
      <c r="BM740" s="192" t="s">
        <v>1735</v>
      </c>
    </row>
    <row r="741" spans="1:65" s="2" customFormat="1" ht="11.25">
      <c r="A741" s="36"/>
      <c r="B741" s="37"/>
      <c r="C741" s="38"/>
      <c r="D741" s="194" t="s">
        <v>186</v>
      </c>
      <c r="E741" s="38"/>
      <c r="F741" s="195" t="s">
        <v>1736</v>
      </c>
      <c r="G741" s="38"/>
      <c r="H741" s="38"/>
      <c r="I741" s="196"/>
      <c r="J741" s="38"/>
      <c r="K741" s="38"/>
      <c r="L741" s="41"/>
      <c r="M741" s="197"/>
      <c r="N741" s="198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186</v>
      </c>
      <c r="AU741" s="19" t="s">
        <v>81</v>
      </c>
    </row>
    <row r="742" spans="1:65" s="13" customFormat="1" ht="11.25">
      <c r="B742" s="199"/>
      <c r="C742" s="200"/>
      <c r="D742" s="201" t="s">
        <v>188</v>
      </c>
      <c r="E742" s="202" t="s">
        <v>19</v>
      </c>
      <c r="F742" s="203" t="s">
        <v>1737</v>
      </c>
      <c r="G742" s="200"/>
      <c r="H742" s="204">
        <v>16.25</v>
      </c>
      <c r="I742" s="205"/>
      <c r="J742" s="200"/>
      <c r="K742" s="200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188</v>
      </c>
      <c r="AU742" s="210" t="s">
        <v>81</v>
      </c>
      <c r="AV742" s="13" t="s">
        <v>81</v>
      </c>
      <c r="AW742" s="13" t="s">
        <v>33</v>
      </c>
      <c r="AX742" s="13" t="s">
        <v>79</v>
      </c>
      <c r="AY742" s="210" t="s">
        <v>177</v>
      </c>
    </row>
    <row r="743" spans="1:65" s="2" customFormat="1" ht="16.5" customHeight="1">
      <c r="A743" s="36"/>
      <c r="B743" s="37"/>
      <c r="C743" s="181" t="s">
        <v>1738</v>
      </c>
      <c r="D743" s="181" t="s">
        <v>179</v>
      </c>
      <c r="E743" s="182" t="s">
        <v>1739</v>
      </c>
      <c r="F743" s="183" t="s">
        <v>1740</v>
      </c>
      <c r="G743" s="184" t="s">
        <v>132</v>
      </c>
      <c r="H743" s="185">
        <v>362.95499999999998</v>
      </c>
      <c r="I743" s="186"/>
      <c r="J743" s="187">
        <f>ROUND(I743*H743,2)</f>
        <v>0</v>
      </c>
      <c r="K743" s="183" t="s">
        <v>183</v>
      </c>
      <c r="L743" s="41"/>
      <c r="M743" s="188" t="s">
        <v>19</v>
      </c>
      <c r="N743" s="189" t="s">
        <v>43</v>
      </c>
      <c r="O743" s="66"/>
      <c r="P743" s="190">
        <f>O743*H743</f>
        <v>0</v>
      </c>
      <c r="Q743" s="190">
        <v>2.9999999999999997E-4</v>
      </c>
      <c r="R743" s="190">
        <f>Q743*H743</f>
        <v>0.10888649999999998</v>
      </c>
      <c r="S743" s="190">
        <v>0</v>
      </c>
      <c r="T743" s="191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92" t="s">
        <v>287</v>
      </c>
      <c r="AT743" s="192" t="s">
        <v>179</v>
      </c>
      <c r="AU743" s="192" t="s">
        <v>81</v>
      </c>
      <c r="AY743" s="19" t="s">
        <v>177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9" t="s">
        <v>79</v>
      </c>
      <c r="BK743" s="193">
        <f>ROUND(I743*H743,2)</f>
        <v>0</v>
      </c>
      <c r="BL743" s="19" t="s">
        <v>287</v>
      </c>
      <c r="BM743" s="192" t="s">
        <v>1741</v>
      </c>
    </row>
    <row r="744" spans="1:65" s="2" customFormat="1" ht="11.25">
      <c r="A744" s="36"/>
      <c r="B744" s="37"/>
      <c r="C744" s="38"/>
      <c r="D744" s="194" t="s">
        <v>186</v>
      </c>
      <c r="E744" s="38"/>
      <c r="F744" s="195" t="s">
        <v>1742</v>
      </c>
      <c r="G744" s="38"/>
      <c r="H744" s="38"/>
      <c r="I744" s="196"/>
      <c r="J744" s="38"/>
      <c r="K744" s="38"/>
      <c r="L744" s="41"/>
      <c r="M744" s="197"/>
      <c r="N744" s="198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186</v>
      </c>
      <c r="AU744" s="19" t="s">
        <v>81</v>
      </c>
    </row>
    <row r="745" spans="1:65" s="2" customFormat="1" ht="21.75" customHeight="1">
      <c r="A745" s="36"/>
      <c r="B745" s="37"/>
      <c r="C745" s="181" t="s">
        <v>1743</v>
      </c>
      <c r="D745" s="181" t="s">
        <v>179</v>
      </c>
      <c r="E745" s="182" t="s">
        <v>1744</v>
      </c>
      <c r="F745" s="183" t="s">
        <v>1745</v>
      </c>
      <c r="G745" s="184" t="s">
        <v>132</v>
      </c>
      <c r="H745" s="185">
        <v>362.95499999999998</v>
      </c>
      <c r="I745" s="186"/>
      <c r="J745" s="187">
        <f>ROUND(I745*H745,2)</f>
        <v>0</v>
      </c>
      <c r="K745" s="183" t="s">
        <v>183</v>
      </c>
      <c r="L745" s="41"/>
      <c r="M745" s="188" t="s">
        <v>19</v>
      </c>
      <c r="N745" s="189" t="s">
        <v>43</v>
      </c>
      <c r="O745" s="66"/>
      <c r="P745" s="190">
        <f>O745*H745</f>
        <v>0</v>
      </c>
      <c r="Q745" s="190">
        <v>4.4999999999999997E-3</v>
      </c>
      <c r="R745" s="190">
        <f>Q745*H745</f>
        <v>1.6332974999999998</v>
      </c>
      <c r="S745" s="190">
        <v>0</v>
      </c>
      <c r="T745" s="191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2" t="s">
        <v>287</v>
      </c>
      <c r="AT745" s="192" t="s">
        <v>179</v>
      </c>
      <c r="AU745" s="192" t="s">
        <v>81</v>
      </c>
      <c r="AY745" s="19" t="s">
        <v>177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9" t="s">
        <v>79</v>
      </c>
      <c r="BK745" s="193">
        <f>ROUND(I745*H745,2)</f>
        <v>0</v>
      </c>
      <c r="BL745" s="19" t="s">
        <v>287</v>
      </c>
      <c r="BM745" s="192" t="s">
        <v>1746</v>
      </c>
    </row>
    <row r="746" spans="1:65" s="2" customFormat="1" ht="11.25">
      <c r="A746" s="36"/>
      <c r="B746" s="37"/>
      <c r="C746" s="38"/>
      <c r="D746" s="194" t="s">
        <v>186</v>
      </c>
      <c r="E746" s="38"/>
      <c r="F746" s="195" t="s">
        <v>1747</v>
      </c>
      <c r="G746" s="38"/>
      <c r="H746" s="38"/>
      <c r="I746" s="196"/>
      <c r="J746" s="38"/>
      <c r="K746" s="38"/>
      <c r="L746" s="41"/>
      <c r="M746" s="197"/>
      <c r="N746" s="198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186</v>
      </c>
      <c r="AU746" s="19" t="s">
        <v>81</v>
      </c>
    </row>
    <row r="747" spans="1:65" s="2" customFormat="1" ht="24.2" customHeight="1">
      <c r="A747" s="36"/>
      <c r="B747" s="37"/>
      <c r="C747" s="181" t="s">
        <v>1748</v>
      </c>
      <c r="D747" s="181" t="s">
        <v>179</v>
      </c>
      <c r="E747" s="182" t="s">
        <v>1749</v>
      </c>
      <c r="F747" s="183" t="s">
        <v>1750</v>
      </c>
      <c r="G747" s="184" t="s">
        <v>132</v>
      </c>
      <c r="H747" s="185">
        <v>362.95499999999998</v>
      </c>
      <c r="I747" s="186"/>
      <c r="J747" s="187">
        <f>ROUND(I747*H747,2)</f>
        <v>0</v>
      </c>
      <c r="K747" s="183" t="s">
        <v>183</v>
      </c>
      <c r="L747" s="41"/>
      <c r="M747" s="188" t="s">
        <v>19</v>
      </c>
      <c r="N747" s="189" t="s">
        <v>43</v>
      </c>
      <c r="O747" s="66"/>
      <c r="P747" s="190">
        <f>O747*H747</f>
        <v>0</v>
      </c>
      <c r="Q747" s="190">
        <v>8.9999999999999993E-3</v>
      </c>
      <c r="R747" s="190">
        <f>Q747*H747</f>
        <v>3.2665949999999997</v>
      </c>
      <c r="S747" s="190">
        <v>0</v>
      </c>
      <c r="T747" s="191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2" t="s">
        <v>287</v>
      </c>
      <c r="AT747" s="192" t="s">
        <v>179</v>
      </c>
      <c r="AU747" s="192" t="s">
        <v>81</v>
      </c>
      <c r="AY747" s="19" t="s">
        <v>177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9" t="s">
        <v>79</v>
      </c>
      <c r="BK747" s="193">
        <f>ROUND(I747*H747,2)</f>
        <v>0</v>
      </c>
      <c r="BL747" s="19" t="s">
        <v>287</v>
      </c>
      <c r="BM747" s="192" t="s">
        <v>1751</v>
      </c>
    </row>
    <row r="748" spans="1:65" s="2" customFormat="1" ht="11.25">
      <c r="A748" s="36"/>
      <c r="B748" s="37"/>
      <c r="C748" s="38"/>
      <c r="D748" s="194" t="s">
        <v>186</v>
      </c>
      <c r="E748" s="38"/>
      <c r="F748" s="195" t="s">
        <v>1752</v>
      </c>
      <c r="G748" s="38"/>
      <c r="H748" s="38"/>
      <c r="I748" s="196"/>
      <c r="J748" s="38"/>
      <c r="K748" s="38"/>
      <c r="L748" s="41"/>
      <c r="M748" s="197"/>
      <c r="N748" s="198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186</v>
      </c>
      <c r="AU748" s="19" t="s">
        <v>81</v>
      </c>
    </row>
    <row r="749" spans="1:65" s="13" customFormat="1" ht="11.25">
      <c r="B749" s="199"/>
      <c r="C749" s="200"/>
      <c r="D749" s="201" t="s">
        <v>188</v>
      </c>
      <c r="E749" s="202" t="s">
        <v>19</v>
      </c>
      <c r="F749" s="203" t="s">
        <v>1753</v>
      </c>
      <c r="G749" s="200"/>
      <c r="H749" s="204">
        <v>129.19999999999999</v>
      </c>
      <c r="I749" s="205"/>
      <c r="J749" s="200"/>
      <c r="K749" s="200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188</v>
      </c>
      <c r="AU749" s="210" t="s">
        <v>81</v>
      </c>
      <c r="AV749" s="13" t="s">
        <v>81</v>
      </c>
      <c r="AW749" s="13" t="s">
        <v>33</v>
      </c>
      <c r="AX749" s="13" t="s">
        <v>72</v>
      </c>
      <c r="AY749" s="210" t="s">
        <v>177</v>
      </c>
    </row>
    <row r="750" spans="1:65" s="13" customFormat="1" ht="11.25">
      <c r="B750" s="199"/>
      <c r="C750" s="200"/>
      <c r="D750" s="201" t="s">
        <v>188</v>
      </c>
      <c r="E750" s="202" t="s">
        <v>19</v>
      </c>
      <c r="F750" s="203" t="s">
        <v>1754</v>
      </c>
      <c r="G750" s="200"/>
      <c r="H750" s="204">
        <v>-14.8</v>
      </c>
      <c r="I750" s="205"/>
      <c r="J750" s="200"/>
      <c r="K750" s="200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188</v>
      </c>
      <c r="AU750" s="210" t="s">
        <v>81</v>
      </c>
      <c r="AV750" s="13" t="s">
        <v>81</v>
      </c>
      <c r="AW750" s="13" t="s">
        <v>33</v>
      </c>
      <c r="AX750" s="13" t="s">
        <v>72</v>
      </c>
      <c r="AY750" s="210" t="s">
        <v>177</v>
      </c>
    </row>
    <row r="751" spans="1:65" s="13" customFormat="1" ht="11.25">
      <c r="B751" s="199"/>
      <c r="C751" s="200"/>
      <c r="D751" s="201" t="s">
        <v>188</v>
      </c>
      <c r="E751" s="202" t="s">
        <v>19</v>
      </c>
      <c r="F751" s="203" t="s">
        <v>1755</v>
      </c>
      <c r="G751" s="200"/>
      <c r="H751" s="204">
        <v>158.5</v>
      </c>
      <c r="I751" s="205"/>
      <c r="J751" s="200"/>
      <c r="K751" s="200"/>
      <c r="L751" s="206"/>
      <c r="M751" s="207"/>
      <c r="N751" s="208"/>
      <c r="O751" s="208"/>
      <c r="P751" s="208"/>
      <c r="Q751" s="208"/>
      <c r="R751" s="208"/>
      <c r="S751" s="208"/>
      <c r="T751" s="209"/>
      <c r="AT751" s="210" t="s">
        <v>188</v>
      </c>
      <c r="AU751" s="210" t="s">
        <v>81</v>
      </c>
      <c r="AV751" s="13" t="s">
        <v>81</v>
      </c>
      <c r="AW751" s="13" t="s">
        <v>33</v>
      </c>
      <c r="AX751" s="13" t="s">
        <v>72</v>
      </c>
      <c r="AY751" s="210" t="s">
        <v>177</v>
      </c>
    </row>
    <row r="752" spans="1:65" s="13" customFormat="1" ht="11.25">
      <c r="B752" s="199"/>
      <c r="C752" s="200"/>
      <c r="D752" s="201" t="s">
        <v>188</v>
      </c>
      <c r="E752" s="202" t="s">
        <v>19</v>
      </c>
      <c r="F752" s="203" t="s">
        <v>1756</v>
      </c>
      <c r="G752" s="200"/>
      <c r="H752" s="204">
        <v>-21.8</v>
      </c>
      <c r="I752" s="205"/>
      <c r="J752" s="200"/>
      <c r="K752" s="200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188</v>
      </c>
      <c r="AU752" s="210" t="s">
        <v>81</v>
      </c>
      <c r="AV752" s="13" t="s">
        <v>81</v>
      </c>
      <c r="AW752" s="13" t="s">
        <v>33</v>
      </c>
      <c r="AX752" s="13" t="s">
        <v>72</v>
      </c>
      <c r="AY752" s="210" t="s">
        <v>177</v>
      </c>
    </row>
    <row r="753" spans="1:65" s="13" customFormat="1" ht="11.25">
      <c r="B753" s="199"/>
      <c r="C753" s="200"/>
      <c r="D753" s="201" t="s">
        <v>188</v>
      </c>
      <c r="E753" s="202" t="s">
        <v>19</v>
      </c>
      <c r="F753" s="203" t="s">
        <v>1757</v>
      </c>
      <c r="G753" s="200"/>
      <c r="H753" s="204">
        <v>123.68</v>
      </c>
      <c r="I753" s="205"/>
      <c r="J753" s="200"/>
      <c r="K753" s="200"/>
      <c r="L753" s="206"/>
      <c r="M753" s="207"/>
      <c r="N753" s="208"/>
      <c r="O753" s="208"/>
      <c r="P753" s="208"/>
      <c r="Q753" s="208"/>
      <c r="R753" s="208"/>
      <c r="S753" s="208"/>
      <c r="T753" s="209"/>
      <c r="AT753" s="210" t="s">
        <v>188</v>
      </c>
      <c r="AU753" s="210" t="s">
        <v>81</v>
      </c>
      <c r="AV753" s="13" t="s">
        <v>81</v>
      </c>
      <c r="AW753" s="13" t="s">
        <v>33</v>
      </c>
      <c r="AX753" s="13" t="s">
        <v>72</v>
      </c>
      <c r="AY753" s="210" t="s">
        <v>177</v>
      </c>
    </row>
    <row r="754" spans="1:65" s="13" customFormat="1" ht="11.25">
      <c r="B754" s="199"/>
      <c r="C754" s="200"/>
      <c r="D754" s="201" t="s">
        <v>188</v>
      </c>
      <c r="E754" s="202" t="s">
        <v>19</v>
      </c>
      <c r="F754" s="203" t="s">
        <v>1758</v>
      </c>
      <c r="G754" s="200"/>
      <c r="H754" s="204">
        <v>-11.824999999999999</v>
      </c>
      <c r="I754" s="205"/>
      <c r="J754" s="200"/>
      <c r="K754" s="200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188</v>
      </c>
      <c r="AU754" s="210" t="s">
        <v>81</v>
      </c>
      <c r="AV754" s="13" t="s">
        <v>81</v>
      </c>
      <c r="AW754" s="13" t="s">
        <v>33</v>
      </c>
      <c r="AX754" s="13" t="s">
        <v>72</v>
      </c>
      <c r="AY754" s="210" t="s">
        <v>177</v>
      </c>
    </row>
    <row r="755" spans="1:65" s="14" customFormat="1" ht="11.25">
      <c r="B755" s="211"/>
      <c r="C755" s="212"/>
      <c r="D755" s="201" t="s">
        <v>188</v>
      </c>
      <c r="E755" s="213" t="s">
        <v>19</v>
      </c>
      <c r="F755" s="214" t="s">
        <v>199</v>
      </c>
      <c r="G755" s="212"/>
      <c r="H755" s="215">
        <v>362.95499999999998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188</v>
      </c>
      <c r="AU755" s="221" t="s">
        <v>81</v>
      </c>
      <c r="AV755" s="14" t="s">
        <v>184</v>
      </c>
      <c r="AW755" s="14" t="s">
        <v>33</v>
      </c>
      <c r="AX755" s="14" t="s">
        <v>79</v>
      </c>
      <c r="AY755" s="221" t="s">
        <v>177</v>
      </c>
    </row>
    <row r="756" spans="1:65" s="2" customFormat="1" ht="16.5" customHeight="1">
      <c r="A756" s="36"/>
      <c r="B756" s="37"/>
      <c r="C756" s="233" t="s">
        <v>1759</v>
      </c>
      <c r="D756" s="233" t="s">
        <v>385</v>
      </c>
      <c r="E756" s="234" t="s">
        <v>1760</v>
      </c>
      <c r="F756" s="235" t="s">
        <v>1761</v>
      </c>
      <c r="G756" s="236" t="s">
        <v>132</v>
      </c>
      <c r="H756" s="237">
        <v>417.39800000000002</v>
      </c>
      <c r="I756" s="238"/>
      <c r="J756" s="239">
        <f>ROUND(I756*H756,2)</f>
        <v>0</v>
      </c>
      <c r="K756" s="235" t="s">
        <v>183</v>
      </c>
      <c r="L756" s="240"/>
      <c r="M756" s="241" t="s">
        <v>19</v>
      </c>
      <c r="N756" s="242" t="s">
        <v>43</v>
      </c>
      <c r="O756" s="66"/>
      <c r="P756" s="190">
        <f>O756*H756</f>
        <v>0</v>
      </c>
      <c r="Q756" s="190">
        <v>0.02</v>
      </c>
      <c r="R756" s="190">
        <f>Q756*H756</f>
        <v>8.3479600000000005</v>
      </c>
      <c r="S756" s="190">
        <v>0</v>
      </c>
      <c r="T756" s="191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2" t="s">
        <v>404</v>
      </c>
      <c r="AT756" s="192" t="s">
        <v>385</v>
      </c>
      <c r="AU756" s="192" t="s">
        <v>81</v>
      </c>
      <c r="AY756" s="19" t="s">
        <v>177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9" t="s">
        <v>79</v>
      </c>
      <c r="BK756" s="193">
        <f>ROUND(I756*H756,2)</f>
        <v>0</v>
      </c>
      <c r="BL756" s="19" t="s">
        <v>287</v>
      </c>
      <c r="BM756" s="192" t="s">
        <v>1762</v>
      </c>
    </row>
    <row r="757" spans="1:65" s="13" customFormat="1" ht="11.25">
      <c r="B757" s="199"/>
      <c r="C757" s="200"/>
      <c r="D757" s="201" t="s">
        <v>188</v>
      </c>
      <c r="E757" s="200"/>
      <c r="F757" s="203" t="s">
        <v>1763</v>
      </c>
      <c r="G757" s="200"/>
      <c r="H757" s="204">
        <v>417.39800000000002</v>
      </c>
      <c r="I757" s="205"/>
      <c r="J757" s="200"/>
      <c r="K757" s="200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188</v>
      </c>
      <c r="AU757" s="210" t="s">
        <v>81</v>
      </c>
      <c r="AV757" s="13" t="s">
        <v>81</v>
      </c>
      <c r="AW757" s="13" t="s">
        <v>4</v>
      </c>
      <c r="AX757" s="13" t="s">
        <v>79</v>
      </c>
      <c r="AY757" s="210" t="s">
        <v>177</v>
      </c>
    </row>
    <row r="758" spans="1:65" s="2" customFormat="1" ht="16.5" customHeight="1">
      <c r="A758" s="36"/>
      <c r="B758" s="37"/>
      <c r="C758" s="181" t="s">
        <v>1764</v>
      </c>
      <c r="D758" s="181" t="s">
        <v>179</v>
      </c>
      <c r="E758" s="182" t="s">
        <v>1765</v>
      </c>
      <c r="F758" s="183" t="s">
        <v>1766</v>
      </c>
      <c r="G758" s="184" t="s">
        <v>380</v>
      </c>
      <c r="H758" s="185">
        <v>212</v>
      </c>
      <c r="I758" s="186"/>
      <c r="J758" s="187">
        <f>ROUND(I758*H758,2)</f>
        <v>0</v>
      </c>
      <c r="K758" s="183" t="s">
        <v>183</v>
      </c>
      <c r="L758" s="41"/>
      <c r="M758" s="188" t="s">
        <v>19</v>
      </c>
      <c r="N758" s="189" t="s">
        <v>43</v>
      </c>
      <c r="O758" s="66"/>
      <c r="P758" s="190">
        <f>O758*H758</f>
        <v>0</v>
      </c>
      <c r="Q758" s="190">
        <v>5.5000000000000003E-4</v>
      </c>
      <c r="R758" s="190">
        <f>Q758*H758</f>
        <v>0.11660000000000001</v>
      </c>
      <c r="S758" s="190">
        <v>0</v>
      </c>
      <c r="T758" s="191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2" t="s">
        <v>287</v>
      </c>
      <c r="AT758" s="192" t="s">
        <v>179</v>
      </c>
      <c r="AU758" s="192" t="s">
        <v>81</v>
      </c>
      <c r="AY758" s="19" t="s">
        <v>177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19" t="s">
        <v>79</v>
      </c>
      <c r="BK758" s="193">
        <f>ROUND(I758*H758,2)</f>
        <v>0</v>
      </c>
      <c r="BL758" s="19" t="s">
        <v>287</v>
      </c>
      <c r="BM758" s="192" t="s">
        <v>1767</v>
      </c>
    </row>
    <row r="759" spans="1:65" s="2" customFormat="1" ht="11.25">
      <c r="A759" s="36"/>
      <c r="B759" s="37"/>
      <c r="C759" s="38"/>
      <c r="D759" s="194" t="s">
        <v>186</v>
      </c>
      <c r="E759" s="38"/>
      <c r="F759" s="195" t="s">
        <v>1768</v>
      </c>
      <c r="G759" s="38"/>
      <c r="H759" s="38"/>
      <c r="I759" s="196"/>
      <c r="J759" s="38"/>
      <c r="K759" s="38"/>
      <c r="L759" s="41"/>
      <c r="M759" s="197"/>
      <c r="N759" s="198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186</v>
      </c>
      <c r="AU759" s="19" t="s">
        <v>81</v>
      </c>
    </row>
    <row r="760" spans="1:65" s="2" customFormat="1" ht="16.5" customHeight="1">
      <c r="A760" s="36"/>
      <c r="B760" s="37"/>
      <c r="C760" s="181" t="s">
        <v>1769</v>
      </c>
      <c r="D760" s="181" t="s">
        <v>179</v>
      </c>
      <c r="E760" s="182" t="s">
        <v>1770</v>
      </c>
      <c r="F760" s="183" t="s">
        <v>1771</v>
      </c>
      <c r="G760" s="184" t="s">
        <v>269</v>
      </c>
      <c r="H760" s="185">
        <v>84</v>
      </c>
      <c r="I760" s="186"/>
      <c r="J760" s="187">
        <f>ROUND(I760*H760,2)</f>
        <v>0</v>
      </c>
      <c r="K760" s="183" t="s">
        <v>183</v>
      </c>
      <c r="L760" s="41"/>
      <c r="M760" s="188" t="s">
        <v>19</v>
      </c>
      <c r="N760" s="189" t="s">
        <v>43</v>
      </c>
      <c r="O760" s="66"/>
      <c r="P760" s="190">
        <f>O760*H760</f>
        <v>0</v>
      </c>
      <c r="Q760" s="190">
        <v>0</v>
      </c>
      <c r="R760" s="190">
        <f>Q760*H760</f>
        <v>0</v>
      </c>
      <c r="S760" s="190">
        <v>0</v>
      </c>
      <c r="T760" s="191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2" t="s">
        <v>287</v>
      </c>
      <c r="AT760" s="192" t="s">
        <v>179</v>
      </c>
      <c r="AU760" s="192" t="s">
        <v>81</v>
      </c>
      <c r="AY760" s="19" t="s">
        <v>177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19" t="s">
        <v>79</v>
      </c>
      <c r="BK760" s="193">
        <f>ROUND(I760*H760,2)</f>
        <v>0</v>
      </c>
      <c r="BL760" s="19" t="s">
        <v>287</v>
      </c>
      <c r="BM760" s="192" t="s">
        <v>1772</v>
      </c>
    </row>
    <row r="761" spans="1:65" s="2" customFormat="1" ht="11.25">
      <c r="A761" s="36"/>
      <c r="B761" s="37"/>
      <c r="C761" s="38"/>
      <c r="D761" s="194" t="s">
        <v>186</v>
      </c>
      <c r="E761" s="38"/>
      <c r="F761" s="195" t="s">
        <v>1773</v>
      </c>
      <c r="G761" s="38"/>
      <c r="H761" s="38"/>
      <c r="I761" s="196"/>
      <c r="J761" s="38"/>
      <c r="K761" s="38"/>
      <c r="L761" s="41"/>
      <c r="M761" s="197"/>
      <c r="N761" s="198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186</v>
      </c>
      <c r="AU761" s="19" t="s">
        <v>81</v>
      </c>
    </row>
    <row r="762" spans="1:65" s="2" customFormat="1" ht="24.2" customHeight="1">
      <c r="A762" s="36"/>
      <c r="B762" s="37"/>
      <c r="C762" s="181" t="s">
        <v>1774</v>
      </c>
      <c r="D762" s="181" t="s">
        <v>179</v>
      </c>
      <c r="E762" s="182" t="s">
        <v>1775</v>
      </c>
      <c r="F762" s="183" t="s">
        <v>1776</v>
      </c>
      <c r="G762" s="184" t="s">
        <v>228</v>
      </c>
      <c r="H762" s="185">
        <v>13.497999999999999</v>
      </c>
      <c r="I762" s="186"/>
      <c r="J762" s="187">
        <f>ROUND(I762*H762,2)</f>
        <v>0</v>
      </c>
      <c r="K762" s="183" t="s">
        <v>183</v>
      </c>
      <c r="L762" s="41"/>
      <c r="M762" s="188" t="s">
        <v>19</v>
      </c>
      <c r="N762" s="189" t="s">
        <v>43</v>
      </c>
      <c r="O762" s="66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2" t="s">
        <v>287</v>
      </c>
      <c r="AT762" s="192" t="s">
        <v>179</v>
      </c>
      <c r="AU762" s="192" t="s">
        <v>81</v>
      </c>
      <c r="AY762" s="19" t="s">
        <v>177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9" t="s">
        <v>79</v>
      </c>
      <c r="BK762" s="193">
        <f>ROUND(I762*H762,2)</f>
        <v>0</v>
      </c>
      <c r="BL762" s="19" t="s">
        <v>287</v>
      </c>
      <c r="BM762" s="192" t="s">
        <v>1777</v>
      </c>
    </row>
    <row r="763" spans="1:65" s="2" customFormat="1" ht="11.25">
      <c r="A763" s="36"/>
      <c r="B763" s="37"/>
      <c r="C763" s="38"/>
      <c r="D763" s="194" t="s">
        <v>186</v>
      </c>
      <c r="E763" s="38"/>
      <c r="F763" s="195" t="s">
        <v>1778</v>
      </c>
      <c r="G763" s="38"/>
      <c r="H763" s="38"/>
      <c r="I763" s="196"/>
      <c r="J763" s="38"/>
      <c r="K763" s="38"/>
      <c r="L763" s="41"/>
      <c r="M763" s="197"/>
      <c r="N763" s="198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186</v>
      </c>
      <c r="AU763" s="19" t="s">
        <v>81</v>
      </c>
    </row>
    <row r="764" spans="1:65" s="12" customFormat="1" ht="22.9" customHeight="1">
      <c r="B764" s="165"/>
      <c r="C764" s="166"/>
      <c r="D764" s="167" t="s">
        <v>71</v>
      </c>
      <c r="E764" s="179" t="s">
        <v>1779</v>
      </c>
      <c r="F764" s="179" t="s">
        <v>1780</v>
      </c>
      <c r="G764" s="166"/>
      <c r="H764" s="166"/>
      <c r="I764" s="169"/>
      <c r="J764" s="180">
        <f>BK764</f>
        <v>0</v>
      </c>
      <c r="K764" s="166"/>
      <c r="L764" s="171"/>
      <c r="M764" s="172"/>
      <c r="N764" s="173"/>
      <c r="O764" s="173"/>
      <c r="P764" s="174">
        <f>SUM(P765:P767)</f>
        <v>0</v>
      </c>
      <c r="Q764" s="173"/>
      <c r="R764" s="174">
        <f>SUM(R765:R767)</f>
        <v>7.559999999999999E-3</v>
      </c>
      <c r="S764" s="173"/>
      <c r="T764" s="175">
        <f>SUM(T765:T767)</f>
        <v>0</v>
      </c>
      <c r="AR764" s="176" t="s">
        <v>81</v>
      </c>
      <c r="AT764" s="177" t="s">
        <v>71</v>
      </c>
      <c r="AU764" s="177" t="s">
        <v>79</v>
      </c>
      <c r="AY764" s="176" t="s">
        <v>177</v>
      </c>
      <c r="BK764" s="178">
        <f>SUM(BK765:BK767)</f>
        <v>0</v>
      </c>
    </row>
    <row r="765" spans="1:65" s="2" customFormat="1" ht="16.5" customHeight="1">
      <c r="A765" s="36"/>
      <c r="B765" s="37"/>
      <c r="C765" s="181" t="s">
        <v>1781</v>
      </c>
      <c r="D765" s="181" t="s">
        <v>179</v>
      </c>
      <c r="E765" s="182" t="s">
        <v>1782</v>
      </c>
      <c r="F765" s="429" t="s">
        <v>1783</v>
      </c>
      <c r="G765" s="184" t="s">
        <v>132</v>
      </c>
      <c r="H765" s="185">
        <v>54</v>
      </c>
      <c r="I765" s="186"/>
      <c r="J765" s="187">
        <f>ROUND(I765*H765,2)</f>
        <v>0</v>
      </c>
      <c r="K765" s="183" t="s">
        <v>183</v>
      </c>
      <c r="L765" s="41"/>
      <c r="M765" s="188" t="s">
        <v>19</v>
      </c>
      <c r="N765" s="189" t="s">
        <v>43</v>
      </c>
      <c r="O765" s="66"/>
      <c r="P765" s="190">
        <f>O765*H765</f>
        <v>0</v>
      </c>
      <c r="Q765" s="190">
        <v>1.3999999999999999E-4</v>
      </c>
      <c r="R765" s="190">
        <f>Q765*H765</f>
        <v>7.559999999999999E-3</v>
      </c>
      <c r="S765" s="190">
        <v>0</v>
      </c>
      <c r="T765" s="191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2" t="s">
        <v>287</v>
      </c>
      <c r="AT765" s="192" t="s">
        <v>179</v>
      </c>
      <c r="AU765" s="192" t="s">
        <v>81</v>
      </c>
      <c r="AY765" s="19" t="s">
        <v>177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9" t="s">
        <v>79</v>
      </c>
      <c r="BK765" s="193">
        <f>ROUND(I765*H765,2)</f>
        <v>0</v>
      </c>
      <c r="BL765" s="19" t="s">
        <v>287</v>
      </c>
      <c r="BM765" s="192" t="s">
        <v>1784</v>
      </c>
    </row>
    <row r="766" spans="1:65" s="2" customFormat="1" ht="11.25">
      <c r="A766" s="36"/>
      <c r="B766" s="37"/>
      <c r="C766" s="38"/>
      <c r="D766" s="194" t="s">
        <v>186</v>
      </c>
      <c r="E766" s="38"/>
      <c r="F766" s="195" t="s">
        <v>1785</v>
      </c>
      <c r="G766" s="38"/>
      <c r="H766" s="38"/>
      <c r="I766" s="196"/>
      <c r="J766" s="38"/>
      <c r="K766" s="38"/>
      <c r="L766" s="41"/>
      <c r="M766" s="197"/>
      <c r="N766" s="198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186</v>
      </c>
      <c r="AU766" s="19" t="s">
        <v>81</v>
      </c>
    </row>
    <row r="767" spans="1:65" s="13" customFormat="1" ht="11.25">
      <c r="B767" s="199"/>
      <c r="C767" s="200"/>
      <c r="D767" s="201" t="s">
        <v>188</v>
      </c>
      <c r="E767" s="202" t="s">
        <v>19</v>
      </c>
      <c r="F767" s="430" t="s">
        <v>1786</v>
      </c>
      <c r="G767" s="200"/>
      <c r="H767" s="204">
        <v>54</v>
      </c>
      <c r="I767" s="205"/>
      <c r="J767" s="200"/>
      <c r="K767" s="200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188</v>
      </c>
      <c r="AU767" s="210" t="s">
        <v>81</v>
      </c>
      <c r="AV767" s="13" t="s">
        <v>81</v>
      </c>
      <c r="AW767" s="13" t="s">
        <v>33</v>
      </c>
      <c r="AX767" s="13" t="s">
        <v>79</v>
      </c>
      <c r="AY767" s="210" t="s">
        <v>177</v>
      </c>
    </row>
    <row r="768" spans="1:65" s="12" customFormat="1" ht="22.9" customHeight="1">
      <c r="B768" s="165"/>
      <c r="C768" s="166"/>
      <c r="D768" s="167" t="s">
        <v>71</v>
      </c>
      <c r="E768" s="179" t="s">
        <v>559</v>
      </c>
      <c r="F768" s="179" t="s">
        <v>560</v>
      </c>
      <c r="G768" s="166"/>
      <c r="H768" s="166"/>
      <c r="I768" s="169"/>
      <c r="J768" s="180">
        <f>BK768</f>
        <v>0</v>
      </c>
      <c r="K768" s="166"/>
      <c r="L768" s="171"/>
      <c r="M768" s="172"/>
      <c r="N768" s="173"/>
      <c r="O768" s="173"/>
      <c r="P768" s="174">
        <f>SUM(P769:P789)</f>
        <v>0</v>
      </c>
      <c r="Q768" s="173"/>
      <c r="R768" s="174">
        <f>SUM(R769:R789)</f>
        <v>0.40326849999999997</v>
      </c>
      <c r="S768" s="173"/>
      <c r="T768" s="175">
        <f>SUM(T769:T789)</f>
        <v>2.7772499999999999E-2</v>
      </c>
      <c r="AR768" s="176" t="s">
        <v>81</v>
      </c>
      <c r="AT768" s="177" t="s">
        <v>71</v>
      </c>
      <c r="AU768" s="177" t="s">
        <v>79</v>
      </c>
      <c r="AY768" s="176" t="s">
        <v>177</v>
      </c>
      <c r="BK768" s="178">
        <f>SUM(BK769:BK789)</f>
        <v>0</v>
      </c>
    </row>
    <row r="769" spans="1:65" s="2" customFormat="1" ht="16.5" customHeight="1">
      <c r="A769" s="36"/>
      <c r="B769" s="37"/>
      <c r="C769" s="181" t="s">
        <v>1787</v>
      </c>
      <c r="D769" s="181" t="s">
        <v>179</v>
      </c>
      <c r="E769" s="182" t="s">
        <v>1788</v>
      </c>
      <c r="F769" s="183" t="s">
        <v>1789</v>
      </c>
      <c r="G769" s="184" t="s">
        <v>132</v>
      </c>
      <c r="H769" s="185">
        <v>741.55</v>
      </c>
      <c r="I769" s="186"/>
      <c r="J769" s="187">
        <f>ROUND(I769*H769,2)</f>
        <v>0</v>
      </c>
      <c r="K769" s="183" t="s">
        <v>183</v>
      </c>
      <c r="L769" s="41"/>
      <c r="M769" s="188" t="s">
        <v>19</v>
      </c>
      <c r="N769" s="189" t="s">
        <v>43</v>
      </c>
      <c r="O769" s="66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2" t="s">
        <v>287</v>
      </c>
      <c r="AT769" s="192" t="s">
        <v>179</v>
      </c>
      <c r="AU769" s="192" t="s">
        <v>81</v>
      </c>
      <c r="AY769" s="19" t="s">
        <v>177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9" t="s">
        <v>79</v>
      </c>
      <c r="BK769" s="193">
        <f>ROUND(I769*H769,2)</f>
        <v>0</v>
      </c>
      <c r="BL769" s="19" t="s">
        <v>287</v>
      </c>
      <c r="BM769" s="192" t="s">
        <v>1790</v>
      </c>
    </row>
    <row r="770" spans="1:65" s="2" customFormat="1" ht="11.25">
      <c r="A770" s="36"/>
      <c r="B770" s="37"/>
      <c r="C770" s="38"/>
      <c r="D770" s="194" t="s">
        <v>186</v>
      </c>
      <c r="E770" s="38"/>
      <c r="F770" s="195" t="s">
        <v>1791</v>
      </c>
      <c r="G770" s="38"/>
      <c r="H770" s="38"/>
      <c r="I770" s="196"/>
      <c r="J770" s="38"/>
      <c r="K770" s="38"/>
      <c r="L770" s="41"/>
      <c r="M770" s="197"/>
      <c r="N770" s="198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186</v>
      </c>
      <c r="AU770" s="19" t="s">
        <v>81</v>
      </c>
    </row>
    <row r="771" spans="1:65" s="2" customFormat="1" ht="16.5" customHeight="1">
      <c r="A771" s="36"/>
      <c r="B771" s="37"/>
      <c r="C771" s="181" t="s">
        <v>1792</v>
      </c>
      <c r="D771" s="181" t="s">
        <v>179</v>
      </c>
      <c r="E771" s="182" t="s">
        <v>1793</v>
      </c>
      <c r="F771" s="183" t="s">
        <v>1794</v>
      </c>
      <c r="G771" s="184" t="s">
        <v>132</v>
      </c>
      <c r="H771" s="185">
        <v>185.15</v>
      </c>
      <c r="I771" s="186"/>
      <c r="J771" s="187">
        <f>ROUND(I771*H771,2)</f>
        <v>0</v>
      </c>
      <c r="K771" s="183" t="s">
        <v>183</v>
      </c>
      <c r="L771" s="41"/>
      <c r="M771" s="188" t="s">
        <v>19</v>
      </c>
      <c r="N771" s="189" t="s">
        <v>43</v>
      </c>
      <c r="O771" s="66"/>
      <c r="P771" s="190">
        <f>O771*H771</f>
        <v>0</v>
      </c>
      <c r="Q771" s="190">
        <v>0</v>
      </c>
      <c r="R771" s="190">
        <f>Q771*H771</f>
        <v>0</v>
      </c>
      <c r="S771" s="190">
        <v>1.4999999999999999E-4</v>
      </c>
      <c r="T771" s="191">
        <f>S771*H771</f>
        <v>2.7772499999999999E-2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2" t="s">
        <v>287</v>
      </c>
      <c r="AT771" s="192" t="s">
        <v>179</v>
      </c>
      <c r="AU771" s="192" t="s">
        <v>81</v>
      </c>
      <c r="AY771" s="19" t="s">
        <v>177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9" t="s">
        <v>79</v>
      </c>
      <c r="BK771" s="193">
        <f>ROUND(I771*H771,2)</f>
        <v>0</v>
      </c>
      <c r="BL771" s="19" t="s">
        <v>287</v>
      </c>
      <c r="BM771" s="192" t="s">
        <v>1795</v>
      </c>
    </row>
    <row r="772" spans="1:65" s="2" customFormat="1" ht="11.25">
      <c r="A772" s="36"/>
      <c r="B772" s="37"/>
      <c r="C772" s="38"/>
      <c r="D772" s="194" t="s">
        <v>186</v>
      </c>
      <c r="E772" s="38"/>
      <c r="F772" s="195" t="s">
        <v>1796</v>
      </c>
      <c r="G772" s="38"/>
      <c r="H772" s="38"/>
      <c r="I772" s="196"/>
      <c r="J772" s="38"/>
      <c r="K772" s="38"/>
      <c r="L772" s="41"/>
      <c r="M772" s="197"/>
      <c r="N772" s="198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186</v>
      </c>
      <c r="AU772" s="19" t="s">
        <v>81</v>
      </c>
    </row>
    <row r="773" spans="1:65" s="2" customFormat="1" ht="19.5">
      <c r="A773" s="36"/>
      <c r="B773" s="37"/>
      <c r="C773" s="38"/>
      <c r="D773" s="201" t="s">
        <v>217</v>
      </c>
      <c r="E773" s="38"/>
      <c r="F773" s="222" t="s">
        <v>1797</v>
      </c>
      <c r="G773" s="38"/>
      <c r="H773" s="38"/>
      <c r="I773" s="196"/>
      <c r="J773" s="38"/>
      <c r="K773" s="38"/>
      <c r="L773" s="41"/>
      <c r="M773" s="197"/>
      <c r="N773" s="198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217</v>
      </c>
      <c r="AU773" s="19" t="s">
        <v>81</v>
      </c>
    </row>
    <row r="774" spans="1:65" s="13" customFormat="1" ht="11.25">
      <c r="B774" s="199"/>
      <c r="C774" s="200"/>
      <c r="D774" s="201" t="s">
        <v>188</v>
      </c>
      <c r="E774" s="202" t="s">
        <v>19</v>
      </c>
      <c r="F774" s="203" t="s">
        <v>1798</v>
      </c>
      <c r="G774" s="200"/>
      <c r="H774" s="204">
        <v>43.9</v>
      </c>
      <c r="I774" s="205"/>
      <c r="J774" s="200"/>
      <c r="K774" s="200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188</v>
      </c>
      <c r="AU774" s="210" t="s">
        <v>81</v>
      </c>
      <c r="AV774" s="13" t="s">
        <v>81</v>
      </c>
      <c r="AW774" s="13" t="s">
        <v>33</v>
      </c>
      <c r="AX774" s="13" t="s">
        <v>72</v>
      </c>
      <c r="AY774" s="210" t="s">
        <v>177</v>
      </c>
    </row>
    <row r="775" spans="1:65" s="13" customFormat="1" ht="11.25">
      <c r="B775" s="199"/>
      <c r="C775" s="200"/>
      <c r="D775" s="201" t="s">
        <v>188</v>
      </c>
      <c r="E775" s="202" t="s">
        <v>19</v>
      </c>
      <c r="F775" s="203" t="s">
        <v>1799</v>
      </c>
      <c r="G775" s="200"/>
      <c r="H775" s="204">
        <v>141.25</v>
      </c>
      <c r="I775" s="205"/>
      <c r="J775" s="200"/>
      <c r="K775" s="200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188</v>
      </c>
      <c r="AU775" s="210" t="s">
        <v>81</v>
      </c>
      <c r="AV775" s="13" t="s">
        <v>81</v>
      </c>
      <c r="AW775" s="13" t="s">
        <v>33</v>
      </c>
      <c r="AX775" s="13" t="s">
        <v>72</v>
      </c>
      <c r="AY775" s="210" t="s">
        <v>177</v>
      </c>
    </row>
    <row r="776" spans="1:65" s="14" customFormat="1" ht="11.25">
      <c r="B776" s="211"/>
      <c r="C776" s="212"/>
      <c r="D776" s="201" t="s">
        <v>188</v>
      </c>
      <c r="E776" s="213" t="s">
        <v>19</v>
      </c>
      <c r="F776" s="214" t="s">
        <v>199</v>
      </c>
      <c r="G776" s="212"/>
      <c r="H776" s="215">
        <v>185.15</v>
      </c>
      <c r="I776" s="216"/>
      <c r="J776" s="212"/>
      <c r="K776" s="212"/>
      <c r="L776" s="217"/>
      <c r="M776" s="218"/>
      <c r="N776" s="219"/>
      <c r="O776" s="219"/>
      <c r="P776" s="219"/>
      <c r="Q776" s="219"/>
      <c r="R776" s="219"/>
      <c r="S776" s="219"/>
      <c r="T776" s="220"/>
      <c r="AT776" s="221" t="s">
        <v>188</v>
      </c>
      <c r="AU776" s="221" t="s">
        <v>81</v>
      </c>
      <c r="AV776" s="14" t="s">
        <v>184</v>
      </c>
      <c r="AW776" s="14" t="s">
        <v>33</v>
      </c>
      <c r="AX776" s="14" t="s">
        <v>79</v>
      </c>
      <c r="AY776" s="221" t="s">
        <v>177</v>
      </c>
    </row>
    <row r="777" spans="1:65" s="2" customFormat="1" ht="16.5" customHeight="1">
      <c r="A777" s="36"/>
      <c r="B777" s="37"/>
      <c r="C777" s="181" t="s">
        <v>1800</v>
      </c>
      <c r="D777" s="181" t="s">
        <v>179</v>
      </c>
      <c r="E777" s="182" t="s">
        <v>1801</v>
      </c>
      <c r="F777" s="183" t="s">
        <v>1802</v>
      </c>
      <c r="G777" s="184" t="s">
        <v>132</v>
      </c>
      <c r="H777" s="185">
        <v>741.55</v>
      </c>
      <c r="I777" s="186"/>
      <c r="J777" s="187">
        <f>ROUND(I777*H777,2)</f>
        <v>0</v>
      </c>
      <c r="K777" s="183" t="s">
        <v>183</v>
      </c>
      <c r="L777" s="41"/>
      <c r="M777" s="188" t="s">
        <v>19</v>
      </c>
      <c r="N777" s="189" t="s">
        <v>43</v>
      </c>
      <c r="O777" s="66"/>
      <c r="P777" s="190">
        <f>O777*H777</f>
        <v>0</v>
      </c>
      <c r="Q777" s="190">
        <v>2.0000000000000001E-4</v>
      </c>
      <c r="R777" s="190">
        <f>Q777*H777</f>
        <v>0.14831</v>
      </c>
      <c r="S777" s="190">
        <v>0</v>
      </c>
      <c r="T777" s="191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2" t="s">
        <v>287</v>
      </c>
      <c r="AT777" s="192" t="s">
        <v>179</v>
      </c>
      <c r="AU777" s="192" t="s">
        <v>81</v>
      </c>
      <c r="AY777" s="19" t="s">
        <v>177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19" t="s">
        <v>79</v>
      </c>
      <c r="BK777" s="193">
        <f>ROUND(I777*H777,2)</f>
        <v>0</v>
      </c>
      <c r="BL777" s="19" t="s">
        <v>287</v>
      </c>
      <c r="BM777" s="192" t="s">
        <v>1803</v>
      </c>
    </row>
    <row r="778" spans="1:65" s="2" customFormat="1" ht="11.25">
      <c r="A778" s="36"/>
      <c r="B778" s="37"/>
      <c r="C778" s="38"/>
      <c r="D778" s="194" t="s">
        <v>186</v>
      </c>
      <c r="E778" s="38"/>
      <c r="F778" s="195" t="s">
        <v>1804</v>
      </c>
      <c r="G778" s="38"/>
      <c r="H778" s="38"/>
      <c r="I778" s="196"/>
      <c r="J778" s="38"/>
      <c r="K778" s="38"/>
      <c r="L778" s="41"/>
      <c r="M778" s="197"/>
      <c r="N778" s="198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186</v>
      </c>
      <c r="AU778" s="19" t="s">
        <v>81</v>
      </c>
    </row>
    <row r="779" spans="1:65" s="2" customFormat="1" ht="24.2" customHeight="1">
      <c r="A779" s="36"/>
      <c r="B779" s="37"/>
      <c r="C779" s="181" t="s">
        <v>1805</v>
      </c>
      <c r="D779" s="181" t="s">
        <v>179</v>
      </c>
      <c r="E779" s="182" t="s">
        <v>1806</v>
      </c>
      <c r="F779" s="183" t="s">
        <v>1807</v>
      </c>
      <c r="G779" s="184" t="s">
        <v>132</v>
      </c>
      <c r="H779" s="185">
        <v>741.55</v>
      </c>
      <c r="I779" s="186"/>
      <c r="J779" s="187">
        <f>ROUND(I779*H779,2)</f>
        <v>0</v>
      </c>
      <c r="K779" s="183" t="s">
        <v>183</v>
      </c>
      <c r="L779" s="41"/>
      <c r="M779" s="188" t="s">
        <v>19</v>
      </c>
      <c r="N779" s="189" t="s">
        <v>43</v>
      </c>
      <c r="O779" s="66"/>
      <c r="P779" s="190">
        <f>O779*H779</f>
        <v>0</v>
      </c>
      <c r="Q779" s="190">
        <v>2.5999999999999998E-4</v>
      </c>
      <c r="R779" s="190">
        <f>Q779*H779</f>
        <v>0.19280299999999997</v>
      </c>
      <c r="S779" s="190">
        <v>0</v>
      </c>
      <c r="T779" s="191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2" t="s">
        <v>287</v>
      </c>
      <c r="AT779" s="192" t="s">
        <v>179</v>
      </c>
      <c r="AU779" s="192" t="s">
        <v>81</v>
      </c>
      <c r="AY779" s="19" t="s">
        <v>177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9" t="s">
        <v>79</v>
      </c>
      <c r="BK779" s="193">
        <f>ROUND(I779*H779,2)</f>
        <v>0</v>
      </c>
      <c r="BL779" s="19" t="s">
        <v>287</v>
      </c>
      <c r="BM779" s="192" t="s">
        <v>1808</v>
      </c>
    </row>
    <row r="780" spans="1:65" s="2" customFormat="1" ht="11.25">
      <c r="A780" s="36"/>
      <c r="B780" s="37"/>
      <c r="C780" s="38"/>
      <c r="D780" s="194" t="s">
        <v>186</v>
      </c>
      <c r="E780" s="38"/>
      <c r="F780" s="195" t="s">
        <v>1809</v>
      </c>
      <c r="G780" s="38"/>
      <c r="H780" s="38"/>
      <c r="I780" s="196"/>
      <c r="J780" s="38"/>
      <c r="K780" s="38"/>
      <c r="L780" s="41"/>
      <c r="M780" s="197"/>
      <c r="N780" s="198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186</v>
      </c>
      <c r="AU780" s="19" t="s">
        <v>81</v>
      </c>
    </row>
    <row r="781" spans="1:65" s="15" customFormat="1" ht="11.25">
      <c r="B781" s="223"/>
      <c r="C781" s="224"/>
      <c r="D781" s="201" t="s">
        <v>188</v>
      </c>
      <c r="E781" s="225" t="s">
        <v>19</v>
      </c>
      <c r="F781" s="226" t="s">
        <v>284</v>
      </c>
      <c r="G781" s="224"/>
      <c r="H781" s="225" t="s">
        <v>19</v>
      </c>
      <c r="I781" s="227"/>
      <c r="J781" s="224"/>
      <c r="K781" s="224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188</v>
      </c>
      <c r="AU781" s="232" t="s">
        <v>81</v>
      </c>
      <c r="AV781" s="15" t="s">
        <v>79</v>
      </c>
      <c r="AW781" s="15" t="s">
        <v>33</v>
      </c>
      <c r="AX781" s="15" t="s">
        <v>72</v>
      </c>
      <c r="AY781" s="232" t="s">
        <v>177</v>
      </c>
    </row>
    <row r="782" spans="1:65" s="13" customFormat="1" ht="11.25">
      <c r="B782" s="199"/>
      <c r="C782" s="200"/>
      <c r="D782" s="201" t="s">
        <v>188</v>
      </c>
      <c r="E782" s="202" t="s">
        <v>19</v>
      </c>
      <c r="F782" s="203" t="s">
        <v>1810</v>
      </c>
      <c r="G782" s="200"/>
      <c r="H782" s="204">
        <v>427</v>
      </c>
      <c r="I782" s="205"/>
      <c r="J782" s="200"/>
      <c r="K782" s="200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188</v>
      </c>
      <c r="AU782" s="210" t="s">
        <v>81</v>
      </c>
      <c r="AV782" s="13" t="s">
        <v>81</v>
      </c>
      <c r="AW782" s="13" t="s">
        <v>33</v>
      </c>
      <c r="AX782" s="13" t="s">
        <v>72</v>
      </c>
      <c r="AY782" s="210" t="s">
        <v>177</v>
      </c>
    </row>
    <row r="783" spans="1:65" s="13" customFormat="1" ht="11.25">
      <c r="B783" s="199"/>
      <c r="C783" s="200"/>
      <c r="D783" s="201" t="s">
        <v>188</v>
      </c>
      <c r="E783" s="202" t="s">
        <v>19</v>
      </c>
      <c r="F783" s="203" t="s">
        <v>837</v>
      </c>
      <c r="G783" s="200"/>
      <c r="H783" s="204">
        <v>43.9</v>
      </c>
      <c r="I783" s="205"/>
      <c r="J783" s="200"/>
      <c r="K783" s="200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188</v>
      </c>
      <c r="AU783" s="210" t="s">
        <v>81</v>
      </c>
      <c r="AV783" s="13" t="s">
        <v>81</v>
      </c>
      <c r="AW783" s="13" t="s">
        <v>33</v>
      </c>
      <c r="AX783" s="13" t="s">
        <v>72</v>
      </c>
      <c r="AY783" s="210" t="s">
        <v>177</v>
      </c>
    </row>
    <row r="784" spans="1:65" s="13" customFormat="1" ht="11.25">
      <c r="B784" s="199"/>
      <c r="C784" s="200"/>
      <c r="D784" s="201" t="s">
        <v>188</v>
      </c>
      <c r="E784" s="202" t="s">
        <v>19</v>
      </c>
      <c r="F784" s="203" t="s">
        <v>838</v>
      </c>
      <c r="G784" s="200"/>
      <c r="H784" s="204">
        <v>129.4</v>
      </c>
      <c r="I784" s="205"/>
      <c r="J784" s="200"/>
      <c r="K784" s="200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188</v>
      </c>
      <c r="AU784" s="210" t="s">
        <v>81</v>
      </c>
      <c r="AV784" s="13" t="s">
        <v>81</v>
      </c>
      <c r="AW784" s="13" t="s">
        <v>33</v>
      </c>
      <c r="AX784" s="13" t="s">
        <v>72</v>
      </c>
      <c r="AY784" s="210" t="s">
        <v>177</v>
      </c>
    </row>
    <row r="785" spans="1:65" s="13" customFormat="1" ht="11.25">
      <c r="B785" s="199"/>
      <c r="C785" s="200"/>
      <c r="D785" s="201" t="s">
        <v>188</v>
      </c>
      <c r="E785" s="202" t="s">
        <v>19</v>
      </c>
      <c r="F785" s="203" t="s">
        <v>839</v>
      </c>
      <c r="G785" s="200"/>
      <c r="H785" s="204">
        <v>141.25</v>
      </c>
      <c r="I785" s="205"/>
      <c r="J785" s="200"/>
      <c r="K785" s="200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188</v>
      </c>
      <c r="AU785" s="210" t="s">
        <v>81</v>
      </c>
      <c r="AV785" s="13" t="s">
        <v>81</v>
      </c>
      <c r="AW785" s="13" t="s">
        <v>33</v>
      </c>
      <c r="AX785" s="13" t="s">
        <v>72</v>
      </c>
      <c r="AY785" s="210" t="s">
        <v>177</v>
      </c>
    </row>
    <row r="786" spans="1:65" s="14" customFormat="1" ht="11.25">
      <c r="B786" s="211"/>
      <c r="C786" s="212"/>
      <c r="D786" s="201" t="s">
        <v>188</v>
      </c>
      <c r="E786" s="213" t="s">
        <v>19</v>
      </c>
      <c r="F786" s="214" t="s">
        <v>199</v>
      </c>
      <c r="G786" s="212"/>
      <c r="H786" s="215">
        <v>741.55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188</v>
      </c>
      <c r="AU786" s="221" t="s">
        <v>81</v>
      </c>
      <c r="AV786" s="14" t="s">
        <v>184</v>
      </c>
      <c r="AW786" s="14" t="s">
        <v>33</v>
      </c>
      <c r="AX786" s="14" t="s">
        <v>79</v>
      </c>
      <c r="AY786" s="221" t="s">
        <v>177</v>
      </c>
    </row>
    <row r="787" spans="1:65" s="2" customFormat="1" ht="16.5" customHeight="1">
      <c r="A787" s="36"/>
      <c r="B787" s="37"/>
      <c r="C787" s="181" t="s">
        <v>1811</v>
      </c>
      <c r="D787" s="181" t="s">
        <v>179</v>
      </c>
      <c r="E787" s="182" t="s">
        <v>1812</v>
      </c>
      <c r="F787" s="183" t="s">
        <v>1813</v>
      </c>
      <c r="G787" s="184" t="s">
        <v>132</v>
      </c>
      <c r="H787" s="185">
        <v>188.35</v>
      </c>
      <c r="I787" s="186"/>
      <c r="J787" s="187">
        <f>ROUND(I787*H787,2)</f>
        <v>0</v>
      </c>
      <c r="K787" s="183" t="s">
        <v>183</v>
      </c>
      <c r="L787" s="41"/>
      <c r="M787" s="188" t="s">
        <v>19</v>
      </c>
      <c r="N787" s="189" t="s">
        <v>43</v>
      </c>
      <c r="O787" s="66"/>
      <c r="P787" s="190">
        <f>O787*H787</f>
        <v>0</v>
      </c>
      <c r="Q787" s="190">
        <v>3.3E-4</v>
      </c>
      <c r="R787" s="190">
        <f>Q787*H787</f>
        <v>6.2155499999999995E-2</v>
      </c>
      <c r="S787" s="190">
        <v>0</v>
      </c>
      <c r="T787" s="191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2" t="s">
        <v>287</v>
      </c>
      <c r="AT787" s="192" t="s">
        <v>179</v>
      </c>
      <c r="AU787" s="192" t="s">
        <v>81</v>
      </c>
      <c r="AY787" s="19" t="s">
        <v>177</v>
      </c>
      <c r="BE787" s="193">
        <f>IF(N787="základní",J787,0)</f>
        <v>0</v>
      </c>
      <c r="BF787" s="193">
        <f>IF(N787="snížená",J787,0)</f>
        <v>0</v>
      </c>
      <c r="BG787" s="193">
        <f>IF(N787="zákl. přenesená",J787,0)</f>
        <v>0</v>
      </c>
      <c r="BH787" s="193">
        <f>IF(N787="sníž. přenesená",J787,0)</f>
        <v>0</v>
      </c>
      <c r="BI787" s="193">
        <f>IF(N787="nulová",J787,0)</f>
        <v>0</v>
      </c>
      <c r="BJ787" s="19" t="s">
        <v>79</v>
      </c>
      <c r="BK787" s="193">
        <f>ROUND(I787*H787,2)</f>
        <v>0</v>
      </c>
      <c r="BL787" s="19" t="s">
        <v>287</v>
      </c>
      <c r="BM787" s="192" t="s">
        <v>1814</v>
      </c>
    </row>
    <row r="788" spans="1:65" s="2" customFormat="1" ht="11.25">
      <c r="A788" s="36"/>
      <c r="B788" s="37"/>
      <c r="C788" s="38"/>
      <c r="D788" s="194" t="s">
        <v>186</v>
      </c>
      <c r="E788" s="38"/>
      <c r="F788" s="195" t="s">
        <v>1815</v>
      </c>
      <c r="G788" s="38"/>
      <c r="H788" s="38"/>
      <c r="I788" s="196"/>
      <c r="J788" s="38"/>
      <c r="K788" s="38"/>
      <c r="L788" s="41"/>
      <c r="M788" s="197"/>
      <c r="N788" s="198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186</v>
      </c>
      <c r="AU788" s="19" t="s">
        <v>81</v>
      </c>
    </row>
    <row r="789" spans="1:65" s="13" customFormat="1" ht="11.25">
      <c r="B789" s="199"/>
      <c r="C789" s="200"/>
      <c r="D789" s="201" t="s">
        <v>188</v>
      </c>
      <c r="E789" s="202" t="s">
        <v>19</v>
      </c>
      <c r="F789" s="203" t="s">
        <v>1816</v>
      </c>
      <c r="G789" s="200"/>
      <c r="H789" s="204">
        <v>188.35</v>
      </c>
      <c r="I789" s="205"/>
      <c r="J789" s="200"/>
      <c r="K789" s="200"/>
      <c r="L789" s="206"/>
      <c r="M789" s="258"/>
      <c r="N789" s="259"/>
      <c r="O789" s="259"/>
      <c r="P789" s="259"/>
      <c r="Q789" s="259"/>
      <c r="R789" s="259"/>
      <c r="S789" s="259"/>
      <c r="T789" s="260"/>
      <c r="AT789" s="210" t="s">
        <v>188</v>
      </c>
      <c r="AU789" s="210" t="s">
        <v>81</v>
      </c>
      <c r="AV789" s="13" t="s">
        <v>81</v>
      </c>
      <c r="AW789" s="13" t="s">
        <v>33</v>
      </c>
      <c r="AX789" s="13" t="s">
        <v>79</v>
      </c>
      <c r="AY789" s="210" t="s">
        <v>177</v>
      </c>
    </row>
    <row r="790" spans="1:65" s="2" customFormat="1" ht="6.95" customHeight="1">
      <c r="A790" s="36"/>
      <c r="B790" s="49"/>
      <c r="C790" s="50"/>
      <c r="D790" s="50"/>
      <c r="E790" s="50"/>
      <c r="F790" s="50"/>
      <c r="G790" s="50"/>
      <c r="H790" s="50"/>
      <c r="I790" s="50"/>
      <c r="J790" s="50"/>
      <c r="K790" s="50"/>
      <c r="L790" s="41"/>
      <c r="M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</row>
  </sheetData>
  <sheetProtection password="C7B2" sheet="1" objects="1" scenarios="1" formatColumns="0" formatRows="0" autoFilter="0"/>
  <autoFilter ref="C108:K789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hyperlinks>
    <hyperlink ref="F113" r:id="rId1"/>
    <hyperlink ref="F116" r:id="rId2"/>
    <hyperlink ref="F119" r:id="rId3"/>
    <hyperlink ref="F124" r:id="rId4"/>
    <hyperlink ref="F126" r:id="rId5"/>
    <hyperlink ref="F129" r:id="rId6"/>
    <hyperlink ref="F133" r:id="rId7"/>
    <hyperlink ref="F136" r:id="rId8"/>
    <hyperlink ref="F138" r:id="rId9"/>
    <hyperlink ref="F143" r:id="rId10"/>
    <hyperlink ref="F148" r:id="rId11"/>
    <hyperlink ref="F150" r:id="rId12"/>
    <hyperlink ref="F153" r:id="rId13"/>
    <hyperlink ref="F156" r:id="rId14"/>
    <hyperlink ref="F160" r:id="rId15"/>
    <hyperlink ref="F163" r:id="rId16"/>
    <hyperlink ref="F166" r:id="rId17"/>
    <hyperlink ref="F169" r:id="rId18"/>
    <hyperlink ref="F172" r:id="rId19"/>
    <hyperlink ref="F175" r:id="rId20"/>
    <hyperlink ref="F178" r:id="rId21"/>
    <hyperlink ref="F181" r:id="rId22"/>
    <hyperlink ref="F184" r:id="rId23"/>
    <hyperlink ref="F187" r:id="rId24"/>
    <hyperlink ref="F190" r:id="rId25"/>
    <hyperlink ref="F193" r:id="rId26"/>
    <hyperlink ref="F196" r:id="rId27"/>
    <hyperlink ref="F201" r:id="rId28"/>
    <hyperlink ref="F207" r:id="rId29"/>
    <hyperlink ref="F210" r:id="rId30"/>
    <hyperlink ref="F213" r:id="rId31"/>
    <hyperlink ref="F216" r:id="rId32"/>
    <hyperlink ref="F220" r:id="rId33"/>
    <hyperlink ref="F223" r:id="rId34"/>
    <hyperlink ref="F226" r:id="rId35"/>
    <hyperlink ref="F228" r:id="rId36"/>
    <hyperlink ref="F231" r:id="rId37"/>
    <hyperlink ref="F234" r:id="rId38"/>
    <hyperlink ref="F237" r:id="rId39"/>
    <hyperlink ref="F239" r:id="rId40"/>
    <hyperlink ref="F242" r:id="rId41"/>
    <hyperlink ref="F246" r:id="rId42"/>
    <hyperlink ref="F254" r:id="rId43"/>
    <hyperlink ref="F261" r:id="rId44"/>
    <hyperlink ref="F264" r:id="rId45"/>
    <hyperlink ref="F274" r:id="rId46"/>
    <hyperlink ref="F277" r:id="rId47"/>
    <hyperlink ref="F280" r:id="rId48"/>
    <hyperlink ref="F283" r:id="rId49"/>
    <hyperlink ref="F286" r:id="rId50"/>
    <hyperlink ref="F289" r:id="rId51"/>
    <hyperlink ref="F291" r:id="rId52"/>
    <hyperlink ref="F296" r:id="rId53"/>
    <hyperlink ref="F298" r:id="rId54"/>
    <hyperlink ref="F303" r:id="rId55"/>
    <hyperlink ref="F309" r:id="rId56"/>
    <hyperlink ref="F315" r:id="rId57"/>
    <hyperlink ref="F321" r:id="rId58"/>
    <hyperlink ref="F328" r:id="rId59"/>
    <hyperlink ref="F331" r:id="rId60"/>
    <hyperlink ref="F354" r:id="rId61"/>
    <hyperlink ref="F365" r:id="rId62"/>
    <hyperlink ref="F376" r:id="rId63"/>
    <hyperlink ref="F384" r:id="rId64"/>
    <hyperlink ref="F390" r:id="rId65"/>
    <hyperlink ref="F394" r:id="rId66"/>
    <hyperlink ref="F399" r:id="rId67"/>
    <hyperlink ref="F407" r:id="rId68"/>
    <hyperlink ref="F410" r:id="rId69"/>
    <hyperlink ref="F419" r:id="rId70"/>
    <hyperlink ref="F422" r:id="rId71"/>
    <hyperlink ref="F427" r:id="rId72"/>
    <hyperlink ref="F442" r:id="rId73"/>
    <hyperlink ref="F448" r:id="rId74"/>
    <hyperlink ref="F453" r:id="rId75"/>
    <hyperlink ref="F456" r:id="rId76"/>
    <hyperlink ref="F460" r:id="rId77"/>
    <hyperlink ref="F463" r:id="rId78"/>
    <hyperlink ref="F466" r:id="rId79"/>
    <hyperlink ref="F469" r:id="rId80"/>
    <hyperlink ref="F472" r:id="rId81"/>
    <hyperlink ref="F480" r:id="rId82"/>
    <hyperlink ref="F483" r:id="rId83"/>
    <hyperlink ref="F486" r:id="rId84"/>
    <hyperlink ref="F489" r:id="rId85"/>
    <hyperlink ref="F496" r:id="rId86"/>
    <hyperlink ref="F499" r:id="rId87"/>
    <hyperlink ref="F502" r:id="rId88"/>
    <hyperlink ref="F515" r:id="rId89"/>
    <hyperlink ref="F527" r:id="rId90"/>
    <hyperlink ref="F532" r:id="rId91"/>
    <hyperlink ref="F537" r:id="rId92"/>
    <hyperlink ref="F546" r:id="rId93"/>
    <hyperlink ref="F549" r:id="rId94"/>
    <hyperlink ref="F555" r:id="rId95"/>
    <hyperlink ref="F562" r:id="rId96"/>
    <hyperlink ref="F579" r:id="rId97"/>
    <hyperlink ref="F582" r:id="rId98"/>
    <hyperlink ref="F585" r:id="rId99"/>
    <hyperlink ref="F601" r:id="rId100"/>
    <hyperlink ref="F612" r:id="rId101"/>
    <hyperlink ref="F617" r:id="rId102"/>
    <hyperlink ref="F622" r:id="rId103"/>
    <hyperlink ref="F633" r:id="rId104"/>
    <hyperlink ref="F637" r:id="rId105"/>
    <hyperlink ref="F640" r:id="rId106"/>
    <hyperlink ref="F645" r:id="rId107"/>
    <hyperlink ref="F652" r:id="rId108"/>
    <hyperlink ref="F657" r:id="rId109"/>
    <hyperlink ref="F660" r:id="rId110"/>
    <hyperlink ref="F663" r:id="rId111"/>
    <hyperlink ref="F666" r:id="rId112"/>
    <hyperlink ref="F668" r:id="rId113"/>
    <hyperlink ref="F670" r:id="rId114"/>
    <hyperlink ref="F675" r:id="rId115"/>
    <hyperlink ref="F679" r:id="rId116"/>
    <hyperlink ref="F688" r:id="rId117"/>
    <hyperlink ref="F691" r:id="rId118"/>
    <hyperlink ref="F694" r:id="rId119"/>
    <hyperlink ref="F698" r:id="rId120"/>
    <hyperlink ref="F703" r:id="rId121"/>
    <hyperlink ref="F708" r:id="rId122"/>
    <hyperlink ref="F713" r:id="rId123"/>
    <hyperlink ref="F718" r:id="rId124"/>
    <hyperlink ref="F721" r:id="rId125"/>
    <hyperlink ref="F724" r:id="rId126"/>
    <hyperlink ref="F730" r:id="rId127"/>
    <hyperlink ref="F735" r:id="rId128"/>
    <hyperlink ref="F738" r:id="rId129"/>
    <hyperlink ref="F741" r:id="rId130"/>
    <hyperlink ref="F744" r:id="rId131"/>
    <hyperlink ref="F746" r:id="rId132"/>
    <hyperlink ref="F748" r:id="rId133"/>
    <hyperlink ref="F759" r:id="rId134"/>
    <hyperlink ref="F761" r:id="rId135"/>
    <hyperlink ref="F763" r:id="rId136"/>
    <hyperlink ref="F766" r:id="rId137"/>
    <hyperlink ref="F770" r:id="rId138"/>
    <hyperlink ref="F772" r:id="rId139"/>
    <hyperlink ref="F778" r:id="rId140"/>
    <hyperlink ref="F780" r:id="rId141"/>
    <hyperlink ref="F788" r:id="rId1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1817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ROUND((SUM(BE93:BE310)),  2)</f>
        <v>0</v>
      </c>
      <c r="G35" s="36"/>
      <c r="H35" s="36"/>
      <c r="I35" s="127">
        <v>0.21</v>
      </c>
      <c r="J35" s="126">
        <f>ROUND(((SUM(BE93:BE310))*I35),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ROUND((SUM(BF93:BF310)),  2)</f>
        <v>0</v>
      </c>
      <c r="G36" s="36"/>
      <c r="H36" s="36"/>
      <c r="I36" s="127">
        <v>0.15</v>
      </c>
      <c r="J36" s="126">
        <f>ROUND(((SUM(BF93:BF310))*I36),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ROUND((SUM(BG93:BG310)),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ROUND((SUM(BH93:BH310)),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ROUND((SUM(BI93:BI310)),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03 - SO 01.1.2    ZTI - kanalizace a vodovod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1819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1820</v>
      </c>
      <c r="E65" s="151"/>
      <c r="F65" s="151"/>
      <c r="G65" s="151"/>
      <c r="H65" s="151"/>
      <c r="I65" s="151"/>
      <c r="J65" s="152">
        <f>J95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1821</v>
      </c>
      <c r="E66" s="151"/>
      <c r="F66" s="151"/>
      <c r="G66" s="151"/>
      <c r="H66" s="151"/>
      <c r="I66" s="151"/>
      <c r="J66" s="152">
        <f>J109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1822</v>
      </c>
      <c r="E67" s="151"/>
      <c r="F67" s="151"/>
      <c r="G67" s="151"/>
      <c r="H67" s="151"/>
      <c r="I67" s="151"/>
      <c r="J67" s="152">
        <f>J137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1823</v>
      </c>
      <c r="E68" s="151"/>
      <c r="F68" s="151"/>
      <c r="G68" s="151"/>
      <c r="H68" s="151"/>
      <c r="I68" s="151"/>
      <c r="J68" s="152">
        <f>J139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1824</v>
      </c>
      <c r="E69" s="151"/>
      <c r="F69" s="151"/>
      <c r="G69" s="151"/>
      <c r="H69" s="151"/>
      <c r="I69" s="151"/>
      <c r="J69" s="152">
        <f>J197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1825</v>
      </c>
      <c r="E70" s="151"/>
      <c r="F70" s="151"/>
      <c r="G70" s="151"/>
      <c r="H70" s="151"/>
      <c r="I70" s="151"/>
      <c r="J70" s="152">
        <f>J255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1826</v>
      </c>
      <c r="E71" s="151"/>
      <c r="F71" s="151"/>
      <c r="G71" s="151"/>
      <c r="H71" s="151"/>
      <c r="I71" s="151"/>
      <c r="J71" s="152">
        <f>J306</f>
        <v>0</v>
      </c>
      <c r="K71" s="99"/>
      <c r="L71" s="153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162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5" t="str">
        <f>E7</f>
        <v>Rekonstrukce restaurace Farma - úprava 21. 12. 2023</v>
      </c>
      <c r="F81" s="416"/>
      <c r="G81" s="416"/>
      <c r="H81" s="416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5" t="s">
        <v>139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140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8" t="str">
        <f>E11</f>
        <v>03 - SO 01.1.2    ZTI - kanalizace a vodovod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6. 6. 2023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Česká zemědělská univerzita</v>
      </c>
      <c r="G89" s="38"/>
      <c r="H89" s="38"/>
      <c r="I89" s="31" t="s">
        <v>31</v>
      </c>
      <c r="J89" s="34" t="str">
        <f>E23</f>
        <v>GREBNER, spol s 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34</v>
      </c>
      <c r="J90" s="34" t="str">
        <f>E26</f>
        <v>Ing.Josef Němeček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163</v>
      </c>
      <c r="D92" s="157" t="s">
        <v>57</v>
      </c>
      <c r="E92" s="157" t="s">
        <v>53</v>
      </c>
      <c r="F92" s="157" t="s">
        <v>54</v>
      </c>
      <c r="G92" s="157" t="s">
        <v>164</v>
      </c>
      <c r="H92" s="157" t="s">
        <v>165</v>
      </c>
      <c r="I92" s="157" t="s">
        <v>166</v>
      </c>
      <c r="J92" s="157" t="s">
        <v>144</v>
      </c>
      <c r="K92" s="158" t="s">
        <v>167</v>
      </c>
      <c r="L92" s="159"/>
      <c r="M92" s="70" t="s">
        <v>19</v>
      </c>
      <c r="N92" s="71" t="s">
        <v>42</v>
      </c>
      <c r="O92" s="71" t="s">
        <v>168</v>
      </c>
      <c r="P92" s="71" t="s">
        <v>169</v>
      </c>
      <c r="Q92" s="71" t="s">
        <v>170</v>
      </c>
      <c r="R92" s="71" t="s">
        <v>171</v>
      </c>
      <c r="S92" s="71" t="s">
        <v>172</v>
      </c>
      <c r="T92" s="72" t="s">
        <v>173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174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</f>
        <v>0</v>
      </c>
      <c r="Q93" s="74"/>
      <c r="R93" s="162">
        <f>R94</f>
        <v>0</v>
      </c>
      <c r="S93" s="74"/>
      <c r="T93" s="163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145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71</v>
      </c>
      <c r="E94" s="168" t="s">
        <v>1144</v>
      </c>
      <c r="F94" s="168" t="s">
        <v>1827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P95+P109+P137+P139+P197+P255+P306</f>
        <v>0</v>
      </c>
      <c r="Q94" s="173"/>
      <c r="R94" s="174">
        <f>R95+R109+R137+R139+R197+R255+R306</f>
        <v>0</v>
      </c>
      <c r="S94" s="173"/>
      <c r="T94" s="175">
        <f>T95+T109+T137+T139+T197+T255+T306</f>
        <v>0</v>
      </c>
      <c r="AR94" s="176" t="s">
        <v>79</v>
      </c>
      <c r="AT94" s="177" t="s">
        <v>71</v>
      </c>
      <c r="AU94" s="177" t="s">
        <v>72</v>
      </c>
      <c r="AY94" s="176" t="s">
        <v>177</v>
      </c>
      <c r="BK94" s="178">
        <f>BK95+BK109+BK137+BK139+BK197+BK255+BK306</f>
        <v>0</v>
      </c>
    </row>
    <row r="95" spans="1:65" s="12" customFormat="1" ht="22.9" customHeight="1">
      <c r="B95" s="165"/>
      <c r="C95" s="166"/>
      <c r="D95" s="167" t="s">
        <v>71</v>
      </c>
      <c r="E95" s="179" t="s">
        <v>1828</v>
      </c>
      <c r="F95" s="179" t="s">
        <v>178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SUM(P96:P108)</f>
        <v>0</v>
      </c>
      <c r="Q95" s="173"/>
      <c r="R95" s="174">
        <f>SUM(R96:R108)</f>
        <v>0</v>
      </c>
      <c r="S95" s="173"/>
      <c r="T95" s="175">
        <f>SUM(T96:T108)</f>
        <v>0</v>
      </c>
      <c r="AR95" s="176" t="s">
        <v>79</v>
      </c>
      <c r="AT95" s="177" t="s">
        <v>71</v>
      </c>
      <c r="AU95" s="177" t="s">
        <v>79</v>
      </c>
      <c r="AY95" s="176" t="s">
        <v>177</v>
      </c>
      <c r="BK95" s="178">
        <f>SUM(BK96:BK108)</f>
        <v>0</v>
      </c>
    </row>
    <row r="96" spans="1:65" s="2" customFormat="1" ht="16.5" customHeight="1">
      <c r="A96" s="36"/>
      <c r="B96" s="37"/>
      <c r="C96" s="181" t="s">
        <v>79</v>
      </c>
      <c r="D96" s="181" t="s">
        <v>179</v>
      </c>
      <c r="E96" s="182" t="s">
        <v>1829</v>
      </c>
      <c r="F96" s="183" t="s">
        <v>1830</v>
      </c>
      <c r="G96" s="184" t="s">
        <v>182</v>
      </c>
      <c r="H96" s="185">
        <v>20.2</v>
      </c>
      <c r="I96" s="186"/>
      <c r="J96" s="187">
        <f t="shared" ref="J96:J101" si="0"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ref="P96:P101" si="1">O96*H96</f>
        <v>0</v>
      </c>
      <c r="Q96" s="190">
        <v>0</v>
      </c>
      <c r="R96" s="190">
        <f t="shared" ref="R96:R101" si="2">Q96*H96</f>
        <v>0</v>
      </c>
      <c r="S96" s="190">
        <v>0</v>
      </c>
      <c r="T96" s="191">
        <f t="shared" ref="T96:T101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81</v>
      </c>
      <c r="AY96" s="19" t="s">
        <v>177</v>
      </c>
      <c r="BE96" s="193">
        <f t="shared" ref="BE96:BE101" si="4">IF(N96="základní",J96,0)</f>
        <v>0</v>
      </c>
      <c r="BF96" s="193">
        <f t="shared" ref="BF96:BF101" si="5">IF(N96="snížená",J96,0)</f>
        <v>0</v>
      </c>
      <c r="BG96" s="193">
        <f t="shared" ref="BG96:BG101" si="6">IF(N96="zákl. přenesená",J96,0)</f>
        <v>0</v>
      </c>
      <c r="BH96" s="193">
        <f t="shared" ref="BH96:BH101" si="7">IF(N96="sníž. přenesená",J96,0)</f>
        <v>0</v>
      </c>
      <c r="BI96" s="193">
        <f t="shared" ref="BI96:BI101" si="8">IF(N96="nulová",J96,0)</f>
        <v>0</v>
      </c>
      <c r="BJ96" s="19" t="s">
        <v>79</v>
      </c>
      <c r="BK96" s="193">
        <f t="shared" ref="BK96:BK101" si="9">ROUND(I96*H96,2)</f>
        <v>0</v>
      </c>
      <c r="BL96" s="19" t="s">
        <v>184</v>
      </c>
      <c r="BM96" s="192" t="s">
        <v>81</v>
      </c>
    </row>
    <row r="97" spans="1:65" s="2" customFormat="1" ht="16.5" customHeight="1">
      <c r="A97" s="36"/>
      <c r="B97" s="37"/>
      <c r="C97" s="181" t="s">
        <v>81</v>
      </c>
      <c r="D97" s="181" t="s">
        <v>179</v>
      </c>
      <c r="E97" s="182" t="s">
        <v>1831</v>
      </c>
      <c r="F97" s="183" t="s">
        <v>1832</v>
      </c>
      <c r="G97" s="184" t="s">
        <v>182</v>
      </c>
      <c r="H97" s="185">
        <v>20.2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81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184</v>
      </c>
    </row>
    <row r="98" spans="1:65" s="2" customFormat="1" ht="16.5" customHeight="1">
      <c r="A98" s="36"/>
      <c r="B98" s="37"/>
      <c r="C98" s="181" t="s">
        <v>108</v>
      </c>
      <c r="D98" s="181" t="s">
        <v>179</v>
      </c>
      <c r="E98" s="182" t="s">
        <v>1833</v>
      </c>
      <c r="F98" s="183" t="s">
        <v>1834</v>
      </c>
      <c r="G98" s="184" t="s">
        <v>182</v>
      </c>
      <c r="H98" s="185">
        <v>20.2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81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220</v>
      </c>
    </row>
    <row r="99" spans="1:65" s="2" customFormat="1" ht="16.5" customHeight="1">
      <c r="A99" s="36"/>
      <c r="B99" s="37"/>
      <c r="C99" s="181" t="s">
        <v>184</v>
      </c>
      <c r="D99" s="181" t="s">
        <v>179</v>
      </c>
      <c r="E99" s="182" t="s">
        <v>1835</v>
      </c>
      <c r="F99" s="183" t="s">
        <v>1836</v>
      </c>
      <c r="G99" s="184" t="s">
        <v>182</v>
      </c>
      <c r="H99" s="185">
        <v>20.2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81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232</v>
      </c>
    </row>
    <row r="100" spans="1:65" s="2" customFormat="1" ht="16.5" customHeight="1">
      <c r="A100" s="36"/>
      <c r="B100" s="37"/>
      <c r="C100" s="181" t="s">
        <v>212</v>
      </c>
      <c r="D100" s="181" t="s">
        <v>179</v>
      </c>
      <c r="E100" s="182" t="s">
        <v>1837</v>
      </c>
      <c r="F100" s="183" t="s">
        <v>1838</v>
      </c>
      <c r="G100" s="184" t="s">
        <v>182</v>
      </c>
      <c r="H100" s="185">
        <v>12.7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81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117</v>
      </c>
    </row>
    <row r="101" spans="1:65" s="2" customFormat="1" ht="16.5" customHeight="1">
      <c r="A101" s="36"/>
      <c r="B101" s="37"/>
      <c r="C101" s="181" t="s">
        <v>220</v>
      </c>
      <c r="D101" s="181" t="s">
        <v>179</v>
      </c>
      <c r="E101" s="182" t="s">
        <v>1839</v>
      </c>
      <c r="F101" s="183" t="s">
        <v>1840</v>
      </c>
      <c r="G101" s="184" t="s">
        <v>182</v>
      </c>
      <c r="H101" s="185">
        <v>63.5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81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259</v>
      </c>
    </row>
    <row r="102" spans="1:65" s="13" customFormat="1" ht="11.25">
      <c r="B102" s="199"/>
      <c r="C102" s="200"/>
      <c r="D102" s="201" t="s">
        <v>188</v>
      </c>
      <c r="E102" s="202" t="s">
        <v>19</v>
      </c>
      <c r="F102" s="203" t="s">
        <v>1841</v>
      </c>
      <c r="G102" s="200"/>
      <c r="H102" s="204">
        <v>63.5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188</v>
      </c>
      <c r="AU102" s="210" t="s">
        <v>81</v>
      </c>
      <c r="AV102" s="13" t="s">
        <v>81</v>
      </c>
      <c r="AW102" s="13" t="s">
        <v>33</v>
      </c>
      <c r="AX102" s="13" t="s">
        <v>72</v>
      </c>
      <c r="AY102" s="210" t="s">
        <v>177</v>
      </c>
    </row>
    <row r="103" spans="1:65" s="14" customFormat="1" ht="11.25">
      <c r="B103" s="211"/>
      <c r="C103" s="212"/>
      <c r="D103" s="201" t="s">
        <v>188</v>
      </c>
      <c r="E103" s="213" t="s">
        <v>19</v>
      </c>
      <c r="F103" s="214" t="s">
        <v>199</v>
      </c>
      <c r="G103" s="212"/>
      <c r="H103" s="215">
        <v>63.5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188</v>
      </c>
      <c r="AU103" s="221" t="s">
        <v>81</v>
      </c>
      <c r="AV103" s="14" t="s">
        <v>184</v>
      </c>
      <c r="AW103" s="14" t="s">
        <v>33</v>
      </c>
      <c r="AX103" s="14" t="s">
        <v>79</v>
      </c>
      <c r="AY103" s="221" t="s">
        <v>177</v>
      </c>
    </row>
    <row r="104" spans="1:65" s="2" customFormat="1" ht="16.5" customHeight="1">
      <c r="A104" s="36"/>
      <c r="B104" s="37"/>
      <c r="C104" s="181" t="s">
        <v>225</v>
      </c>
      <c r="D104" s="181" t="s">
        <v>179</v>
      </c>
      <c r="E104" s="182" t="s">
        <v>1842</v>
      </c>
      <c r="F104" s="183" t="s">
        <v>1843</v>
      </c>
      <c r="G104" s="184" t="s">
        <v>182</v>
      </c>
      <c r="H104" s="185">
        <v>12.7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81</v>
      </c>
      <c r="AY104" s="19" t="s">
        <v>177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79</v>
      </c>
      <c r="BK104" s="193">
        <f>ROUND(I104*H104,2)</f>
        <v>0</v>
      </c>
      <c r="BL104" s="19" t="s">
        <v>184</v>
      </c>
      <c r="BM104" s="192" t="s">
        <v>272</v>
      </c>
    </row>
    <row r="105" spans="1:65" s="2" customFormat="1" ht="16.5" customHeight="1">
      <c r="A105" s="36"/>
      <c r="B105" s="37"/>
      <c r="C105" s="181" t="s">
        <v>232</v>
      </c>
      <c r="D105" s="181" t="s">
        <v>179</v>
      </c>
      <c r="E105" s="182" t="s">
        <v>1844</v>
      </c>
      <c r="F105" s="183" t="s">
        <v>1845</v>
      </c>
      <c r="G105" s="184" t="s">
        <v>182</v>
      </c>
      <c r="H105" s="185">
        <v>12.7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81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287</v>
      </c>
    </row>
    <row r="106" spans="1:65" s="2" customFormat="1" ht="16.5" customHeight="1">
      <c r="A106" s="36"/>
      <c r="B106" s="37"/>
      <c r="C106" s="181" t="s">
        <v>241</v>
      </c>
      <c r="D106" s="181" t="s">
        <v>179</v>
      </c>
      <c r="E106" s="182" t="s">
        <v>1846</v>
      </c>
      <c r="F106" s="183" t="s">
        <v>1847</v>
      </c>
      <c r="G106" s="184" t="s">
        <v>182</v>
      </c>
      <c r="H106" s="185">
        <v>12.7</v>
      </c>
      <c r="I106" s="186"/>
      <c r="J106" s="187">
        <f>ROUND(I106*H106,2)</f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81</v>
      </c>
      <c r="AY106" s="19" t="s">
        <v>177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79</v>
      </c>
      <c r="BK106" s="193">
        <f>ROUND(I106*H106,2)</f>
        <v>0</v>
      </c>
      <c r="BL106" s="19" t="s">
        <v>184</v>
      </c>
      <c r="BM106" s="192" t="s">
        <v>332</v>
      </c>
    </row>
    <row r="107" spans="1:65" s="2" customFormat="1" ht="16.5" customHeight="1">
      <c r="A107" s="36"/>
      <c r="B107" s="37"/>
      <c r="C107" s="181" t="s">
        <v>117</v>
      </c>
      <c r="D107" s="181" t="s">
        <v>179</v>
      </c>
      <c r="E107" s="182" t="s">
        <v>1848</v>
      </c>
      <c r="F107" s="183" t="s">
        <v>1849</v>
      </c>
      <c r="G107" s="184" t="s">
        <v>182</v>
      </c>
      <c r="H107" s="185">
        <v>78.53</v>
      </c>
      <c r="I107" s="186"/>
      <c r="J107" s="187">
        <f>ROUND(I107*H107,2)</f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81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305</v>
      </c>
    </row>
    <row r="108" spans="1:65" s="2" customFormat="1" ht="16.5" customHeight="1">
      <c r="A108" s="36"/>
      <c r="B108" s="37"/>
      <c r="C108" s="181" t="s">
        <v>252</v>
      </c>
      <c r="D108" s="181" t="s">
        <v>179</v>
      </c>
      <c r="E108" s="182" t="s">
        <v>1850</v>
      </c>
      <c r="F108" s="183" t="s">
        <v>1851</v>
      </c>
      <c r="G108" s="184" t="s">
        <v>182</v>
      </c>
      <c r="H108" s="185">
        <v>12.7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184</v>
      </c>
      <c r="BM108" s="192" t="s">
        <v>318</v>
      </c>
    </row>
    <row r="109" spans="1:65" s="12" customFormat="1" ht="22.9" customHeight="1">
      <c r="B109" s="165"/>
      <c r="C109" s="166"/>
      <c r="D109" s="167" t="s">
        <v>71</v>
      </c>
      <c r="E109" s="179" t="s">
        <v>1852</v>
      </c>
      <c r="F109" s="179" t="s">
        <v>1853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SUM(P110:P136)</f>
        <v>0</v>
      </c>
      <c r="Q109" s="173"/>
      <c r="R109" s="174">
        <f>SUM(R110:R136)</f>
        <v>0</v>
      </c>
      <c r="S109" s="173"/>
      <c r="T109" s="175">
        <f>SUM(T110:T136)</f>
        <v>0</v>
      </c>
      <c r="AR109" s="176" t="s">
        <v>79</v>
      </c>
      <c r="AT109" s="177" t="s">
        <v>71</v>
      </c>
      <c r="AU109" s="177" t="s">
        <v>79</v>
      </c>
      <c r="AY109" s="176" t="s">
        <v>177</v>
      </c>
      <c r="BK109" s="178">
        <f>SUM(BK110:BK136)</f>
        <v>0</v>
      </c>
    </row>
    <row r="110" spans="1:65" s="2" customFormat="1" ht="16.5" customHeight="1">
      <c r="A110" s="36"/>
      <c r="B110" s="37"/>
      <c r="C110" s="181" t="s">
        <v>259</v>
      </c>
      <c r="D110" s="181" t="s">
        <v>179</v>
      </c>
      <c r="E110" s="182" t="s">
        <v>1854</v>
      </c>
      <c r="F110" s="183" t="s">
        <v>1855</v>
      </c>
      <c r="G110" s="184" t="s">
        <v>182</v>
      </c>
      <c r="H110" s="185">
        <v>5.3999999999999999E-2</v>
      </c>
      <c r="I110" s="186"/>
      <c r="J110" s="187">
        <f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81</v>
      </c>
      <c r="AY110" s="19" t="s">
        <v>177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79</v>
      </c>
      <c r="BK110" s="193">
        <f>ROUND(I110*H110,2)</f>
        <v>0</v>
      </c>
      <c r="BL110" s="19" t="s">
        <v>184</v>
      </c>
      <c r="BM110" s="192" t="s">
        <v>350</v>
      </c>
    </row>
    <row r="111" spans="1:65" s="13" customFormat="1" ht="11.25">
      <c r="B111" s="199"/>
      <c r="C111" s="200"/>
      <c r="D111" s="201" t="s">
        <v>188</v>
      </c>
      <c r="E111" s="202" t="s">
        <v>19</v>
      </c>
      <c r="F111" s="203" t="s">
        <v>1856</v>
      </c>
      <c r="G111" s="200"/>
      <c r="H111" s="204">
        <v>5.3999999999999999E-2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188</v>
      </c>
      <c r="AU111" s="210" t="s">
        <v>81</v>
      </c>
      <c r="AV111" s="13" t="s">
        <v>81</v>
      </c>
      <c r="AW111" s="13" t="s">
        <v>33</v>
      </c>
      <c r="AX111" s="13" t="s">
        <v>79</v>
      </c>
      <c r="AY111" s="210" t="s">
        <v>177</v>
      </c>
    </row>
    <row r="112" spans="1:65" s="2" customFormat="1" ht="16.5" customHeight="1">
      <c r="A112" s="36"/>
      <c r="B112" s="37"/>
      <c r="C112" s="181" t="s">
        <v>266</v>
      </c>
      <c r="D112" s="181" t="s">
        <v>179</v>
      </c>
      <c r="E112" s="182" t="s">
        <v>1857</v>
      </c>
      <c r="F112" s="183" t="s">
        <v>1858</v>
      </c>
      <c r="G112" s="184" t="s">
        <v>380</v>
      </c>
      <c r="H112" s="185">
        <v>3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362</v>
      </c>
    </row>
    <row r="113" spans="1:65" s="13" customFormat="1" ht="11.25">
      <c r="B113" s="199"/>
      <c r="C113" s="200"/>
      <c r="D113" s="201" t="s">
        <v>188</v>
      </c>
      <c r="E113" s="202" t="s">
        <v>19</v>
      </c>
      <c r="F113" s="203" t="s">
        <v>1859</v>
      </c>
      <c r="G113" s="200"/>
      <c r="H113" s="204">
        <v>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188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177</v>
      </c>
    </row>
    <row r="114" spans="1:65" s="14" customFormat="1" ht="11.25">
      <c r="B114" s="211"/>
      <c r="C114" s="212"/>
      <c r="D114" s="201" t="s">
        <v>188</v>
      </c>
      <c r="E114" s="213" t="s">
        <v>19</v>
      </c>
      <c r="F114" s="214" t="s">
        <v>199</v>
      </c>
      <c r="G114" s="212"/>
      <c r="H114" s="215">
        <v>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188</v>
      </c>
      <c r="AU114" s="221" t="s">
        <v>81</v>
      </c>
      <c r="AV114" s="14" t="s">
        <v>184</v>
      </c>
      <c r="AW114" s="14" t="s">
        <v>33</v>
      </c>
      <c r="AX114" s="14" t="s">
        <v>79</v>
      </c>
      <c r="AY114" s="221" t="s">
        <v>177</v>
      </c>
    </row>
    <row r="115" spans="1:65" s="2" customFormat="1" ht="16.5" customHeight="1">
      <c r="A115" s="36"/>
      <c r="B115" s="37"/>
      <c r="C115" s="181" t="s">
        <v>272</v>
      </c>
      <c r="D115" s="181" t="s">
        <v>179</v>
      </c>
      <c r="E115" s="182" t="s">
        <v>1860</v>
      </c>
      <c r="F115" s="183" t="s">
        <v>1861</v>
      </c>
      <c r="G115" s="184" t="s">
        <v>380</v>
      </c>
      <c r="H115" s="185">
        <v>6.3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377</v>
      </c>
    </row>
    <row r="116" spans="1:65" s="13" customFormat="1" ht="11.25">
      <c r="B116" s="199"/>
      <c r="C116" s="200"/>
      <c r="D116" s="201" t="s">
        <v>188</v>
      </c>
      <c r="E116" s="202" t="s">
        <v>19</v>
      </c>
      <c r="F116" s="203" t="s">
        <v>1862</v>
      </c>
      <c r="G116" s="200"/>
      <c r="H116" s="204">
        <v>6.3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188</v>
      </c>
      <c r="AU116" s="210" t="s">
        <v>81</v>
      </c>
      <c r="AV116" s="13" t="s">
        <v>81</v>
      </c>
      <c r="AW116" s="13" t="s">
        <v>33</v>
      </c>
      <c r="AX116" s="13" t="s">
        <v>72</v>
      </c>
      <c r="AY116" s="210" t="s">
        <v>177</v>
      </c>
    </row>
    <row r="117" spans="1:65" s="14" customFormat="1" ht="11.25">
      <c r="B117" s="211"/>
      <c r="C117" s="212"/>
      <c r="D117" s="201" t="s">
        <v>188</v>
      </c>
      <c r="E117" s="213" t="s">
        <v>19</v>
      </c>
      <c r="F117" s="214" t="s">
        <v>199</v>
      </c>
      <c r="G117" s="212"/>
      <c r="H117" s="215">
        <v>6.3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188</v>
      </c>
      <c r="AU117" s="221" t="s">
        <v>81</v>
      </c>
      <c r="AV117" s="14" t="s">
        <v>184</v>
      </c>
      <c r="AW117" s="14" t="s">
        <v>33</v>
      </c>
      <c r="AX117" s="14" t="s">
        <v>79</v>
      </c>
      <c r="AY117" s="221" t="s">
        <v>177</v>
      </c>
    </row>
    <row r="118" spans="1:65" s="2" customFormat="1" ht="16.5" customHeight="1">
      <c r="A118" s="36"/>
      <c r="B118" s="37"/>
      <c r="C118" s="181" t="s">
        <v>8</v>
      </c>
      <c r="D118" s="181" t="s">
        <v>179</v>
      </c>
      <c r="E118" s="182" t="s">
        <v>1863</v>
      </c>
      <c r="F118" s="183" t="s">
        <v>1864</v>
      </c>
      <c r="G118" s="184" t="s">
        <v>380</v>
      </c>
      <c r="H118" s="185">
        <v>35</v>
      </c>
      <c r="I118" s="186"/>
      <c r="J118" s="187">
        <f t="shared" ref="J118:J126" si="10"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ref="P118:P126" si="11">O118*H118</f>
        <v>0</v>
      </c>
      <c r="Q118" s="190">
        <v>0</v>
      </c>
      <c r="R118" s="190">
        <f t="shared" ref="R118:R126" si="12">Q118*H118</f>
        <v>0</v>
      </c>
      <c r="S118" s="190">
        <v>0</v>
      </c>
      <c r="T118" s="191">
        <f t="shared" ref="T118:T126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 t="shared" ref="BE118:BE126" si="14">IF(N118="základní",J118,0)</f>
        <v>0</v>
      </c>
      <c r="BF118" s="193">
        <f t="shared" ref="BF118:BF126" si="15">IF(N118="snížená",J118,0)</f>
        <v>0</v>
      </c>
      <c r="BG118" s="193">
        <f t="shared" ref="BG118:BG126" si="16">IF(N118="zákl. přenesená",J118,0)</f>
        <v>0</v>
      </c>
      <c r="BH118" s="193">
        <f t="shared" ref="BH118:BH126" si="17">IF(N118="sníž. přenesená",J118,0)</f>
        <v>0</v>
      </c>
      <c r="BI118" s="193">
        <f t="shared" ref="BI118:BI126" si="18">IF(N118="nulová",J118,0)</f>
        <v>0</v>
      </c>
      <c r="BJ118" s="19" t="s">
        <v>79</v>
      </c>
      <c r="BK118" s="193">
        <f t="shared" ref="BK118:BK126" si="19">ROUND(I118*H118,2)</f>
        <v>0</v>
      </c>
      <c r="BL118" s="19" t="s">
        <v>184</v>
      </c>
      <c r="BM118" s="192" t="s">
        <v>393</v>
      </c>
    </row>
    <row r="119" spans="1:65" s="2" customFormat="1" ht="16.5" customHeight="1">
      <c r="A119" s="36"/>
      <c r="B119" s="37"/>
      <c r="C119" s="181" t="s">
        <v>287</v>
      </c>
      <c r="D119" s="181" t="s">
        <v>179</v>
      </c>
      <c r="E119" s="182" t="s">
        <v>1865</v>
      </c>
      <c r="F119" s="183" t="s">
        <v>1866</v>
      </c>
      <c r="G119" s="184" t="s">
        <v>269</v>
      </c>
      <c r="H119" s="185">
        <v>4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81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404</v>
      </c>
    </row>
    <row r="120" spans="1:65" s="2" customFormat="1" ht="16.5" customHeight="1">
      <c r="A120" s="36"/>
      <c r="B120" s="37"/>
      <c r="C120" s="181" t="s">
        <v>298</v>
      </c>
      <c r="D120" s="181" t="s">
        <v>179</v>
      </c>
      <c r="E120" s="182" t="s">
        <v>1867</v>
      </c>
      <c r="F120" s="183" t="s">
        <v>1868</v>
      </c>
      <c r="G120" s="184" t="s">
        <v>269</v>
      </c>
      <c r="H120" s="185">
        <v>1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81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417</v>
      </c>
    </row>
    <row r="121" spans="1:65" s="2" customFormat="1" ht="16.5" customHeight="1">
      <c r="A121" s="36"/>
      <c r="B121" s="37"/>
      <c r="C121" s="181" t="s">
        <v>305</v>
      </c>
      <c r="D121" s="181" t="s">
        <v>179</v>
      </c>
      <c r="E121" s="182" t="s">
        <v>1869</v>
      </c>
      <c r="F121" s="183" t="s">
        <v>1870</v>
      </c>
      <c r="G121" s="184" t="s">
        <v>1871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81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429</v>
      </c>
    </row>
    <row r="122" spans="1:65" s="2" customFormat="1" ht="16.5" customHeight="1">
      <c r="A122" s="36"/>
      <c r="B122" s="37"/>
      <c r="C122" s="181" t="s">
        <v>310</v>
      </c>
      <c r="D122" s="181" t="s">
        <v>179</v>
      </c>
      <c r="E122" s="182" t="s">
        <v>1872</v>
      </c>
      <c r="F122" s="183" t="s">
        <v>1873</v>
      </c>
      <c r="G122" s="184" t="s">
        <v>1871</v>
      </c>
      <c r="H122" s="185">
        <v>3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81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439</v>
      </c>
    </row>
    <row r="123" spans="1:65" s="2" customFormat="1" ht="16.5" customHeight="1">
      <c r="A123" s="36"/>
      <c r="B123" s="37"/>
      <c r="C123" s="181" t="s">
        <v>318</v>
      </c>
      <c r="D123" s="181" t="s">
        <v>179</v>
      </c>
      <c r="E123" s="182" t="s">
        <v>1874</v>
      </c>
      <c r="F123" s="183" t="s">
        <v>1875</v>
      </c>
      <c r="G123" s="184" t="s">
        <v>1871</v>
      </c>
      <c r="H123" s="185">
        <v>4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81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456</v>
      </c>
    </row>
    <row r="124" spans="1:65" s="2" customFormat="1" ht="16.5" customHeight="1">
      <c r="A124" s="36"/>
      <c r="B124" s="37"/>
      <c r="C124" s="181" t="s">
        <v>7</v>
      </c>
      <c r="D124" s="181" t="s">
        <v>179</v>
      </c>
      <c r="E124" s="182" t="s">
        <v>1876</v>
      </c>
      <c r="F124" s="183" t="s">
        <v>1877</v>
      </c>
      <c r="G124" s="184" t="s">
        <v>269</v>
      </c>
      <c r="H124" s="185">
        <v>15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81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472</v>
      </c>
    </row>
    <row r="125" spans="1:65" s="2" customFormat="1" ht="16.5" customHeight="1">
      <c r="A125" s="36"/>
      <c r="B125" s="37"/>
      <c r="C125" s="181" t="s">
        <v>332</v>
      </c>
      <c r="D125" s="181" t="s">
        <v>179</v>
      </c>
      <c r="E125" s="182" t="s">
        <v>1878</v>
      </c>
      <c r="F125" s="183" t="s">
        <v>1879</v>
      </c>
      <c r="G125" s="184" t="s">
        <v>1871</v>
      </c>
      <c r="H125" s="185">
        <v>7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81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486</v>
      </c>
    </row>
    <row r="126" spans="1:65" s="2" customFormat="1" ht="16.5" customHeight="1">
      <c r="A126" s="36"/>
      <c r="B126" s="37"/>
      <c r="C126" s="181" t="s">
        <v>338</v>
      </c>
      <c r="D126" s="181" t="s">
        <v>179</v>
      </c>
      <c r="E126" s="182" t="s">
        <v>1880</v>
      </c>
      <c r="F126" s="183" t="s">
        <v>1881</v>
      </c>
      <c r="G126" s="184" t="s">
        <v>380</v>
      </c>
      <c r="H126" s="185">
        <v>110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81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495</v>
      </c>
    </row>
    <row r="127" spans="1:65" s="13" customFormat="1" ht="11.25">
      <c r="B127" s="199"/>
      <c r="C127" s="200"/>
      <c r="D127" s="201" t="s">
        <v>188</v>
      </c>
      <c r="E127" s="202" t="s">
        <v>19</v>
      </c>
      <c r="F127" s="203" t="s">
        <v>1882</v>
      </c>
      <c r="G127" s="200"/>
      <c r="H127" s="204">
        <v>110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188</v>
      </c>
      <c r="AU127" s="210" t="s">
        <v>81</v>
      </c>
      <c r="AV127" s="13" t="s">
        <v>81</v>
      </c>
      <c r="AW127" s="13" t="s">
        <v>33</v>
      </c>
      <c r="AX127" s="13" t="s">
        <v>72</v>
      </c>
      <c r="AY127" s="210" t="s">
        <v>177</v>
      </c>
    </row>
    <row r="128" spans="1:65" s="14" customFormat="1" ht="11.25">
      <c r="B128" s="211"/>
      <c r="C128" s="212"/>
      <c r="D128" s="201" t="s">
        <v>188</v>
      </c>
      <c r="E128" s="213" t="s">
        <v>19</v>
      </c>
      <c r="F128" s="214" t="s">
        <v>199</v>
      </c>
      <c r="G128" s="212"/>
      <c r="H128" s="215">
        <v>110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188</v>
      </c>
      <c r="AU128" s="221" t="s">
        <v>81</v>
      </c>
      <c r="AV128" s="14" t="s">
        <v>184</v>
      </c>
      <c r="AW128" s="14" t="s">
        <v>33</v>
      </c>
      <c r="AX128" s="14" t="s">
        <v>79</v>
      </c>
      <c r="AY128" s="221" t="s">
        <v>177</v>
      </c>
    </row>
    <row r="129" spans="1:65" s="2" customFormat="1" ht="16.5" customHeight="1">
      <c r="A129" s="36"/>
      <c r="B129" s="37"/>
      <c r="C129" s="181" t="s">
        <v>350</v>
      </c>
      <c r="D129" s="181" t="s">
        <v>179</v>
      </c>
      <c r="E129" s="182" t="s">
        <v>1883</v>
      </c>
      <c r="F129" s="183" t="s">
        <v>1884</v>
      </c>
      <c r="G129" s="184" t="s">
        <v>132</v>
      </c>
      <c r="H129" s="185">
        <v>12</v>
      </c>
      <c r="I129" s="186"/>
      <c r="J129" s="187">
        <f t="shared" ref="J129:J136" si="20"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ref="P129:P136" si="21">O129*H129</f>
        <v>0</v>
      </c>
      <c r="Q129" s="190">
        <v>0</v>
      </c>
      <c r="R129" s="190">
        <f t="shared" ref="R129:R136" si="22">Q129*H129</f>
        <v>0</v>
      </c>
      <c r="S129" s="190">
        <v>0</v>
      </c>
      <c r="T129" s="191">
        <f t="shared" ref="T129:T136" si="2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81</v>
      </c>
      <c r="AY129" s="19" t="s">
        <v>177</v>
      </c>
      <c r="BE129" s="193">
        <f t="shared" ref="BE129:BE136" si="24">IF(N129="základní",J129,0)</f>
        <v>0</v>
      </c>
      <c r="BF129" s="193">
        <f t="shared" ref="BF129:BF136" si="25">IF(N129="snížená",J129,0)</f>
        <v>0</v>
      </c>
      <c r="BG129" s="193">
        <f t="shared" ref="BG129:BG136" si="26">IF(N129="zákl. přenesená",J129,0)</f>
        <v>0</v>
      </c>
      <c r="BH129" s="193">
        <f t="shared" ref="BH129:BH136" si="27">IF(N129="sníž. přenesená",J129,0)</f>
        <v>0</v>
      </c>
      <c r="BI129" s="193">
        <f t="shared" ref="BI129:BI136" si="28">IF(N129="nulová",J129,0)</f>
        <v>0</v>
      </c>
      <c r="BJ129" s="19" t="s">
        <v>79</v>
      </c>
      <c r="BK129" s="193">
        <f t="shared" ref="BK129:BK136" si="29">ROUND(I129*H129,2)</f>
        <v>0</v>
      </c>
      <c r="BL129" s="19" t="s">
        <v>184</v>
      </c>
      <c r="BM129" s="192" t="s">
        <v>508</v>
      </c>
    </row>
    <row r="130" spans="1:65" s="2" customFormat="1" ht="16.5" customHeight="1">
      <c r="A130" s="36"/>
      <c r="B130" s="37"/>
      <c r="C130" s="181" t="s">
        <v>356</v>
      </c>
      <c r="D130" s="181" t="s">
        <v>179</v>
      </c>
      <c r="E130" s="182" t="s">
        <v>1885</v>
      </c>
      <c r="F130" s="183" t="s">
        <v>1886</v>
      </c>
      <c r="G130" s="184" t="s">
        <v>1887</v>
      </c>
      <c r="H130" s="185">
        <v>70</v>
      </c>
      <c r="I130" s="186"/>
      <c r="J130" s="187">
        <f t="shared" si="2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81</v>
      </c>
      <c r="AY130" s="19" t="s">
        <v>177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9" t="s">
        <v>79</v>
      </c>
      <c r="BK130" s="193">
        <f t="shared" si="29"/>
        <v>0</v>
      </c>
      <c r="BL130" s="19" t="s">
        <v>184</v>
      </c>
      <c r="BM130" s="192" t="s">
        <v>520</v>
      </c>
    </row>
    <row r="131" spans="1:65" s="2" customFormat="1" ht="16.5" customHeight="1">
      <c r="A131" s="36"/>
      <c r="B131" s="37"/>
      <c r="C131" s="181" t="s">
        <v>362</v>
      </c>
      <c r="D131" s="181" t="s">
        <v>179</v>
      </c>
      <c r="E131" s="182" t="s">
        <v>1888</v>
      </c>
      <c r="F131" s="183" t="s">
        <v>1889</v>
      </c>
      <c r="G131" s="184" t="s">
        <v>228</v>
      </c>
      <c r="H131" s="185">
        <v>1.5309999999999999</v>
      </c>
      <c r="I131" s="186"/>
      <c r="J131" s="187">
        <f t="shared" si="2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81</v>
      </c>
      <c r="AY131" s="19" t="s">
        <v>177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9" t="s">
        <v>79</v>
      </c>
      <c r="BK131" s="193">
        <f t="shared" si="29"/>
        <v>0</v>
      </c>
      <c r="BL131" s="19" t="s">
        <v>184</v>
      </c>
      <c r="BM131" s="192" t="s">
        <v>533</v>
      </c>
    </row>
    <row r="132" spans="1:65" s="2" customFormat="1" ht="16.5" customHeight="1">
      <c r="A132" s="36"/>
      <c r="B132" s="37"/>
      <c r="C132" s="181" t="s">
        <v>371</v>
      </c>
      <c r="D132" s="181" t="s">
        <v>179</v>
      </c>
      <c r="E132" s="182" t="s">
        <v>1890</v>
      </c>
      <c r="F132" s="183" t="s">
        <v>1891</v>
      </c>
      <c r="G132" s="184" t="s">
        <v>228</v>
      </c>
      <c r="H132" s="185">
        <v>1.5309999999999999</v>
      </c>
      <c r="I132" s="186"/>
      <c r="J132" s="187">
        <f t="shared" si="2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81</v>
      </c>
      <c r="AY132" s="19" t="s">
        <v>177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9" t="s">
        <v>79</v>
      </c>
      <c r="BK132" s="193">
        <f t="shared" si="29"/>
        <v>0</v>
      </c>
      <c r="BL132" s="19" t="s">
        <v>184</v>
      </c>
      <c r="BM132" s="192" t="s">
        <v>551</v>
      </c>
    </row>
    <row r="133" spans="1:65" s="2" customFormat="1" ht="16.5" customHeight="1">
      <c r="A133" s="36"/>
      <c r="B133" s="37"/>
      <c r="C133" s="181" t="s">
        <v>377</v>
      </c>
      <c r="D133" s="181" t="s">
        <v>179</v>
      </c>
      <c r="E133" s="182" t="s">
        <v>1892</v>
      </c>
      <c r="F133" s="183" t="s">
        <v>1893</v>
      </c>
      <c r="G133" s="184" t="s">
        <v>228</v>
      </c>
      <c r="H133" s="185">
        <v>1.5309999999999999</v>
      </c>
      <c r="I133" s="186"/>
      <c r="J133" s="187">
        <f t="shared" si="2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81</v>
      </c>
      <c r="AY133" s="19" t="s">
        <v>177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79</v>
      </c>
      <c r="BK133" s="193">
        <f t="shared" si="29"/>
        <v>0</v>
      </c>
      <c r="BL133" s="19" t="s">
        <v>184</v>
      </c>
      <c r="BM133" s="192" t="s">
        <v>571</v>
      </c>
    </row>
    <row r="134" spans="1:65" s="2" customFormat="1" ht="16.5" customHeight="1">
      <c r="A134" s="36"/>
      <c r="B134" s="37"/>
      <c r="C134" s="181" t="s">
        <v>384</v>
      </c>
      <c r="D134" s="181" t="s">
        <v>179</v>
      </c>
      <c r="E134" s="182" t="s">
        <v>1894</v>
      </c>
      <c r="F134" s="183" t="s">
        <v>1895</v>
      </c>
      <c r="G134" s="184" t="s">
        <v>228</v>
      </c>
      <c r="H134" s="185">
        <v>21.436</v>
      </c>
      <c r="I134" s="186"/>
      <c r="J134" s="187">
        <f t="shared" si="2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81</v>
      </c>
      <c r="AY134" s="19" t="s">
        <v>177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79</v>
      </c>
      <c r="BK134" s="193">
        <f t="shared" si="29"/>
        <v>0</v>
      </c>
      <c r="BL134" s="19" t="s">
        <v>184</v>
      </c>
      <c r="BM134" s="192" t="s">
        <v>900</v>
      </c>
    </row>
    <row r="135" spans="1:65" s="2" customFormat="1" ht="16.5" customHeight="1">
      <c r="A135" s="36"/>
      <c r="B135" s="37"/>
      <c r="C135" s="181" t="s">
        <v>393</v>
      </c>
      <c r="D135" s="181" t="s">
        <v>179</v>
      </c>
      <c r="E135" s="182" t="s">
        <v>1896</v>
      </c>
      <c r="F135" s="183" t="s">
        <v>1897</v>
      </c>
      <c r="G135" s="184" t="s">
        <v>228</v>
      </c>
      <c r="H135" s="185">
        <v>1.5309999999999999</v>
      </c>
      <c r="I135" s="186"/>
      <c r="J135" s="187">
        <f t="shared" si="2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79</v>
      </c>
      <c r="BK135" s="193">
        <f t="shared" si="29"/>
        <v>0</v>
      </c>
      <c r="BL135" s="19" t="s">
        <v>184</v>
      </c>
      <c r="BM135" s="192" t="s">
        <v>914</v>
      </c>
    </row>
    <row r="136" spans="1:65" s="2" customFormat="1" ht="16.5" customHeight="1">
      <c r="A136" s="36"/>
      <c r="B136" s="37"/>
      <c r="C136" s="181" t="s">
        <v>399</v>
      </c>
      <c r="D136" s="181" t="s">
        <v>179</v>
      </c>
      <c r="E136" s="182" t="s">
        <v>1898</v>
      </c>
      <c r="F136" s="183" t="s">
        <v>1899</v>
      </c>
      <c r="G136" s="184" t="s">
        <v>228</v>
      </c>
      <c r="H136" s="185">
        <v>1.5309999999999999</v>
      </c>
      <c r="I136" s="186"/>
      <c r="J136" s="187">
        <f t="shared" si="2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81</v>
      </c>
      <c r="AY136" s="19" t="s">
        <v>177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79</v>
      </c>
      <c r="BK136" s="193">
        <f t="shared" si="29"/>
        <v>0</v>
      </c>
      <c r="BL136" s="19" t="s">
        <v>184</v>
      </c>
      <c r="BM136" s="192" t="s">
        <v>929</v>
      </c>
    </row>
    <row r="137" spans="1:65" s="12" customFormat="1" ht="22.9" customHeight="1">
      <c r="B137" s="165"/>
      <c r="C137" s="166"/>
      <c r="D137" s="167" t="s">
        <v>71</v>
      </c>
      <c r="E137" s="179" t="s">
        <v>1900</v>
      </c>
      <c r="F137" s="179" t="s">
        <v>1901</v>
      </c>
      <c r="G137" s="166"/>
      <c r="H137" s="166"/>
      <c r="I137" s="169"/>
      <c r="J137" s="180">
        <f>BK137</f>
        <v>0</v>
      </c>
      <c r="K137" s="166"/>
      <c r="L137" s="171"/>
      <c r="M137" s="172"/>
      <c r="N137" s="173"/>
      <c r="O137" s="173"/>
      <c r="P137" s="174">
        <f>P138</f>
        <v>0</v>
      </c>
      <c r="Q137" s="173"/>
      <c r="R137" s="174">
        <f>R138</f>
        <v>0</v>
      </c>
      <c r="S137" s="173"/>
      <c r="T137" s="175">
        <f>T138</f>
        <v>0</v>
      </c>
      <c r="AR137" s="176" t="s">
        <v>79</v>
      </c>
      <c r="AT137" s="177" t="s">
        <v>71</v>
      </c>
      <c r="AU137" s="177" t="s">
        <v>79</v>
      </c>
      <c r="AY137" s="176" t="s">
        <v>177</v>
      </c>
      <c r="BK137" s="178">
        <f>BK138</f>
        <v>0</v>
      </c>
    </row>
    <row r="138" spans="1:65" s="2" customFormat="1" ht="16.5" customHeight="1">
      <c r="A138" s="36"/>
      <c r="B138" s="37"/>
      <c r="C138" s="181" t="s">
        <v>404</v>
      </c>
      <c r="D138" s="181" t="s">
        <v>179</v>
      </c>
      <c r="E138" s="182" t="s">
        <v>1902</v>
      </c>
      <c r="F138" s="183" t="s">
        <v>1903</v>
      </c>
      <c r="G138" s="184" t="s">
        <v>228</v>
      </c>
      <c r="H138" s="185">
        <v>25.466999999999999</v>
      </c>
      <c r="I138" s="186"/>
      <c r="J138" s="187">
        <f>ROUND(I138*H138,2)</f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81</v>
      </c>
      <c r="AY138" s="19" t="s">
        <v>177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79</v>
      </c>
      <c r="BK138" s="193">
        <f>ROUND(I138*H138,2)</f>
        <v>0</v>
      </c>
      <c r="BL138" s="19" t="s">
        <v>184</v>
      </c>
      <c r="BM138" s="192" t="s">
        <v>940</v>
      </c>
    </row>
    <row r="139" spans="1:65" s="12" customFormat="1" ht="22.9" customHeight="1">
      <c r="B139" s="165"/>
      <c r="C139" s="166"/>
      <c r="D139" s="167" t="s">
        <v>71</v>
      </c>
      <c r="E139" s="179" t="s">
        <v>1904</v>
      </c>
      <c r="F139" s="179" t="s">
        <v>1905</v>
      </c>
      <c r="G139" s="166"/>
      <c r="H139" s="166"/>
      <c r="I139" s="169"/>
      <c r="J139" s="180">
        <f>BK139</f>
        <v>0</v>
      </c>
      <c r="K139" s="166"/>
      <c r="L139" s="171"/>
      <c r="M139" s="172"/>
      <c r="N139" s="173"/>
      <c r="O139" s="173"/>
      <c r="P139" s="174">
        <f>SUM(P140:P196)</f>
        <v>0</v>
      </c>
      <c r="Q139" s="173"/>
      <c r="R139" s="174">
        <f>SUM(R140:R196)</f>
        <v>0</v>
      </c>
      <c r="S139" s="173"/>
      <c r="T139" s="175">
        <f>SUM(T140:T196)</f>
        <v>0</v>
      </c>
      <c r="AR139" s="176" t="s">
        <v>79</v>
      </c>
      <c r="AT139" s="177" t="s">
        <v>71</v>
      </c>
      <c r="AU139" s="177" t="s">
        <v>79</v>
      </c>
      <c r="AY139" s="176" t="s">
        <v>177</v>
      </c>
      <c r="BK139" s="178">
        <f>SUM(BK140:BK196)</f>
        <v>0</v>
      </c>
    </row>
    <row r="140" spans="1:65" s="2" customFormat="1" ht="16.5" customHeight="1">
      <c r="A140" s="36"/>
      <c r="B140" s="37"/>
      <c r="C140" s="181" t="s">
        <v>411</v>
      </c>
      <c r="D140" s="181" t="s">
        <v>179</v>
      </c>
      <c r="E140" s="182" t="s">
        <v>1906</v>
      </c>
      <c r="F140" s="183" t="s">
        <v>1907</v>
      </c>
      <c r="G140" s="184" t="s">
        <v>269</v>
      </c>
      <c r="H140" s="185">
        <v>1</v>
      </c>
      <c r="I140" s="186"/>
      <c r="J140" s="187">
        <f>ROUND(I140*H140,2)</f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81</v>
      </c>
      <c r="AY140" s="19" t="s">
        <v>177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79</v>
      </c>
      <c r="BK140" s="193">
        <f>ROUND(I140*H140,2)</f>
        <v>0</v>
      </c>
      <c r="BL140" s="19" t="s">
        <v>184</v>
      </c>
      <c r="BM140" s="192" t="s">
        <v>1908</v>
      </c>
    </row>
    <row r="141" spans="1:65" s="2" customFormat="1" ht="16.5" customHeight="1">
      <c r="A141" s="36"/>
      <c r="B141" s="37"/>
      <c r="C141" s="181" t="s">
        <v>417</v>
      </c>
      <c r="D141" s="181" t="s">
        <v>179</v>
      </c>
      <c r="E141" s="182" t="s">
        <v>1909</v>
      </c>
      <c r="F141" s="183" t="s">
        <v>1910</v>
      </c>
      <c r="G141" s="184" t="s">
        <v>269</v>
      </c>
      <c r="H141" s="185">
        <v>2</v>
      </c>
      <c r="I141" s="186"/>
      <c r="J141" s="187">
        <f>ROUND(I141*H141,2)</f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81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184</v>
      </c>
      <c r="BM141" s="192" t="s">
        <v>950</v>
      </c>
    </row>
    <row r="142" spans="1:65" s="13" customFormat="1" ht="11.25">
      <c r="B142" s="199"/>
      <c r="C142" s="200"/>
      <c r="D142" s="201" t="s">
        <v>188</v>
      </c>
      <c r="E142" s="202" t="s">
        <v>19</v>
      </c>
      <c r="F142" s="203" t="s">
        <v>1911</v>
      </c>
      <c r="G142" s="200"/>
      <c r="H142" s="204">
        <v>2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188</v>
      </c>
      <c r="AU142" s="210" t="s">
        <v>81</v>
      </c>
      <c r="AV142" s="13" t="s">
        <v>81</v>
      </c>
      <c r="AW142" s="13" t="s">
        <v>33</v>
      </c>
      <c r="AX142" s="13" t="s">
        <v>72</v>
      </c>
      <c r="AY142" s="210" t="s">
        <v>177</v>
      </c>
    </row>
    <row r="143" spans="1:65" s="14" customFormat="1" ht="11.25">
      <c r="B143" s="211"/>
      <c r="C143" s="212"/>
      <c r="D143" s="201" t="s">
        <v>188</v>
      </c>
      <c r="E143" s="213" t="s">
        <v>19</v>
      </c>
      <c r="F143" s="214" t="s">
        <v>199</v>
      </c>
      <c r="G143" s="212"/>
      <c r="H143" s="215">
        <v>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188</v>
      </c>
      <c r="AU143" s="221" t="s">
        <v>81</v>
      </c>
      <c r="AV143" s="14" t="s">
        <v>184</v>
      </c>
      <c r="AW143" s="14" t="s">
        <v>33</v>
      </c>
      <c r="AX143" s="14" t="s">
        <v>79</v>
      </c>
      <c r="AY143" s="221" t="s">
        <v>177</v>
      </c>
    </row>
    <row r="144" spans="1:65" s="2" customFormat="1" ht="16.5" customHeight="1">
      <c r="A144" s="36"/>
      <c r="B144" s="37"/>
      <c r="C144" s="181" t="s">
        <v>423</v>
      </c>
      <c r="D144" s="181" t="s">
        <v>179</v>
      </c>
      <c r="E144" s="182" t="s">
        <v>1912</v>
      </c>
      <c r="F144" s="183" t="s">
        <v>1913</v>
      </c>
      <c r="G144" s="184" t="s">
        <v>269</v>
      </c>
      <c r="H144" s="185">
        <v>11</v>
      </c>
      <c r="I144" s="186"/>
      <c r="J144" s="187">
        <f t="shared" ref="J144:J164" si="30">ROUND(I144*H144,2)</f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ref="P144:P164" si="31">O144*H144</f>
        <v>0</v>
      </c>
      <c r="Q144" s="190">
        <v>0</v>
      </c>
      <c r="R144" s="190">
        <f t="shared" ref="R144:R164" si="32">Q144*H144</f>
        <v>0</v>
      </c>
      <c r="S144" s="190">
        <v>0</v>
      </c>
      <c r="T144" s="191">
        <f t="shared" ref="T144:T164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81</v>
      </c>
      <c r="AY144" s="19" t="s">
        <v>177</v>
      </c>
      <c r="BE144" s="193">
        <f t="shared" ref="BE144:BE164" si="34">IF(N144="základní",J144,0)</f>
        <v>0</v>
      </c>
      <c r="BF144" s="193">
        <f t="shared" ref="BF144:BF164" si="35">IF(N144="snížená",J144,0)</f>
        <v>0</v>
      </c>
      <c r="BG144" s="193">
        <f t="shared" ref="BG144:BG164" si="36">IF(N144="zákl. přenesená",J144,0)</f>
        <v>0</v>
      </c>
      <c r="BH144" s="193">
        <f t="shared" ref="BH144:BH164" si="37">IF(N144="sníž. přenesená",J144,0)</f>
        <v>0</v>
      </c>
      <c r="BI144" s="193">
        <f t="shared" ref="BI144:BI164" si="38">IF(N144="nulová",J144,0)</f>
        <v>0</v>
      </c>
      <c r="BJ144" s="19" t="s">
        <v>79</v>
      </c>
      <c r="BK144" s="193">
        <f t="shared" ref="BK144:BK164" si="39">ROUND(I144*H144,2)</f>
        <v>0</v>
      </c>
      <c r="BL144" s="19" t="s">
        <v>184</v>
      </c>
      <c r="BM144" s="192" t="s">
        <v>962</v>
      </c>
    </row>
    <row r="145" spans="1:65" s="2" customFormat="1" ht="16.5" customHeight="1">
      <c r="A145" s="36"/>
      <c r="B145" s="37"/>
      <c r="C145" s="181" t="s">
        <v>429</v>
      </c>
      <c r="D145" s="181" t="s">
        <v>179</v>
      </c>
      <c r="E145" s="182" t="s">
        <v>1914</v>
      </c>
      <c r="F145" s="183" t="s">
        <v>1915</v>
      </c>
      <c r="G145" s="184" t="s">
        <v>269</v>
      </c>
      <c r="H145" s="185">
        <v>33</v>
      </c>
      <c r="I145" s="186"/>
      <c r="J145" s="187">
        <f t="shared" si="3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81</v>
      </c>
      <c r="AY145" s="19" t="s">
        <v>177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79</v>
      </c>
      <c r="BK145" s="193">
        <f t="shared" si="39"/>
        <v>0</v>
      </c>
      <c r="BL145" s="19" t="s">
        <v>184</v>
      </c>
      <c r="BM145" s="192" t="s">
        <v>972</v>
      </c>
    </row>
    <row r="146" spans="1:65" s="2" customFormat="1" ht="16.5" customHeight="1">
      <c r="A146" s="36"/>
      <c r="B146" s="37"/>
      <c r="C146" s="181" t="s">
        <v>434</v>
      </c>
      <c r="D146" s="181" t="s">
        <v>179</v>
      </c>
      <c r="E146" s="182" t="s">
        <v>1916</v>
      </c>
      <c r="F146" s="183" t="s">
        <v>1917</v>
      </c>
      <c r="G146" s="184" t="s">
        <v>269</v>
      </c>
      <c r="H146" s="185">
        <v>1</v>
      </c>
      <c r="I146" s="186"/>
      <c r="J146" s="187">
        <f t="shared" si="3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81</v>
      </c>
      <c r="AY146" s="19" t="s">
        <v>177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79</v>
      </c>
      <c r="BK146" s="193">
        <f t="shared" si="39"/>
        <v>0</v>
      </c>
      <c r="BL146" s="19" t="s">
        <v>184</v>
      </c>
      <c r="BM146" s="192" t="s">
        <v>982</v>
      </c>
    </row>
    <row r="147" spans="1:65" s="2" customFormat="1" ht="21.75" customHeight="1">
      <c r="A147" s="36"/>
      <c r="B147" s="37"/>
      <c r="C147" s="181" t="s">
        <v>439</v>
      </c>
      <c r="D147" s="181" t="s">
        <v>179</v>
      </c>
      <c r="E147" s="182" t="s">
        <v>1918</v>
      </c>
      <c r="F147" s="183" t="s">
        <v>1919</v>
      </c>
      <c r="G147" s="184" t="s">
        <v>269</v>
      </c>
      <c r="H147" s="185">
        <v>4</v>
      </c>
      <c r="I147" s="186"/>
      <c r="J147" s="187">
        <f t="shared" si="3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79</v>
      </c>
      <c r="BK147" s="193">
        <f t="shared" si="39"/>
        <v>0</v>
      </c>
      <c r="BL147" s="19" t="s">
        <v>184</v>
      </c>
      <c r="BM147" s="192" t="s">
        <v>992</v>
      </c>
    </row>
    <row r="148" spans="1:65" s="2" customFormat="1" ht="16.5" customHeight="1">
      <c r="A148" s="36"/>
      <c r="B148" s="37"/>
      <c r="C148" s="181" t="s">
        <v>445</v>
      </c>
      <c r="D148" s="181" t="s">
        <v>179</v>
      </c>
      <c r="E148" s="182" t="s">
        <v>1920</v>
      </c>
      <c r="F148" s="183" t="s">
        <v>1921</v>
      </c>
      <c r="G148" s="184" t="s">
        <v>269</v>
      </c>
      <c r="H148" s="185">
        <v>1</v>
      </c>
      <c r="I148" s="186"/>
      <c r="J148" s="187">
        <f t="shared" si="3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81</v>
      </c>
      <c r="AY148" s="19" t="s">
        <v>177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79</v>
      </c>
      <c r="BK148" s="193">
        <f t="shared" si="39"/>
        <v>0</v>
      </c>
      <c r="BL148" s="19" t="s">
        <v>184</v>
      </c>
      <c r="BM148" s="192" t="s">
        <v>1002</v>
      </c>
    </row>
    <row r="149" spans="1:65" s="2" customFormat="1" ht="16.5" customHeight="1">
      <c r="A149" s="36"/>
      <c r="B149" s="37"/>
      <c r="C149" s="181" t="s">
        <v>456</v>
      </c>
      <c r="D149" s="181" t="s">
        <v>179</v>
      </c>
      <c r="E149" s="182" t="s">
        <v>1922</v>
      </c>
      <c r="F149" s="183" t="s">
        <v>1923</v>
      </c>
      <c r="G149" s="184" t="s">
        <v>380</v>
      </c>
      <c r="H149" s="185">
        <v>56.5</v>
      </c>
      <c r="I149" s="186"/>
      <c r="J149" s="187">
        <f t="shared" si="3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79</v>
      </c>
      <c r="BK149" s="193">
        <f t="shared" si="39"/>
        <v>0</v>
      </c>
      <c r="BL149" s="19" t="s">
        <v>184</v>
      </c>
      <c r="BM149" s="192" t="s">
        <v>1012</v>
      </c>
    </row>
    <row r="150" spans="1:65" s="2" customFormat="1" ht="16.5" customHeight="1">
      <c r="A150" s="36"/>
      <c r="B150" s="37"/>
      <c r="C150" s="181" t="s">
        <v>463</v>
      </c>
      <c r="D150" s="181" t="s">
        <v>179</v>
      </c>
      <c r="E150" s="182" t="s">
        <v>1924</v>
      </c>
      <c r="F150" s="183" t="s">
        <v>1925</v>
      </c>
      <c r="G150" s="184" t="s">
        <v>380</v>
      </c>
      <c r="H150" s="185">
        <v>2.5</v>
      </c>
      <c r="I150" s="186"/>
      <c r="J150" s="187">
        <f t="shared" si="3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81</v>
      </c>
      <c r="AY150" s="19" t="s">
        <v>177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79</v>
      </c>
      <c r="BK150" s="193">
        <f t="shared" si="39"/>
        <v>0</v>
      </c>
      <c r="BL150" s="19" t="s">
        <v>184</v>
      </c>
      <c r="BM150" s="192" t="s">
        <v>1023</v>
      </c>
    </row>
    <row r="151" spans="1:65" s="2" customFormat="1" ht="16.5" customHeight="1">
      <c r="A151" s="36"/>
      <c r="B151" s="37"/>
      <c r="C151" s="181" t="s">
        <v>472</v>
      </c>
      <c r="D151" s="181" t="s">
        <v>179</v>
      </c>
      <c r="E151" s="182" t="s">
        <v>1926</v>
      </c>
      <c r="F151" s="183" t="s">
        <v>1927</v>
      </c>
      <c r="G151" s="184" t="s">
        <v>380</v>
      </c>
      <c r="H151" s="185">
        <v>12.5</v>
      </c>
      <c r="I151" s="186"/>
      <c r="J151" s="187">
        <f t="shared" si="3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81</v>
      </c>
      <c r="AY151" s="19" t="s">
        <v>177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79</v>
      </c>
      <c r="BK151" s="193">
        <f t="shared" si="39"/>
        <v>0</v>
      </c>
      <c r="BL151" s="19" t="s">
        <v>184</v>
      </c>
      <c r="BM151" s="192" t="s">
        <v>1034</v>
      </c>
    </row>
    <row r="152" spans="1:65" s="2" customFormat="1" ht="16.5" customHeight="1">
      <c r="A152" s="36"/>
      <c r="B152" s="37"/>
      <c r="C152" s="181" t="s">
        <v>480</v>
      </c>
      <c r="D152" s="181" t="s">
        <v>179</v>
      </c>
      <c r="E152" s="182" t="s">
        <v>1928</v>
      </c>
      <c r="F152" s="183" t="s">
        <v>1929</v>
      </c>
      <c r="G152" s="184" t="s">
        <v>380</v>
      </c>
      <c r="H152" s="185">
        <v>20.5</v>
      </c>
      <c r="I152" s="186"/>
      <c r="J152" s="187">
        <f t="shared" si="3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81</v>
      </c>
      <c r="AY152" s="19" t="s">
        <v>177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79</v>
      </c>
      <c r="BK152" s="193">
        <f t="shared" si="39"/>
        <v>0</v>
      </c>
      <c r="BL152" s="19" t="s">
        <v>184</v>
      </c>
      <c r="BM152" s="192" t="s">
        <v>1043</v>
      </c>
    </row>
    <row r="153" spans="1:65" s="2" customFormat="1" ht="16.5" customHeight="1">
      <c r="A153" s="36"/>
      <c r="B153" s="37"/>
      <c r="C153" s="181" t="s">
        <v>486</v>
      </c>
      <c r="D153" s="181" t="s">
        <v>179</v>
      </c>
      <c r="E153" s="182" t="s">
        <v>1930</v>
      </c>
      <c r="F153" s="183" t="s">
        <v>1931</v>
      </c>
      <c r="G153" s="184" t="s">
        <v>380</v>
      </c>
      <c r="H153" s="185">
        <v>69.5</v>
      </c>
      <c r="I153" s="186"/>
      <c r="J153" s="187">
        <f t="shared" si="3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81</v>
      </c>
      <c r="AY153" s="19" t="s">
        <v>177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79</v>
      </c>
      <c r="BK153" s="193">
        <f t="shared" si="39"/>
        <v>0</v>
      </c>
      <c r="BL153" s="19" t="s">
        <v>184</v>
      </c>
      <c r="BM153" s="192" t="s">
        <v>1053</v>
      </c>
    </row>
    <row r="154" spans="1:65" s="2" customFormat="1" ht="16.5" customHeight="1">
      <c r="A154" s="36"/>
      <c r="B154" s="37"/>
      <c r="C154" s="181" t="s">
        <v>490</v>
      </c>
      <c r="D154" s="181" t="s">
        <v>179</v>
      </c>
      <c r="E154" s="182" t="s">
        <v>1932</v>
      </c>
      <c r="F154" s="183" t="s">
        <v>1933</v>
      </c>
      <c r="G154" s="184" t="s">
        <v>380</v>
      </c>
      <c r="H154" s="185">
        <v>41.5</v>
      </c>
      <c r="I154" s="186"/>
      <c r="J154" s="187">
        <f t="shared" si="3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81</v>
      </c>
      <c r="AY154" s="19" t="s">
        <v>177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79</v>
      </c>
      <c r="BK154" s="193">
        <f t="shared" si="39"/>
        <v>0</v>
      </c>
      <c r="BL154" s="19" t="s">
        <v>184</v>
      </c>
      <c r="BM154" s="192" t="s">
        <v>1069</v>
      </c>
    </row>
    <row r="155" spans="1:65" s="2" customFormat="1" ht="16.5" customHeight="1">
      <c r="A155" s="36"/>
      <c r="B155" s="37"/>
      <c r="C155" s="181" t="s">
        <v>495</v>
      </c>
      <c r="D155" s="181" t="s">
        <v>179</v>
      </c>
      <c r="E155" s="182" t="s">
        <v>1934</v>
      </c>
      <c r="F155" s="183" t="s">
        <v>1935</v>
      </c>
      <c r="G155" s="184" t="s">
        <v>380</v>
      </c>
      <c r="H155" s="185">
        <v>29</v>
      </c>
      <c r="I155" s="186"/>
      <c r="J155" s="187">
        <f t="shared" si="3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81</v>
      </c>
      <c r="AY155" s="19" t="s">
        <v>177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79</v>
      </c>
      <c r="BK155" s="193">
        <f t="shared" si="39"/>
        <v>0</v>
      </c>
      <c r="BL155" s="19" t="s">
        <v>184</v>
      </c>
      <c r="BM155" s="192" t="s">
        <v>1081</v>
      </c>
    </row>
    <row r="156" spans="1:65" s="2" customFormat="1" ht="16.5" customHeight="1">
      <c r="A156" s="36"/>
      <c r="B156" s="37"/>
      <c r="C156" s="181" t="s">
        <v>502</v>
      </c>
      <c r="D156" s="181" t="s">
        <v>179</v>
      </c>
      <c r="E156" s="182" t="s">
        <v>1936</v>
      </c>
      <c r="F156" s="183" t="s">
        <v>1937</v>
      </c>
      <c r="G156" s="184" t="s">
        <v>380</v>
      </c>
      <c r="H156" s="185">
        <v>7</v>
      </c>
      <c r="I156" s="186"/>
      <c r="J156" s="187">
        <f t="shared" si="3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81</v>
      </c>
      <c r="AY156" s="19" t="s">
        <v>177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79</v>
      </c>
      <c r="BK156" s="193">
        <f t="shared" si="39"/>
        <v>0</v>
      </c>
      <c r="BL156" s="19" t="s">
        <v>184</v>
      </c>
      <c r="BM156" s="192" t="s">
        <v>1094</v>
      </c>
    </row>
    <row r="157" spans="1:65" s="2" customFormat="1" ht="16.5" customHeight="1">
      <c r="A157" s="36"/>
      <c r="B157" s="37"/>
      <c r="C157" s="181" t="s">
        <v>508</v>
      </c>
      <c r="D157" s="181" t="s">
        <v>179</v>
      </c>
      <c r="E157" s="182" t="s">
        <v>1938</v>
      </c>
      <c r="F157" s="183" t="s">
        <v>1939</v>
      </c>
      <c r="G157" s="184" t="s">
        <v>380</v>
      </c>
      <c r="H157" s="185">
        <v>4.5</v>
      </c>
      <c r="I157" s="186"/>
      <c r="J157" s="187">
        <f t="shared" si="3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81</v>
      </c>
      <c r="AY157" s="19" t="s">
        <v>177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79</v>
      </c>
      <c r="BK157" s="193">
        <f t="shared" si="39"/>
        <v>0</v>
      </c>
      <c r="BL157" s="19" t="s">
        <v>184</v>
      </c>
      <c r="BM157" s="192" t="s">
        <v>1107</v>
      </c>
    </row>
    <row r="158" spans="1:65" s="2" customFormat="1" ht="16.5" customHeight="1">
      <c r="A158" s="36"/>
      <c r="B158" s="37"/>
      <c r="C158" s="181" t="s">
        <v>514</v>
      </c>
      <c r="D158" s="181" t="s">
        <v>179</v>
      </c>
      <c r="E158" s="182" t="s">
        <v>1940</v>
      </c>
      <c r="F158" s="183" t="s">
        <v>1941</v>
      </c>
      <c r="G158" s="184" t="s">
        <v>269</v>
      </c>
      <c r="H158" s="185">
        <v>12</v>
      </c>
      <c r="I158" s="186"/>
      <c r="J158" s="187">
        <f t="shared" si="3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81</v>
      </c>
      <c r="AY158" s="19" t="s">
        <v>177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79</v>
      </c>
      <c r="BK158" s="193">
        <f t="shared" si="39"/>
        <v>0</v>
      </c>
      <c r="BL158" s="19" t="s">
        <v>184</v>
      </c>
      <c r="BM158" s="192" t="s">
        <v>1118</v>
      </c>
    </row>
    <row r="159" spans="1:65" s="2" customFormat="1" ht="16.5" customHeight="1">
      <c r="A159" s="36"/>
      <c r="B159" s="37"/>
      <c r="C159" s="181" t="s">
        <v>520</v>
      </c>
      <c r="D159" s="181" t="s">
        <v>179</v>
      </c>
      <c r="E159" s="182" t="s">
        <v>1942</v>
      </c>
      <c r="F159" s="183" t="s">
        <v>1943</v>
      </c>
      <c r="G159" s="184" t="s">
        <v>269</v>
      </c>
      <c r="H159" s="185">
        <v>9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81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1130</v>
      </c>
    </row>
    <row r="160" spans="1:65" s="2" customFormat="1" ht="16.5" customHeight="1">
      <c r="A160" s="36"/>
      <c r="B160" s="37"/>
      <c r="C160" s="181" t="s">
        <v>526</v>
      </c>
      <c r="D160" s="181" t="s">
        <v>179</v>
      </c>
      <c r="E160" s="182" t="s">
        <v>1944</v>
      </c>
      <c r="F160" s="183" t="s">
        <v>1945</v>
      </c>
      <c r="G160" s="184" t="s">
        <v>269</v>
      </c>
      <c r="H160" s="185">
        <v>21</v>
      </c>
      <c r="I160" s="186"/>
      <c r="J160" s="187">
        <f t="shared" si="3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81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1144</v>
      </c>
    </row>
    <row r="161" spans="1:65" s="2" customFormat="1" ht="16.5" customHeight="1">
      <c r="A161" s="36"/>
      <c r="B161" s="37"/>
      <c r="C161" s="181" t="s">
        <v>533</v>
      </c>
      <c r="D161" s="181" t="s">
        <v>179</v>
      </c>
      <c r="E161" s="182" t="s">
        <v>1946</v>
      </c>
      <c r="F161" s="183" t="s">
        <v>1947</v>
      </c>
      <c r="G161" s="184" t="s">
        <v>269</v>
      </c>
      <c r="H161" s="185">
        <v>3</v>
      </c>
      <c r="I161" s="186"/>
      <c r="J161" s="187">
        <f t="shared" si="3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81</v>
      </c>
      <c r="AY161" s="19" t="s">
        <v>177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79</v>
      </c>
      <c r="BK161" s="193">
        <f t="shared" si="39"/>
        <v>0</v>
      </c>
      <c r="BL161" s="19" t="s">
        <v>184</v>
      </c>
      <c r="BM161" s="192" t="s">
        <v>1155</v>
      </c>
    </row>
    <row r="162" spans="1:65" s="2" customFormat="1" ht="21.75" customHeight="1">
      <c r="A162" s="36"/>
      <c r="B162" s="37"/>
      <c r="C162" s="181" t="s">
        <v>542</v>
      </c>
      <c r="D162" s="181" t="s">
        <v>179</v>
      </c>
      <c r="E162" s="182" t="s">
        <v>1948</v>
      </c>
      <c r="F162" s="183" t="s">
        <v>1949</v>
      </c>
      <c r="G162" s="184" t="s">
        <v>269</v>
      </c>
      <c r="H162" s="185">
        <v>1</v>
      </c>
      <c r="I162" s="186"/>
      <c r="J162" s="187">
        <f t="shared" si="3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81</v>
      </c>
      <c r="AY162" s="19" t="s">
        <v>177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79</v>
      </c>
      <c r="BK162" s="193">
        <f t="shared" si="39"/>
        <v>0</v>
      </c>
      <c r="BL162" s="19" t="s">
        <v>184</v>
      </c>
      <c r="BM162" s="192" t="s">
        <v>1165</v>
      </c>
    </row>
    <row r="163" spans="1:65" s="2" customFormat="1" ht="21.75" customHeight="1">
      <c r="A163" s="36"/>
      <c r="B163" s="37"/>
      <c r="C163" s="181" t="s">
        <v>551</v>
      </c>
      <c r="D163" s="181" t="s">
        <v>179</v>
      </c>
      <c r="E163" s="182" t="s">
        <v>1950</v>
      </c>
      <c r="F163" s="183" t="s">
        <v>1951</v>
      </c>
      <c r="G163" s="184" t="s">
        <v>269</v>
      </c>
      <c r="H163" s="185">
        <v>2</v>
      </c>
      <c r="I163" s="186"/>
      <c r="J163" s="187">
        <f t="shared" si="3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81</v>
      </c>
      <c r="AY163" s="19" t="s">
        <v>177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79</v>
      </c>
      <c r="BK163" s="193">
        <f t="shared" si="39"/>
        <v>0</v>
      </c>
      <c r="BL163" s="19" t="s">
        <v>184</v>
      </c>
      <c r="BM163" s="192" t="s">
        <v>1177</v>
      </c>
    </row>
    <row r="164" spans="1:65" s="2" customFormat="1" ht="16.5" customHeight="1">
      <c r="A164" s="36"/>
      <c r="B164" s="37"/>
      <c r="C164" s="181" t="s">
        <v>561</v>
      </c>
      <c r="D164" s="181" t="s">
        <v>179</v>
      </c>
      <c r="E164" s="182" t="s">
        <v>1952</v>
      </c>
      <c r="F164" s="183" t="s">
        <v>1953</v>
      </c>
      <c r="G164" s="184" t="s">
        <v>269</v>
      </c>
      <c r="H164" s="185">
        <v>12</v>
      </c>
      <c r="I164" s="186"/>
      <c r="J164" s="187">
        <f t="shared" si="3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81</v>
      </c>
      <c r="AY164" s="19" t="s">
        <v>177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79</v>
      </c>
      <c r="BK164" s="193">
        <f t="shared" si="39"/>
        <v>0</v>
      </c>
      <c r="BL164" s="19" t="s">
        <v>184</v>
      </c>
      <c r="BM164" s="192" t="s">
        <v>1188</v>
      </c>
    </row>
    <row r="165" spans="1:65" s="13" customFormat="1" ht="11.25">
      <c r="B165" s="199"/>
      <c r="C165" s="200"/>
      <c r="D165" s="201" t="s">
        <v>188</v>
      </c>
      <c r="E165" s="202" t="s">
        <v>19</v>
      </c>
      <c r="F165" s="203" t="s">
        <v>1954</v>
      </c>
      <c r="G165" s="200"/>
      <c r="H165" s="204">
        <v>12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188</v>
      </c>
      <c r="AU165" s="210" t="s">
        <v>81</v>
      </c>
      <c r="AV165" s="13" t="s">
        <v>81</v>
      </c>
      <c r="AW165" s="13" t="s">
        <v>33</v>
      </c>
      <c r="AX165" s="13" t="s">
        <v>72</v>
      </c>
      <c r="AY165" s="210" t="s">
        <v>177</v>
      </c>
    </row>
    <row r="166" spans="1:65" s="14" customFormat="1" ht="11.25">
      <c r="B166" s="211"/>
      <c r="C166" s="212"/>
      <c r="D166" s="201" t="s">
        <v>188</v>
      </c>
      <c r="E166" s="213" t="s">
        <v>19</v>
      </c>
      <c r="F166" s="214" t="s">
        <v>199</v>
      </c>
      <c r="G166" s="212"/>
      <c r="H166" s="215">
        <v>12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188</v>
      </c>
      <c r="AU166" s="221" t="s">
        <v>81</v>
      </c>
      <c r="AV166" s="14" t="s">
        <v>184</v>
      </c>
      <c r="AW166" s="14" t="s">
        <v>33</v>
      </c>
      <c r="AX166" s="14" t="s">
        <v>79</v>
      </c>
      <c r="AY166" s="221" t="s">
        <v>177</v>
      </c>
    </row>
    <row r="167" spans="1:65" s="2" customFormat="1" ht="16.5" customHeight="1">
      <c r="A167" s="36"/>
      <c r="B167" s="37"/>
      <c r="C167" s="181" t="s">
        <v>571</v>
      </c>
      <c r="D167" s="181" t="s">
        <v>179</v>
      </c>
      <c r="E167" s="182" t="s">
        <v>1955</v>
      </c>
      <c r="F167" s="183" t="s">
        <v>1956</v>
      </c>
      <c r="G167" s="184" t="s">
        <v>380</v>
      </c>
      <c r="H167" s="185">
        <v>243.5</v>
      </c>
      <c r="I167" s="186"/>
      <c r="J167" s="187">
        <f>ROUND(I167*H167,2)</f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81</v>
      </c>
      <c r="AY167" s="19" t="s">
        <v>177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79</v>
      </c>
      <c r="BK167" s="193">
        <f>ROUND(I167*H167,2)</f>
        <v>0</v>
      </c>
      <c r="BL167" s="19" t="s">
        <v>184</v>
      </c>
      <c r="BM167" s="192" t="s">
        <v>1200</v>
      </c>
    </row>
    <row r="168" spans="1:65" s="13" customFormat="1" ht="11.25">
      <c r="B168" s="199"/>
      <c r="C168" s="200"/>
      <c r="D168" s="201" t="s">
        <v>188</v>
      </c>
      <c r="E168" s="202" t="s">
        <v>19</v>
      </c>
      <c r="F168" s="203" t="s">
        <v>1957</v>
      </c>
      <c r="G168" s="200"/>
      <c r="H168" s="204">
        <v>243.5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188</v>
      </c>
      <c r="AU168" s="210" t="s">
        <v>81</v>
      </c>
      <c r="AV168" s="13" t="s">
        <v>81</v>
      </c>
      <c r="AW168" s="13" t="s">
        <v>33</v>
      </c>
      <c r="AX168" s="13" t="s">
        <v>72</v>
      </c>
      <c r="AY168" s="210" t="s">
        <v>177</v>
      </c>
    </row>
    <row r="169" spans="1:65" s="14" customFormat="1" ht="11.25">
      <c r="B169" s="211"/>
      <c r="C169" s="212"/>
      <c r="D169" s="201" t="s">
        <v>188</v>
      </c>
      <c r="E169" s="213" t="s">
        <v>19</v>
      </c>
      <c r="F169" s="214" t="s">
        <v>199</v>
      </c>
      <c r="G169" s="212"/>
      <c r="H169" s="215">
        <v>243.5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188</v>
      </c>
      <c r="AU169" s="221" t="s">
        <v>81</v>
      </c>
      <c r="AV169" s="14" t="s">
        <v>184</v>
      </c>
      <c r="AW169" s="14" t="s">
        <v>33</v>
      </c>
      <c r="AX169" s="14" t="s">
        <v>79</v>
      </c>
      <c r="AY169" s="221" t="s">
        <v>177</v>
      </c>
    </row>
    <row r="170" spans="1:65" s="2" customFormat="1" ht="16.5" customHeight="1">
      <c r="A170" s="36"/>
      <c r="B170" s="37"/>
      <c r="C170" s="181" t="s">
        <v>893</v>
      </c>
      <c r="D170" s="181" t="s">
        <v>179</v>
      </c>
      <c r="E170" s="182" t="s">
        <v>1958</v>
      </c>
      <c r="F170" s="183" t="s">
        <v>1959</v>
      </c>
      <c r="G170" s="184" t="s">
        <v>380</v>
      </c>
      <c r="H170" s="185">
        <v>75</v>
      </c>
      <c r="I170" s="186"/>
      <c r="J170" s="187">
        <f>ROUND(I170*H170,2)</f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81</v>
      </c>
      <c r="AY170" s="19" t="s">
        <v>177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79</v>
      </c>
      <c r="BK170" s="193">
        <f>ROUND(I170*H170,2)</f>
        <v>0</v>
      </c>
      <c r="BL170" s="19" t="s">
        <v>184</v>
      </c>
      <c r="BM170" s="192" t="s">
        <v>1212</v>
      </c>
    </row>
    <row r="171" spans="1:65" s="13" customFormat="1" ht="11.25">
      <c r="B171" s="199"/>
      <c r="C171" s="200"/>
      <c r="D171" s="201" t="s">
        <v>188</v>
      </c>
      <c r="E171" s="202" t="s">
        <v>19</v>
      </c>
      <c r="F171" s="203" t="s">
        <v>1960</v>
      </c>
      <c r="G171" s="200"/>
      <c r="H171" s="204">
        <v>75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188</v>
      </c>
      <c r="AU171" s="210" t="s">
        <v>81</v>
      </c>
      <c r="AV171" s="13" t="s">
        <v>81</v>
      </c>
      <c r="AW171" s="13" t="s">
        <v>33</v>
      </c>
      <c r="AX171" s="13" t="s">
        <v>72</v>
      </c>
      <c r="AY171" s="210" t="s">
        <v>177</v>
      </c>
    </row>
    <row r="172" spans="1:65" s="14" customFormat="1" ht="11.25">
      <c r="B172" s="211"/>
      <c r="C172" s="212"/>
      <c r="D172" s="201" t="s">
        <v>188</v>
      </c>
      <c r="E172" s="213" t="s">
        <v>19</v>
      </c>
      <c r="F172" s="214" t="s">
        <v>199</v>
      </c>
      <c r="G172" s="212"/>
      <c r="H172" s="215">
        <v>75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188</v>
      </c>
      <c r="AU172" s="221" t="s">
        <v>81</v>
      </c>
      <c r="AV172" s="14" t="s">
        <v>184</v>
      </c>
      <c r="AW172" s="14" t="s">
        <v>33</v>
      </c>
      <c r="AX172" s="14" t="s">
        <v>79</v>
      </c>
      <c r="AY172" s="221" t="s">
        <v>177</v>
      </c>
    </row>
    <row r="173" spans="1:65" s="2" customFormat="1" ht="16.5" customHeight="1">
      <c r="A173" s="36"/>
      <c r="B173" s="37"/>
      <c r="C173" s="181" t="s">
        <v>900</v>
      </c>
      <c r="D173" s="181" t="s">
        <v>179</v>
      </c>
      <c r="E173" s="182" t="s">
        <v>1961</v>
      </c>
      <c r="F173" s="183" t="s">
        <v>1962</v>
      </c>
      <c r="G173" s="184" t="s">
        <v>380</v>
      </c>
      <c r="H173" s="185">
        <v>17</v>
      </c>
      <c r="I173" s="186"/>
      <c r="J173" s="187">
        <f>ROUND(I173*H173,2)</f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81</v>
      </c>
      <c r="AY173" s="19" t="s">
        <v>177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79</v>
      </c>
      <c r="BK173" s="193">
        <f>ROUND(I173*H173,2)</f>
        <v>0</v>
      </c>
      <c r="BL173" s="19" t="s">
        <v>184</v>
      </c>
      <c r="BM173" s="192" t="s">
        <v>1224</v>
      </c>
    </row>
    <row r="174" spans="1:65" s="2" customFormat="1" ht="16.5" customHeight="1">
      <c r="A174" s="36"/>
      <c r="B174" s="37"/>
      <c r="C174" s="181" t="s">
        <v>908</v>
      </c>
      <c r="D174" s="181" t="s">
        <v>179</v>
      </c>
      <c r="E174" s="182" t="s">
        <v>1963</v>
      </c>
      <c r="F174" s="183" t="s">
        <v>1964</v>
      </c>
      <c r="G174" s="184" t="s">
        <v>269</v>
      </c>
      <c r="H174" s="185">
        <v>2</v>
      </c>
      <c r="I174" s="186"/>
      <c r="J174" s="187">
        <f>ROUND(I174*H174,2)</f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81</v>
      </c>
      <c r="AY174" s="19" t="s">
        <v>177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79</v>
      </c>
      <c r="BK174" s="193">
        <f>ROUND(I174*H174,2)</f>
        <v>0</v>
      </c>
      <c r="BL174" s="19" t="s">
        <v>184</v>
      </c>
      <c r="BM174" s="192" t="s">
        <v>1235</v>
      </c>
    </row>
    <row r="175" spans="1:65" s="2" customFormat="1" ht="16.5" customHeight="1">
      <c r="A175" s="36"/>
      <c r="B175" s="37"/>
      <c r="C175" s="181" t="s">
        <v>914</v>
      </c>
      <c r="D175" s="181" t="s">
        <v>179</v>
      </c>
      <c r="E175" s="182" t="s">
        <v>1965</v>
      </c>
      <c r="F175" s="183" t="s">
        <v>1966</v>
      </c>
      <c r="G175" s="184" t="s">
        <v>269</v>
      </c>
      <c r="H175" s="185">
        <v>16</v>
      </c>
      <c r="I175" s="186"/>
      <c r="J175" s="187">
        <f>ROUND(I175*H175,2)</f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81</v>
      </c>
      <c r="AY175" s="19" t="s">
        <v>177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79</v>
      </c>
      <c r="BK175" s="193">
        <f>ROUND(I175*H175,2)</f>
        <v>0</v>
      </c>
      <c r="BL175" s="19" t="s">
        <v>184</v>
      </c>
      <c r="BM175" s="192" t="s">
        <v>1247</v>
      </c>
    </row>
    <row r="176" spans="1:65" s="13" customFormat="1" ht="11.25">
      <c r="B176" s="199"/>
      <c r="C176" s="200"/>
      <c r="D176" s="201" t="s">
        <v>188</v>
      </c>
      <c r="E176" s="202" t="s">
        <v>19</v>
      </c>
      <c r="F176" s="203" t="s">
        <v>1967</v>
      </c>
      <c r="G176" s="200"/>
      <c r="H176" s="204">
        <v>16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188</v>
      </c>
      <c r="AU176" s="210" t="s">
        <v>81</v>
      </c>
      <c r="AV176" s="13" t="s">
        <v>81</v>
      </c>
      <c r="AW176" s="13" t="s">
        <v>33</v>
      </c>
      <c r="AX176" s="13" t="s">
        <v>72</v>
      </c>
      <c r="AY176" s="210" t="s">
        <v>177</v>
      </c>
    </row>
    <row r="177" spans="1:65" s="14" customFormat="1" ht="11.25">
      <c r="B177" s="211"/>
      <c r="C177" s="212"/>
      <c r="D177" s="201" t="s">
        <v>188</v>
      </c>
      <c r="E177" s="213" t="s">
        <v>19</v>
      </c>
      <c r="F177" s="214" t="s">
        <v>199</v>
      </c>
      <c r="G177" s="212"/>
      <c r="H177" s="215">
        <v>16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188</v>
      </c>
      <c r="AU177" s="221" t="s">
        <v>81</v>
      </c>
      <c r="AV177" s="14" t="s">
        <v>184</v>
      </c>
      <c r="AW177" s="14" t="s">
        <v>33</v>
      </c>
      <c r="AX177" s="14" t="s">
        <v>79</v>
      </c>
      <c r="AY177" s="221" t="s">
        <v>177</v>
      </c>
    </row>
    <row r="178" spans="1:65" s="2" customFormat="1" ht="16.5" customHeight="1">
      <c r="A178" s="36"/>
      <c r="B178" s="37"/>
      <c r="C178" s="181" t="s">
        <v>922</v>
      </c>
      <c r="D178" s="181" t="s">
        <v>179</v>
      </c>
      <c r="E178" s="182" t="s">
        <v>1968</v>
      </c>
      <c r="F178" s="183" t="s">
        <v>1969</v>
      </c>
      <c r="G178" s="184" t="s">
        <v>269</v>
      </c>
      <c r="H178" s="185">
        <v>9</v>
      </c>
      <c r="I178" s="186"/>
      <c r="J178" s="187">
        <f t="shared" ref="J178:J191" si="40">ROUND(I178*H178,2)</f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ref="P178:P191" si="41">O178*H178</f>
        <v>0</v>
      </c>
      <c r="Q178" s="190">
        <v>0</v>
      </c>
      <c r="R178" s="190">
        <f t="shared" ref="R178:R191" si="42">Q178*H178</f>
        <v>0</v>
      </c>
      <c r="S178" s="190">
        <v>0</v>
      </c>
      <c r="T178" s="191">
        <f t="shared" ref="T178:T191" si="43"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81</v>
      </c>
      <c r="AY178" s="19" t="s">
        <v>177</v>
      </c>
      <c r="BE178" s="193">
        <f t="shared" ref="BE178:BE191" si="44">IF(N178="základní",J178,0)</f>
        <v>0</v>
      </c>
      <c r="BF178" s="193">
        <f t="shared" ref="BF178:BF191" si="45">IF(N178="snížená",J178,0)</f>
        <v>0</v>
      </c>
      <c r="BG178" s="193">
        <f t="shared" ref="BG178:BG191" si="46">IF(N178="zákl. přenesená",J178,0)</f>
        <v>0</v>
      </c>
      <c r="BH178" s="193">
        <f t="shared" ref="BH178:BH191" si="47">IF(N178="sníž. přenesená",J178,0)</f>
        <v>0</v>
      </c>
      <c r="BI178" s="193">
        <f t="shared" ref="BI178:BI191" si="48">IF(N178="nulová",J178,0)</f>
        <v>0</v>
      </c>
      <c r="BJ178" s="19" t="s">
        <v>79</v>
      </c>
      <c r="BK178" s="193">
        <f t="shared" ref="BK178:BK191" si="49">ROUND(I178*H178,2)</f>
        <v>0</v>
      </c>
      <c r="BL178" s="19" t="s">
        <v>184</v>
      </c>
      <c r="BM178" s="192" t="s">
        <v>1259</v>
      </c>
    </row>
    <row r="179" spans="1:65" s="2" customFormat="1" ht="16.5" customHeight="1">
      <c r="A179" s="36"/>
      <c r="B179" s="37"/>
      <c r="C179" s="181" t="s">
        <v>929</v>
      </c>
      <c r="D179" s="181" t="s">
        <v>179</v>
      </c>
      <c r="E179" s="182" t="s">
        <v>1970</v>
      </c>
      <c r="F179" s="183" t="s">
        <v>1971</v>
      </c>
      <c r="G179" s="184" t="s">
        <v>380</v>
      </c>
      <c r="H179" s="185">
        <v>22</v>
      </c>
      <c r="I179" s="186"/>
      <c r="J179" s="187">
        <f t="shared" si="4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81</v>
      </c>
      <c r="AY179" s="19" t="s">
        <v>177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79</v>
      </c>
      <c r="BK179" s="193">
        <f t="shared" si="49"/>
        <v>0</v>
      </c>
      <c r="BL179" s="19" t="s">
        <v>184</v>
      </c>
      <c r="BM179" s="192" t="s">
        <v>1273</v>
      </c>
    </row>
    <row r="180" spans="1:65" s="2" customFormat="1" ht="21.75" customHeight="1">
      <c r="A180" s="36"/>
      <c r="B180" s="37"/>
      <c r="C180" s="181" t="s">
        <v>934</v>
      </c>
      <c r="D180" s="181" t="s">
        <v>179</v>
      </c>
      <c r="E180" s="182" t="s">
        <v>1972</v>
      </c>
      <c r="F180" s="183" t="s">
        <v>1973</v>
      </c>
      <c r="G180" s="184" t="s">
        <v>269</v>
      </c>
      <c r="H180" s="185">
        <v>1</v>
      </c>
      <c r="I180" s="186"/>
      <c r="J180" s="187">
        <f t="shared" si="4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79</v>
      </c>
      <c r="BK180" s="193">
        <f t="shared" si="49"/>
        <v>0</v>
      </c>
      <c r="BL180" s="19" t="s">
        <v>184</v>
      </c>
      <c r="BM180" s="192" t="s">
        <v>1284</v>
      </c>
    </row>
    <row r="181" spans="1:65" s="2" customFormat="1" ht="16.5" customHeight="1">
      <c r="A181" s="36"/>
      <c r="B181" s="37"/>
      <c r="C181" s="181" t="s">
        <v>940</v>
      </c>
      <c r="D181" s="181" t="s">
        <v>179</v>
      </c>
      <c r="E181" s="182" t="s">
        <v>1974</v>
      </c>
      <c r="F181" s="183" t="s">
        <v>1975</v>
      </c>
      <c r="G181" s="184" t="s">
        <v>269</v>
      </c>
      <c r="H181" s="185">
        <v>3</v>
      </c>
      <c r="I181" s="186"/>
      <c r="J181" s="187">
        <f t="shared" si="4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81</v>
      </c>
      <c r="AY181" s="19" t="s">
        <v>177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79</v>
      </c>
      <c r="BK181" s="193">
        <f t="shared" si="49"/>
        <v>0</v>
      </c>
      <c r="BL181" s="19" t="s">
        <v>184</v>
      </c>
      <c r="BM181" s="192" t="s">
        <v>1295</v>
      </c>
    </row>
    <row r="182" spans="1:65" s="2" customFormat="1" ht="16.5" customHeight="1">
      <c r="A182" s="36"/>
      <c r="B182" s="37"/>
      <c r="C182" s="181" t="s">
        <v>945</v>
      </c>
      <c r="D182" s="181" t="s">
        <v>179</v>
      </c>
      <c r="E182" s="182" t="s">
        <v>1976</v>
      </c>
      <c r="F182" s="183" t="s">
        <v>1977</v>
      </c>
      <c r="G182" s="184" t="s">
        <v>269</v>
      </c>
      <c r="H182" s="185">
        <v>2</v>
      </c>
      <c r="I182" s="186"/>
      <c r="J182" s="187">
        <f t="shared" si="4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41"/>
        <v>0</v>
      </c>
      <c r="Q182" s="190">
        <v>0</v>
      </c>
      <c r="R182" s="190">
        <f t="shared" si="42"/>
        <v>0</v>
      </c>
      <c r="S182" s="190">
        <v>0</v>
      </c>
      <c r="T182" s="191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81</v>
      </c>
      <c r="AY182" s="19" t="s">
        <v>177</v>
      </c>
      <c r="BE182" s="193">
        <f t="shared" si="44"/>
        <v>0</v>
      </c>
      <c r="BF182" s="193">
        <f t="shared" si="45"/>
        <v>0</v>
      </c>
      <c r="BG182" s="193">
        <f t="shared" si="46"/>
        <v>0</v>
      </c>
      <c r="BH182" s="193">
        <f t="shared" si="47"/>
        <v>0</v>
      </c>
      <c r="BI182" s="193">
        <f t="shared" si="48"/>
        <v>0</v>
      </c>
      <c r="BJ182" s="19" t="s">
        <v>79</v>
      </c>
      <c r="BK182" s="193">
        <f t="shared" si="49"/>
        <v>0</v>
      </c>
      <c r="BL182" s="19" t="s">
        <v>184</v>
      </c>
      <c r="BM182" s="192" t="s">
        <v>1306</v>
      </c>
    </row>
    <row r="183" spans="1:65" s="2" customFormat="1" ht="16.5" customHeight="1">
      <c r="A183" s="36"/>
      <c r="B183" s="37"/>
      <c r="C183" s="181" t="s">
        <v>950</v>
      </c>
      <c r="D183" s="181" t="s">
        <v>179</v>
      </c>
      <c r="E183" s="182" t="s">
        <v>1978</v>
      </c>
      <c r="F183" s="183" t="s">
        <v>1979</v>
      </c>
      <c r="G183" s="184" t="s">
        <v>269</v>
      </c>
      <c r="H183" s="185">
        <v>4</v>
      </c>
      <c r="I183" s="186"/>
      <c r="J183" s="187">
        <f t="shared" si="4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41"/>
        <v>0</v>
      </c>
      <c r="Q183" s="190">
        <v>0</v>
      </c>
      <c r="R183" s="190">
        <f t="shared" si="42"/>
        <v>0</v>
      </c>
      <c r="S183" s="190">
        <v>0</v>
      </c>
      <c r="T183" s="191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81</v>
      </c>
      <c r="AY183" s="19" t="s">
        <v>177</v>
      </c>
      <c r="BE183" s="193">
        <f t="shared" si="44"/>
        <v>0</v>
      </c>
      <c r="BF183" s="193">
        <f t="shared" si="45"/>
        <v>0</v>
      </c>
      <c r="BG183" s="193">
        <f t="shared" si="46"/>
        <v>0</v>
      </c>
      <c r="BH183" s="193">
        <f t="shared" si="47"/>
        <v>0</v>
      </c>
      <c r="BI183" s="193">
        <f t="shared" si="48"/>
        <v>0</v>
      </c>
      <c r="BJ183" s="19" t="s">
        <v>79</v>
      </c>
      <c r="BK183" s="193">
        <f t="shared" si="49"/>
        <v>0</v>
      </c>
      <c r="BL183" s="19" t="s">
        <v>184</v>
      </c>
      <c r="BM183" s="192" t="s">
        <v>1316</v>
      </c>
    </row>
    <row r="184" spans="1:65" s="2" customFormat="1" ht="16.5" customHeight="1">
      <c r="A184" s="36"/>
      <c r="B184" s="37"/>
      <c r="C184" s="181" t="s">
        <v>956</v>
      </c>
      <c r="D184" s="181" t="s">
        <v>179</v>
      </c>
      <c r="E184" s="182" t="s">
        <v>1980</v>
      </c>
      <c r="F184" s="183" t="s">
        <v>1981</v>
      </c>
      <c r="G184" s="184" t="s">
        <v>269</v>
      </c>
      <c r="H184" s="185">
        <v>28</v>
      </c>
      <c r="I184" s="186"/>
      <c r="J184" s="187">
        <f t="shared" si="4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41"/>
        <v>0</v>
      </c>
      <c r="Q184" s="190">
        <v>0</v>
      </c>
      <c r="R184" s="190">
        <f t="shared" si="42"/>
        <v>0</v>
      </c>
      <c r="S184" s="190">
        <v>0</v>
      </c>
      <c r="T184" s="191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81</v>
      </c>
      <c r="AY184" s="19" t="s">
        <v>177</v>
      </c>
      <c r="BE184" s="193">
        <f t="shared" si="44"/>
        <v>0</v>
      </c>
      <c r="BF184" s="193">
        <f t="shared" si="45"/>
        <v>0</v>
      </c>
      <c r="BG184" s="193">
        <f t="shared" si="46"/>
        <v>0</v>
      </c>
      <c r="BH184" s="193">
        <f t="shared" si="47"/>
        <v>0</v>
      </c>
      <c r="BI184" s="193">
        <f t="shared" si="48"/>
        <v>0</v>
      </c>
      <c r="BJ184" s="19" t="s">
        <v>79</v>
      </c>
      <c r="BK184" s="193">
        <f t="shared" si="49"/>
        <v>0</v>
      </c>
      <c r="BL184" s="19" t="s">
        <v>184</v>
      </c>
      <c r="BM184" s="192" t="s">
        <v>1327</v>
      </c>
    </row>
    <row r="185" spans="1:65" s="2" customFormat="1" ht="16.5" customHeight="1">
      <c r="A185" s="36"/>
      <c r="B185" s="37"/>
      <c r="C185" s="181" t="s">
        <v>962</v>
      </c>
      <c r="D185" s="181" t="s">
        <v>179</v>
      </c>
      <c r="E185" s="182" t="s">
        <v>1982</v>
      </c>
      <c r="F185" s="183" t="s">
        <v>1983</v>
      </c>
      <c r="G185" s="184" t="s">
        <v>269</v>
      </c>
      <c r="H185" s="185">
        <v>7</v>
      </c>
      <c r="I185" s="186"/>
      <c r="J185" s="187">
        <f t="shared" si="4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41"/>
        <v>0</v>
      </c>
      <c r="Q185" s="190">
        <v>0</v>
      </c>
      <c r="R185" s="190">
        <f t="shared" si="42"/>
        <v>0</v>
      </c>
      <c r="S185" s="190">
        <v>0</v>
      </c>
      <c r="T185" s="191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81</v>
      </c>
      <c r="AY185" s="19" t="s">
        <v>177</v>
      </c>
      <c r="BE185" s="193">
        <f t="shared" si="44"/>
        <v>0</v>
      </c>
      <c r="BF185" s="193">
        <f t="shared" si="45"/>
        <v>0</v>
      </c>
      <c r="BG185" s="193">
        <f t="shared" si="46"/>
        <v>0</v>
      </c>
      <c r="BH185" s="193">
        <f t="shared" si="47"/>
        <v>0</v>
      </c>
      <c r="BI185" s="193">
        <f t="shared" si="48"/>
        <v>0</v>
      </c>
      <c r="BJ185" s="19" t="s">
        <v>79</v>
      </c>
      <c r="BK185" s="193">
        <f t="shared" si="49"/>
        <v>0</v>
      </c>
      <c r="BL185" s="19" t="s">
        <v>184</v>
      </c>
      <c r="BM185" s="192" t="s">
        <v>1338</v>
      </c>
    </row>
    <row r="186" spans="1:65" s="2" customFormat="1" ht="16.5" customHeight="1">
      <c r="A186" s="36"/>
      <c r="B186" s="37"/>
      <c r="C186" s="181" t="s">
        <v>967</v>
      </c>
      <c r="D186" s="181" t="s">
        <v>179</v>
      </c>
      <c r="E186" s="182" t="s">
        <v>1984</v>
      </c>
      <c r="F186" s="183" t="s">
        <v>1985</v>
      </c>
      <c r="G186" s="184" t="s">
        <v>269</v>
      </c>
      <c r="H186" s="185">
        <v>11</v>
      </c>
      <c r="I186" s="186"/>
      <c r="J186" s="187">
        <f t="shared" si="4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41"/>
        <v>0</v>
      </c>
      <c r="Q186" s="190">
        <v>0</v>
      </c>
      <c r="R186" s="190">
        <f t="shared" si="42"/>
        <v>0</v>
      </c>
      <c r="S186" s="190">
        <v>0</v>
      </c>
      <c r="T186" s="191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 t="shared" si="44"/>
        <v>0</v>
      </c>
      <c r="BF186" s="193">
        <f t="shared" si="45"/>
        <v>0</v>
      </c>
      <c r="BG186" s="193">
        <f t="shared" si="46"/>
        <v>0</v>
      </c>
      <c r="BH186" s="193">
        <f t="shared" si="47"/>
        <v>0</v>
      </c>
      <c r="BI186" s="193">
        <f t="shared" si="48"/>
        <v>0</v>
      </c>
      <c r="BJ186" s="19" t="s">
        <v>79</v>
      </c>
      <c r="BK186" s="193">
        <f t="shared" si="49"/>
        <v>0</v>
      </c>
      <c r="BL186" s="19" t="s">
        <v>184</v>
      </c>
      <c r="BM186" s="192" t="s">
        <v>1348</v>
      </c>
    </row>
    <row r="187" spans="1:65" s="2" customFormat="1" ht="16.5" customHeight="1">
      <c r="A187" s="36"/>
      <c r="B187" s="37"/>
      <c r="C187" s="181" t="s">
        <v>972</v>
      </c>
      <c r="D187" s="181" t="s">
        <v>179</v>
      </c>
      <c r="E187" s="182" t="s">
        <v>1986</v>
      </c>
      <c r="F187" s="183" t="s">
        <v>1987</v>
      </c>
      <c r="G187" s="184" t="s">
        <v>269</v>
      </c>
      <c r="H187" s="185">
        <v>5</v>
      </c>
      <c r="I187" s="186"/>
      <c r="J187" s="187">
        <f t="shared" si="4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41"/>
        <v>0</v>
      </c>
      <c r="Q187" s="190">
        <v>0</v>
      </c>
      <c r="R187" s="190">
        <f t="shared" si="42"/>
        <v>0</v>
      </c>
      <c r="S187" s="190">
        <v>0</v>
      </c>
      <c r="T187" s="191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81</v>
      </c>
      <c r="AY187" s="19" t="s">
        <v>177</v>
      </c>
      <c r="BE187" s="193">
        <f t="shared" si="44"/>
        <v>0</v>
      </c>
      <c r="BF187" s="193">
        <f t="shared" si="45"/>
        <v>0</v>
      </c>
      <c r="BG187" s="193">
        <f t="shared" si="46"/>
        <v>0</v>
      </c>
      <c r="BH187" s="193">
        <f t="shared" si="47"/>
        <v>0</v>
      </c>
      <c r="BI187" s="193">
        <f t="shared" si="48"/>
        <v>0</v>
      </c>
      <c r="BJ187" s="19" t="s">
        <v>79</v>
      </c>
      <c r="BK187" s="193">
        <f t="shared" si="49"/>
        <v>0</v>
      </c>
      <c r="BL187" s="19" t="s">
        <v>184</v>
      </c>
      <c r="BM187" s="192" t="s">
        <v>1360</v>
      </c>
    </row>
    <row r="188" spans="1:65" s="2" customFormat="1" ht="16.5" customHeight="1">
      <c r="A188" s="36"/>
      <c r="B188" s="37"/>
      <c r="C188" s="181" t="s">
        <v>977</v>
      </c>
      <c r="D188" s="181" t="s">
        <v>179</v>
      </c>
      <c r="E188" s="182" t="s">
        <v>1988</v>
      </c>
      <c r="F188" s="183" t="s">
        <v>1989</v>
      </c>
      <c r="G188" s="184" t="s">
        <v>269</v>
      </c>
      <c r="H188" s="185">
        <v>9</v>
      </c>
      <c r="I188" s="186"/>
      <c r="J188" s="187">
        <f t="shared" si="40"/>
        <v>0</v>
      </c>
      <c r="K188" s="183" t="s">
        <v>19</v>
      </c>
      <c r="L188" s="41"/>
      <c r="M188" s="188" t="s">
        <v>19</v>
      </c>
      <c r="N188" s="189" t="s">
        <v>43</v>
      </c>
      <c r="O188" s="66"/>
      <c r="P188" s="190">
        <f t="shared" si="41"/>
        <v>0</v>
      </c>
      <c r="Q188" s="190">
        <v>0</v>
      </c>
      <c r="R188" s="190">
        <f t="shared" si="42"/>
        <v>0</v>
      </c>
      <c r="S188" s="190">
        <v>0</v>
      </c>
      <c r="T188" s="191">
        <f t="shared" si="4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184</v>
      </c>
      <c r="AT188" s="192" t="s">
        <v>179</v>
      </c>
      <c r="AU188" s="192" t="s">
        <v>81</v>
      </c>
      <c r="AY188" s="19" t="s">
        <v>177</v>
      </c>
      <c r="BE188" s="193">
        <f t="shared" si="44"/>
        <v>0</v>
      </c>
      <c r="BF188" s="193">
        <f t="shared" si="45"/>
        <v>0</v>
      </c>
      <c r="BG188" s="193">
        <f t="shared" si="46"/>
        <v>0</v>
      </c>
      <c r="BH188" s="193">
        <f t="shared" si="47"/>
        <v>0</v>
      </c>
      <c r="BI188" s="193">
        <f t="shared" si="48"/>
        <v>0</v>
      </c>
      <c r="BJ188" s="19" t="s">
        <v>79</v>
      </c>
      <c r="BK188" s="193">
        <f t="shared" si="49"/>
        <v>0</v>
      </c>
      <c r="BL188" s="19" t="s">
        <v>184</v>
      </c>
      <c r="BM188" s="192" t="s">
        <v>1370</v>
      </c>
    </row>
    <row r="189" spans="1:65" s="2" customFormat="1" ht="16.5" customHeight="1">
      <c r="A189" s="36"/>
      <c r="B189" s="37"/>
      <c r="C189" s="181" t="s">
        <v>982</v>
      </c>
      <c r="D189" s="181" t="s">
        <v>179</v>
      </c>
      <c r="E189" s="182" t="s">
        <v>1990</v>
      </c>
      <c r="F189" s="183" t="s">
        <v>1991</v>
      </c>
      <c r="G189" s="184" t="s">
        <v>269</v>
      </c>
      <c r="H189" s="185">
        <v>11</v>
      </c>
      <c r="I189" s="186"/>
      <c r="J189" s="187">
        <f t="shared" si="40"/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si="41"/>
        <v>0</v>
      </c>
      <c r="Q189" s="190">
        <v>0</v>
      </c>
      <c r="R189" s="190">
        <f t="shared" si="42"/>
        <v>0</v>
      </c>
      <c r="S189" s="190">
        <v>0</v>
      </c>
      <c r="T189" s="191">
        <f t="shared" si="4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81</v>
      </c>
      <c r="AY189" s="19" t="s">
        <v>177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19" t="s">
        <v>79</v>
      </c>
      <c r="BK189" s="193">
        <f t="shared" si="49"/>
        <v>0</v>
      </c>
      <c r="BL189" s="19" t="s">
        <v>184</v>
      </c>
      <c r="BM189" s="192" t="s">
        <v>1381</v>
      </c>
    </row>
    <row r="190" spans="1:65" s="2" customFormat="1" ht="16.5" customHeight="1">
      <c r="A190" s="36"/>
      <c r="B190" s="37"/>
      <c r="C190" s="181" t="s">
        <v>987</v>
      </c>
      <c r="D190" s="181" t="s">
        <v>179</v>
      </c>
      <c r="E190" s="182" t="s">
        <v>1992</v>
      </c>
      <c r="F190" s="183" t="s">
        <v>1993</v>
      </c>
      <c r="G190" s="184" t="s">
        <v>269</v>
      </c>
      <c r="H190" s="185">
        <v>1</v>
      </c>
      <c r="I190" s="186"/>
      <c r="J190" s="187">
        <f t="shared" si="40"/>
        <v>0</v>
      </c>
      <c r="K190" s="183" t="s">
        <v>19</v>
      </c>
      <c r="L190" s="41"/>
      <c r="M190" s="188" t="s">
        <v>19</v>
      </c>
      <c r="N190" s="189" t="s">
        <v>43</v>
      </c>
      <c r="O190" s="66"/>
      <c r="P190" s="190">
        <f t="shared" si="41"/>
        <v>0</v>
      </c>
      <c r="Q190" s="190">
        <v>0</v>
      </c>
      <c r="R190" s="190">
        <f t="shared" si="42"/>
        <v>0</v>
      </c>
      <c r="S190" s="190">
        <v>0</v>
      </c>
      <c r="T190" s="191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81</v>
      </c>
      <c r="AY190" s="19" t="s">
        <v>177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19" t="s">
        <v>79</v>
      </c>
      <c r="BK190" s="193">
        <f t="shared" si="49"/>
        <v>0</v>
      </c>
      <c r="BL190" s="19" t="s">
        <v>184</v>
      </c>
      <c r="BM190" s="192" t="s">
        <v>1392</v>
      </c>
    </row>
    <row r="191" spans="1:65" s="2" customFormat="1" ht="16.5" customHeight="1">
      <c r="A191" s="36"/>
      <c r="B191" s="37"/>
      <c r="C191" s="181" t="s">
        <v>992</v>
      </c>
      <c r="D191" s="181" t="s">
        <v>179</v>
      </c>
      <c r="E191" s="182" t="s">
        <v>1994</v>
      </c>
      <c r="F191" s="183" t="s">
        <v>1995</v>
      </c>
      <c r="G191" s="184" t="s">
        <v>269</v>
      </c>
      <c r="H191" s="185">
        <v>5</v>
      </c>
      <c r="I191" s="186"/>
      <c r="J191" s="187">
        <f t="shared" si="40"/>
        <v>0</v>
      </c>
      <c r="K191" s="183" t="s">
        <v>19</v>
      </c>
      <c r="L191" s="41"/>
      <c r="M191" s="188" t="s">
        <v>19</v>
      </c>
      <c r="N191" s="189" t="s">
        <v>43</v>
      </c>
      <c r="O191" s="66"/>
      <c r="P191" s="190">
        <f t="shared" si="41"/>
        <v>0</v>
      </c>
      <c r="Q191" s="190">
        <v>0</v>
      </c>
      <c r="R191" s="190">
        <f t="shared" si="42"/>
        <v>0</v>
      </c>
      <c r="S191" s="190">
        <v>0</v>
      </c>
      <c r="T191" s="191">
        <f t="shared" si="4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184</v>
      </c>
      <c r="AT191" s="192" t="s">
        <v>179</v>
      </c>
      <c r="AU191" s="192" t="s">
        <v>81</v>
      </c>
      <c r="AY191" s="19" t="s">
        <v>177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19" t="s">
        <v>79</v>
      </c>
      <c r="BK191" s="193">
        <f t="shared" si="49"/>
        <v>0</v>
      </c>
      <c r="BL191" s="19" t="s">
        <v>184</v>
      </c>
      <c r="BM191" s="192" t="s">
        <v>1404</v>
      </c>
    </row>
    <row r="192" spans="1:65" s="13" customFormat="1" ht="11.25">
      <c r="B192" s="199"/>
      <c r="C192" s="200"/>
      <c r="D192" s="201" t="s">
        <v>188</v>
      </c>
      <c r="E192" s="202" t="s">
        <v>19</v>
      </c>
      <c r="F192" s="203" t="s">
        <v>1996</v>
      </c>
      <c r="G192" s="200"/>
      <c r="H192" s="204">
        <v>5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188</v>
      </c>
      <c r="AU192" s="210" t="s">
        <v>81</v>
      </c>
      <c r="AV192" s="13" t="s">
        <v>81</v>
      </c>
      <c r="AW192" s="13" t="s">
        <v>33</v>
      </c>
      <c r="AX192" s="13" t="s">
        <v>72</v>
      </c>
      <c r="AY192" s="210" t="s">
        <v>177</v>
      </c>
    </row>
    <row r="193" spans="1:65" s="14" customFormat="1" ht="11.25">
      <c r="B193" s="211"/>
      <c r="C193" s="212"/>
      <c r="D193" s="201" t="s">
        <v>188</v>
      </c>
      <c r="E193" s="213" t="s">
        <v>19</v>
      </c>
      <c r="F193" s="214" t="s">
        <v>199</v>
      </c>
      <c r="G193" s="212"/>
      <c r="H193" s="215">
        <v>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188</v>
      </c>
      <c r="AU193" s="221" t="s">
        <v>81</v>
      </c>
      <c r="AV193" s="14" t="s">
        <v>184</v>
      </c>
      <c r="AW193" s="14" t="s">
        <v>33</v>
      </c>
      <c r="AX193" s="14" t="s">
        <v>79</v>
      </c>
      <c r="AY193" s="221" t="s">
        <v>177</v>
      </c>
    </row>
    <row r="194" spans="1:65" s="2" customFormat="1" ht="16.5" customHeight="1">
      <c r="A194" s="36"/>
      <c r="B194" s="37"/>
      <c r="C194" s="181" t="s">
        <v>997</v>
      </c>
      <c r="D194" s="181" t="s">
        <v>179</v>
      </c>
      <c r="E194" s="182" t="s">
        <v>1997</v>
      </c>
      <c r="F194" s="183" t="s">
        <v>1998</v>
      </c>
      <c r="G194" s="184" t="s">
        <v>269</v>
      </c>
      <c r="H194" s="185">
        <v>1</v>
      </c>
      <c r="I194" s="186"/>
      <c r="J194" s="187">
        <f>ROUND(I194*H194,2)</f>
        <v>0</v>
      </c>
      <c r="K194" s="183" t="s">
        <v>19</v>
      </c>
      <c r="L194" s="41"/>
      <c r="M194" s="188" t="s">
        <v>19</v>
      </c>
      <c r="N194" s="189" t="s">
        <v>43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184</v>
      </c>
      <c r="AT194" s="192" t="s">
        <v>179</v>
      </c>
      <c r="AU194" s="192" t="s">
        <v>81</v>
      </c>
      <c r="AY194" s="19" t="s">
        <v>177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79</v>
      </c>
      <c r="BK194" s="193">
        <f>ROUND(I194*H194,2)</f>
        <v>0</v>
      </c>
      <c r="BL194" s="19" t="s">
        <v>184</v>
      </c>
      <c r="BM194" s="192" t="s">
        <v>1414</v>
      </c>
    </row>
    <row r="195" spans="1:65" s="2" customFormat="1" ht="24.2" customHeight="1">
      <c r="A195" s="36"/>
      <c r="B195" s="37"/>
      <c r="C195" s="181" t="s">
        <v>1002</v>
      </c>
      <c r="D195" s="181" t="s">
        <v>179</v>
      </c>
      <c r="E195" s="182" t="s">
        <v>1999</v>
      </c>
      <c r="F195" s="183" t="s">
        <v>2000</v>
      </c>
      <c r="G195" s="184" t="s">
        <v>380</v>
      </c>
      <c r="H195" s="185">
        <v>17</v>
      </c>
      <c r="I195" s="186"/>
      <c r="J195" s="187">
        <f>ROUND(I195*H195,2)</f>
        <v>0</v>
      </c>
      <c r="K195" s="183" t="s">
        <v>19</v>
      </c>
      <c r="L195" s="41"/>
      <c r="M195" s="188" t="s">
        <v>19</v>
      </c>
      <c r="N195" s="189" t="s">
        <v>43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184</v>
      </c>
      <c r="AT195" s="192" t="s">
        <v>179</v>
      </c>
      <c r="AU195" s="192" t="s">
        <v>81</v>
      </c>
      <c r="AY195" s="19" t="s">
        <v>177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79</v>
      </c>
      <c r="BK195" s="193">
        <f>ROUND(I195*H195,2)</f>
        <v>0</v>
      </c>
      <c r="BL195" s="19" t="s">
        <v>184</v>
      </c>
      <c r="BM195" s="192" t="s">
        <v>1428</v>
      </c>
    </row>
    <row r="196" spans="1:65" s="2" customFormat="1" ht="16.5" customHeight="1">
      <c r="A196" s="36"/>
      <c r="B196" s="37"/>
      <c r="C196" s="181" t="s">
        <v>1007</v>
      </c>
      <c r="D196" s="181" t="s">
        <v>179</v>
      </c>
      <c r="E196" s="182" t="s">
        <v>2001</v>
      </c>
      <c r="F196" s="183" t="s">
        <v>2002</v>
      </c>
      <c r="G196" s="184" t="s">
        <v>228</v>
      </c>
      <c r="H196" s="185">
        <v>0.74</v>
      </c>
      <c r="I196" s="186"/>
      <c r="J196" s="187">
        <f>ROUND(I196*H196,2)</f>
        <v>0</v>
      </c>
      <c r="K196" s="183" t="s">
        <v>19</v>
      </c>
      <c r="L196" s="41"/>
      <c r="M196" s="188" t="s">
        <v>19</v>
      </c>
      <c r="N196" s="189" t="s">
        <v>43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184</v>
      </c>
      <c r="AT196" s="192" t="s">
        <v>179</v>
      </c>
      <c r="AU196" s="192" t="s">
        <v>81</v>
      </c>
      <c r="AY196" s="19" t="s">
        <v>177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79</v>
      </c>
      <c r="BK196" s="193">
        <f>ROUND(I196*H196,2)</f>
        <v>0</v>
      </c>
      <c r="BL196" s="19" t="s">
        <v>184</v>
      </c>
      <c r="BM196" s="192" t="s">
        <v>1440</v>
      </c>
    </row>
    <row r="197" spans="1:65" s="12" customFormat="1" ht="22.9" customHeight="1">
      <c r="B197" s="165"/>
      <c r="C197" s="166"/>
      <c r="D197" s="167" t="s">
        <v>71</v>
      </c>
      <c r="E197" s="179" t="s">
        <v>2003</v>
      </c>
      <c r="F197" s="179" t="s">
        <v>2004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SUM(P198:P254)</f>
        <v>0</v>
      </c>
      <c r="Q197" s="173"/>
      <c r="R197" s="174">
        <f>SUM(R198:R254)</f>
        <v>0</v>
      </c>
      <c r="S197" s="173"/>
      <c r="T197" s="175">
        <f>SUM(T198:T254)</f>
        <v>0</v>
      </c>
      <c r="AR197" s="176" t="s">
        <v>79</v>
      </c>
      <c r="AT197" s="177" t="s">
        <v>71</v>
      </c>
      <c r="AU197" s="177" t="s">
        <v>79</v>
      </c>
      <c r="AY197" s="176" t="s">
        <v>177</v>
      </c>
      <c r="BK197" s="178">
        <f>SUM(BK198:BK254)</f>
        <v>0</v>
      </c>
    </row>
    <row r="198" spans="1:65" s="2" customFormat="1" ht="16.5" customHeight="1">
      <c r="A198" s="36"/>
      <c r="B198" s="37"/>
      <c r="C198" s="181" t="s">
        <v>1012</v>
      </c>
      <c r="D198" s="181" t="s">
        <v>179</v>
      </c>
      <c r="E198" s="182" t="s">
        <v>1909</v>
      </c>
      <c r="F198" s="183" t="s">
        <v>1910</v>
      </c>
      <c r="G198" s="184" t="s">
        <v>269</v>
      </c>
      <c r="H198" s="185">
        <v>7</v>
      </c>
      <c r="I198" s="186"/>
      <c r="J198" s="187">
        <f t="shared" ref="J198:J209" si="50">ROUND(I198*H198,2)</f>
        <v>0</v>
      </c>
      <c r="K198" s="183" t="s">
        <v>19</v>
      </c>
      <c r="L198" s="41"/>
      <c r="M198" s="188" t="s">
        <v>19</v>
      </c>
      <c r="N198" s="189" t="s">
        <v>43</v>
      </c>
      <c r="O198" s="66"/>
      <c r="P198" s="190">
        <f t="shared" ref="P198:P209" si="51">O198*H198</f>
        <v>0</v>
      </c>
      <c r="Q198" s="190">
        <v>0</v>
      </c>
      <c r="R198" s="190">
        <f t="shared" ref="R198:R209" si="52">Q198*H198</f>
        <v>0</v>
      </c>
      <c r="S198" s="190">
        <v>0</v>
      </c>
      <c r="T198" s="191">
        <f t="shared" ref="T198:T209" si="53"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184</v>
      </c>
      <c r="AT198" s="192" t="s">
        <v>179</v>
      </c>
      <c r="AU198" s="192" t="s">
        <v>81</v>
      </c>
      <c r="AY198" s="19" t="s">
        <v>177</v>
      </c>
      <c r="BE198" s="193">
        <f t="shared" ref="BE198:BE209" si="54">IF(N198="základní",J198,0)</f>
        <v>0</v>
      </c>
      <c r="BF198" s="193">
        <f t="shared" ref="BF198:BF209" si="55">IF(N198="snížená",J198,0)</f>
        <v>0</v>
      </c>
      <c r="BG198" s="193">
        <f t="shared" ref="BG198:BG209" si="56">IF(N198="zákl. přenesená",J198,0)</f>
        <v>0</v>
      </c>
      <c r="BH198" s="193">
        <f t="shared" ref="BH198:BH209" si="57">IF(N198="sníž. přenesená",J198,0)</f>
        <v>0</v>
      </c>
      <c r="BI198" s="193">
        <f t="shared" ref="BI198:BI209" si="58">IF(N198="nulová",J198,0)</f>
        <v>0</v>
      </c>
      <c r="BJ198" s="19" t="s">
        <v>79</v>
      </c>
      <c r="BK198" s="193">
        <f t="shared" ref="BK198:BK209" si="59">ROUND(I198*H198,2)</f>
        <v>0</v>
      </c>
      <c r="BL198" s="19" t="s">
        <v>184</v>
      </c>
      <c r="BM198" s="192" t="s">
        <v>1452</v>
      </c>
    </row>
    <row r="199" spans="1:65" s="2" customFormat="1" ht="16.5" customHeight="1">
      <c r="A199" s="36"/>
      <c r="B199" s="37"/>
      <c r="C199" s="181" t="s">
        <v>1017</v>
      </c>
      <c r="D199" s="181" t="s">
        <v>179</v>
      </c>
      <c r="E199" s="182" t="s">
        <v>2005</v>
      </c>
      <c r="F199" s="183" t="s">
        <v>2006</v>
      </c>
      <c r="G199" s="184" t="s">
        <v>269</v>
      </c>
      <c r="H199" s="185">
        <v>29</v>
      </c>
      <c r="I199" s="186"/>
      <c r="J199" s="187">
        <f t="shared" si="50"/>
        <v>0</v>
      </c>
      <c r="K199" s="183" t="s">
        <v>19</v>
      </c>
      <c r="L199" s="41"/>
      <c r="M199" s="188" t="s">
        <v>19</v>
      </c>
      <c r="N199" s="189" t="s">
        <v>43</v>
      </c>
      <c r="O199" s="66"/>
      <c r="P199" s="190">
        <f t="shared" si="51"/>
        <v>0</v>
      </c>
      <c r="Q199" s="190">
        <v>0</v>
      </c>
      <c r="R199" s="190">
        <f t="shared" si="52"/>
        <v>0</v>
      </c>
      <c r="S199" s="190">
        <v>0</v>
      </c>
      <c r="T199" s="191">
        <f t="shared" si="5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184</v>
      </c>
      <c r="AT199" s="192" t="s">
        <v>179</v>
      </c>
      <c r="AU199" s="192" t="s">
        <v>81</v>
      </c>
      <c r="AY199" s="19" t="s">
        <v>177</v>
      </c>
      <c r="BE199" s="193">
        <f t="shared" si="54"/>
        <v>0</v>
      </c>
      <c r="BF199" s="193">
        <f t="shared" si="55"/>
        <v>0</v>
      </c>
      <c r="BG199" s="193">
        <f t="shared" si="56"/>
        <v>0</v>
      </c>
      <c r="BH199" s="193">
        <f t="shared" si="57"/>
        <v>0</v>
      </c>
      <c r="BI199" s="193">
        <f t="shared" si="58"/>
        <v>0</v>
      </c>
      <c r="BJ199" s="19" t="s">
        <v>79</v>
      </c>
      <c r="BK199" s="193">
        <f t="shared" si="59"/>
        <v>0</v>
      </c>
      <c r="BL199" s="19" t="s">
        <v>184</v>
      </c>
      <c r="BM199" s="192" t="s">
        <v>1462</v>
      </c>
    </row>
    <row r="200" spans="1:65" s="2" customFormat="1" ht="16.5" customHeight="1">
      <c r="A200" s="36"/>
      <c r="B200" s="37"/>
      <c r="C200" s="181" t="s">
        <v>1023</v>
      </c>
      <c r="D200" s="181" t="s">
        <v>179</v>
      </c>
      <c r="E200" s="182" t="s">
        <v>2007</v>
      </c>
      <c r="F200" s="183" t="s">
        <v>2008</v>
      </c>
      <c r="G200" s="184" t="s">
        <v>380</v>
      </c>
      <c r="H200" s="185">
        <v>20</v>
      </c>
      <c r="I200" s="186"/>
      <c r="J200" s="187">
        <f t="shared" si="50"/>
        <v>0</v>
      </c>
      <c r="K200" s="183" t="s">
        <v>19</v>
      </c>
      <c r="L200" s="41"/>
      <c r="M200" s="188" t="s">
        <v>19</v>
      </c>
      <c r="N200" s="189" t="s">
        <v>43</v>
      </c>
      <c r="O200" s="66"/>
      <c r="P200" s="190">
        <f t="shared" si="51"/>
        <v>0</v>
      </c>
      <c r="Q200" s="190">
        <v>0</v>
      </c>
      <c r="R200" s="190">
        <f t="shared" si="52"/>
        <v>0</v>
      </c>
      <c r="S200" s="190">
        <v>0</v>
      </c>
      <c r="T200" s="191">
        <f t="shared" si="5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81</v>
      </c>
      <c r="AY200" s="19" t="s">
        <v>177</v>
      </c>
      <c r="BE200" s="193">
        <f t="shared" si="54"/>
        <v>0</v>
      </c>
      <c r="BF200" s="193">
        <f t="shared" si="55"/>
        <v>0</v>
      </c>
      <c r="BG200" s="193">
        <f t="shared" si="56"/>
        <v>0</v>
      </c>
      <c r="BH200" s="193">
        <f t="shared" si="57"/>
        <v>0</v>
      </c>
      <c r="BI200" s="193">
        <f t="shared" si="58"/>
        <v>0</v>
      </c>
      <c r="BJ200" s="19" t="s">
        <v>79</v>
      </c>
      <c r="BK200" s="193">
        <f t="shared" si="59"/>
        <v>0</v>
      </c>
      <c r="BL200" s="19" t="s">
        <v>184</v>
      </c>
      <c r="BM200" s="192" t="s">
        <v>1475</v>
      </c>
    </row>
    <row r="201" spans="1:65" s="2" customFormat="1" ht="16.5" customHeight="1">
      <c r="A201" s="36"/>
      <c r="B201" s="37"/>
      <c r="C201" s="181" t="s">
        <v>1029</v>
      </c>
      <c r="D201" s="181" t="s">
        <v>179</v>
      </c>
      <c r="E201" s="182" t="s">
        <v>2009</v>
      </c>
      <c r="F201" s="183" t="s">
        <v>2010</v>
      </c>
      <c r="G201" s="184" t="s">
        <v>380</v>
      </c>
      <c r="H201" s="185">
        <v>170</v>
      </c>
      <c r="I201" s="186"/>
      <c r="J201" s="187">
        <f t="shared" si="50"/>
        <v>0</v>
      </c>
      <c r="K201" s="183" t="s">
        <v>19</v>
      </c>
      <c r="L201" s="41"/>
      <c r="M201" s="188" t="s">
        <v>19</v>
      </c>
      <c r="N201" s="189" t="s">
        <v>43</v>
      </c>
      <c r="O201" s="66"/>
      <c r="P201" s="190">
        <f t="shared" si="51"/>
        <v>0</v>
      </c>
      <c r="Q201" s="190">
        <v>0</v>
      </c>
      <c r="R201" s="190">
        <f t="shared" si="52"/>
        <v>0</v>
      </c>
      <c r="S201" s="190">
        <v>0</v>
      </c>
      <c r="T201" s="191">
        <f t="shared" si="5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184</v>
      </c>
      <c r="AT201" s="192" t="s">
        <v>179</v>
      </c>
      <c r="AU201" s="192" t="s">
        <v>81</v>
      </c>
      <c r="AY201" s="19" t="s">
        <v>177</v>
      </c>
      <c r="BE201" s="193">
        <f t="shared" si="54"/>
        <v>0</v>
      </c>
      <c r="BF201" s="193">
        <f t="shared" si="55"/>
        <v>0</v>
      </c>
      <c r="BG201" s="193">
        <f t="shared" si="56"/>
        <v>0</v>
      </c>
      <c r="BH201" s="193">
        <f t="shared" si="57"/>
        <v>0</v>
      </c>
      <c r="BI201" s="193">
        <f t="shared" si="58"/>
        <v>0</v>
      </c>
      <c r="BJ201" s="19" t="s">
        <v>79</v>
      </c>
      <c r="BK201" s="193">
        <f t="shared" si="59"/>
        <v>0</v>
      </c>
      <c r="BL201" s="19" t="s">
        <v>184</v>
      </c>
      <c r="BM201" s="192" t="s">
        <v>1486</v>
      </c>
    </row>
    <row r="202" spans="1:65" s="2" customFormat="1" ht="16.5" customHeight="1">
      <c r="A202" s="36"/>
      <c r="B202" s="37"/>
      <c r="C202" s="181" t="s">
        <v>1034</v>
      </c>
      <c r="D202" s="181" t="s">
        <v>179</v>
      </c>
      <c r="E202" s="182" t="s">
        <v>2011</v>
      </c>
      <c r="F202" s="183" t="s">
        <v>2012</v>
      </c>
      <c r="G202" s="184" t="s">
        <v>380</v>
      </c>
      <c r="H202" s="185">
        <v>112</v>
      </c>
      <c r="I202" s="186"/>
      <c r="J202" s="187">
        <f t="shared" si="50"/>
        <v>0</v>
      </c>
      <c r="K202" s="183" t="s">
        <v>19</v>
      </c>
      <c r="L202" s="41"/>
      <c r="M202" s="188" t="s">
        <v>19</v>
      </c>
      <c r="N202" s="189" t="s">
        <v>43</v>
      </c>
      <c r="O202" s="66"/>
      <c r="P202" s="190">
        <f t="shared" si="51"/>
        <v>0</v>
      </c>
      <c r="Q202" s="190">
        <v>0</v>
      </c>
      <c r="R202" s="190">
        <f t="shared" si="52"/>
        <v>0</v>
      </c>
      <c r="S202" s="190">
        <v>0</v>
      </c>
      <c r="T202" s="191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81</v>
      </c>
      <c r="AY202" s="19" t="s">
        <v>177</v>
      </c>
      <c r="BE202" s="193">
        <f t="shared" si="54"/>
        <v>0</v>
      </c>
      <c r="BF202" s="193">
        <f t="shared" si="55"/>
        <v>0</v>
      </c>
      <c r="BG202" s="193">
        <f t="shared" si="56"/>
        <v>0</v>
      </c>
      <c r="BH202" s="193">
        <f t="shared" si="57"/>
        <v>0</v>
      </c>
      <c r="BI202" s="193">
        <f t="shared" si="58"/>
        <v>0</v>
      </c>
      <c r="BJ202" s="19" t="s">
        <v>79</v>
      </c>
      <c r="BK202" s="193">
        <f t="shared" si="59"/>
        <v>0</v>
      </c>
      <c r="BL202" s="19" t="s">
        <v>184</v>
      </c>
      <c r="BM202" s="192" t="s">
        <v>1497</v>
      </c>
    </row>
    <row r="203" spans="1:65" s="2" customFormat="1" ht="16.5" customHeight="1">
      <c r="A203" s="36"/>
      <c r="B203" s="37"/>
      <c r="C203" s="181" t="s">
        <v>1040</v>
      </c>
      <c r="D203" s="181" t="s">
        <v>179</v>
      </c>
      <c r="E203" s="182" t="s">
        <v>2013</v>
      </c>
      <c r="F203" s="183" t="s">
        <v>2014</v>
      </c>
      <c r="G203" s="184" t="s">
        <v>380</v>
      </c>
      <c r="H203" s="185">
        <v>71</v>
      </c>
      <c r="I203" s="186"/>
      <c r="J203" s="187">
        <f t="shared" si="50"/>
        <v>0</v>
      </c>
      <c r="K203" s="183" t="s">
        <v>19</v>
      </c>
      <c r="L203" s="41"/>
      <c r="M203" s="188" t="s">
        <v>19</v>
      </c>
      <c r="N203" s="189" t="s">
        <v>43</v>
      </c>
      <c r="O203" s="66"/>
      <c r="P203" s="190">
        <f t="shared" si="51"/>
        <v>0</v>
      </c>
      <c r="Q203" s="190">
        <v>0</v>
      </c>
      <c r="R203" s="190">
        <f t="shared" si="52"/>
        <v>0</v>
      </c>
      <c r="S203" s="190">
        <v>0</v>
      </c>
      <c r="T203" s="191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184</v>
      </c>
      <c r="AT203" s="192" t="s">
        <v>179</v>
      </c>
      <c r="AU203" s="192" t="s">
        <v>81</v>
      </c>
      <c r="AY203" s="19" t="s">
        <v>177</v>
      </c>
      <c r="BE203" s="193">
        <f t="shared" si="54"/>
        <v>0</v>
      </c>
      <c r="BF203" s="193">
        <f t="shared" si="55"/>
        <v>0</v>
      </c>
      <c r="BG203" s="193">
        <f t="shared" si="56"/>
        <v>0</v>
      </c>
      <c r="BH203" s="193">
        <f t="shared" si="57"/>
        <v>0</v>
      </c>
      <c r="BI203" s="193">
        <f t="shared" si="58"/>
        <v>0</v>
      </c>
      <c r="BJ203" s="19" t="s">
        <v>79</v>
      </c>
      <c r="BK203" s="193">
        <f t="shared" si="59"/>
        <v>0</v>
      </c>
      <c r="BL203" s="19" t="s">
        <v>184</v>
      </c>
      <c r="BM203" s="192" t="s">
        <v>1508</v>
      </c>
    </row>
    <row r="204" spans="1:65" s="2" customFormat="1" ht="16.5" customHeight="1">
      <c r="A204" s="36"/>
      <c r="B204" s="37"/>
      <c r="C204" s="181" t="s">
        <v>1043</v>
      </c>
      <c r="D204" s="181" t="s">
        <v>179</v>
      </c>
      <c r="E204" s="182" t="s">
        <v>2015</v>
      </c>
      <c r="F204" s="183" t="s">
        <v>2016</v>
      </c>
      <c r="G204" s="184" t="s">
        <v>380</v>
      </c>
      <c r="H204" s="185">
        <v>31</v>
      </c>
      <c r="I204" s="186"/>
      <c r="J204" s="187">
        <f t="shared" si="50"/>
        <v>0</v>
      </c>
      <c r="K204" s="183" t="s">
        <v>19</v>
      </c>
      <c r="L204" s="41"/>
      <c r="M204" s="188" t="s">
        <v>19</v>
      </c>
      <c r="N204" s="189" t="s">
        <v>43</v>
      </c>
      <c r="O204" s="66"/>
      <c r="P204" s="190">
        <f t="shared" si="51"/>
        <v>0</v>
      </c>
      <c r="Q204" s="190">
        <v>0</v>
      </c>
      <c r="R204" s="190">
        <f t="shared" si="52"/>
        <v>0</v>
      </c>
      <c r="S204" s="190">
        <v>0</v>
      </c>
      <c r="T204" s="191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81</v>
      </c>
      <c r="AY204" s="19" t="s">
        <v>177</v>
      </c>
      <c r="BE204" s="193">
        <f t="shared" si="54"/>
        <v>0</v>
      </c>
      <c r="BF204" s="193">
        <f t="shared" si="55"/>
        <v>0</v>
      </c>
      <c r="BG204" s="193">
        <f t="shared" si="56"/>
        <v>0</v>
      </c>
      <c r="BH204" s="193">
        <f t="shared" si="57"/>
        <v>0</v>
      </c>
      <c r="BI204" s="193">
        <f t="shared" si="58"/>
        <v>0</v>
      </c>
      <c r="BJ204" s="19" t="s">
        <v>79</v>
      </c>
      <c r="BK204" s="193">
        <f t="shared" si="59"/>
        <v>0</v>
      </c>
      <c r="BL204" s="19" t="s">
        <v>184</v>
      </c>
      <c r="BM204" s="192" t="s">
        <v>1520</v>
      </c>
    </row>
    <row r="205" spans="1:65" s="2" customFormat="1" ht="16.5" customHeight="1">
      <c r="A205" s="36"/>
      <c r="B205" s="37"/>
      <c r="C205" s="181" t="s">
        <v>1047</v>
      </c>
      <c r="D205" s="181" t="s">
        <v>179</v>
      </c>
      <c r="E205" s="182" t="s">
        <v>2017</v>
      </c>
      <c r="F205" s="183" t="s">
        <v>2018</v>
      </c>
      <c r="G205" s="184" t="s">
        <v>380</v>
      </c>
      <c r="H205" s="185">
        <v>27</v>
      </c>
      <c r="I205" s="186"/>
      <c r="J205" s="187">
        <f t="shared" si="50"/>
        <v>0</v>
      </c>
      <c r="K205" s="183" t="s">
        <v>19</v>
      </c>
      <c r="L205" s="41"/>
      <c r="M205" s="188" t="s">
        <v>19</v>
      </c>
      <c r="N205" s="189" t="s">
        <v>43</v>
      </c>
      <c r="O205" s="66"/>
      <c r="P205" s="190">
        <f t="shared" si="51"/>
        <v>0</v>
      </c>
      <c r="Q205" s="190">
        <v>0</v>
      </c>
      <c r="R205" s="190">
        <f t="shared" si="52"/>
        <v>0</v>
      </c>
      <c r="S205" s="190">
        <v>0</v>
      </c>
      <c r="T205" s="191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184</v>
      </c>
      <c r="AT205" s="192" t="s">
        <v>179</v>
      </c>
      <c r="AU205" s="192" t="s">
        <v>81</v>
      </c>
      <c r="AY205" s="19" t="s">
        <v>177</v>
      </c>
      <c r="BE205" s="193">
        <f t="shared" si="54"/>
        <v>0</v>
      </c>
      <c r="BF205" s="193">
        <f t="shared" si="55"/>
        <v>0</v>
      </c>
      <c r="BG205" s="193">
        <f t="shared" si="56"/>
        <v>0</v>
      </c>
      <c r="BH205" s="193">
        <f t="shared" si="57"/>
        <v>0</v>
      </c>
      <c r="BI205" s="193">
        <f t="shared" si="58"/>
        <v>0</v>
      </c>
      <c r="BJ205" s="19" t="s">
        <v>79</v>
      </c>
      <c r="BK205" s="193">
        <f t="shared" si="59"/>
        <v>0</v>
      </c>
      <c r="BL205" s="19" t="s">
        <v>184</v>
      </c>
      <c r="BM205" s="192" t="s">
        <v>1533</v>
      </c>
    </row>
    <row r="206" spans="1:65" s="2" customFormat="1" ht="16.5" customHeight="1">
      <c r="A206" s="36"/>
      <c r="B206" s="37"/>
      <c r="C206" s="181" t="s">
        <v>1053</v>
      </c>
      <c r="D206" s="181" t="s">
        <v>179</v>
      </c>
      <c r="E206" s="182" t="s">
        <v>2019</v>
      </c>
      <c r="F206" s="183" t="s">
        <v>2020</v>
      </c>
      <c r="G206" s="184" t="s">
        <v>380</v>
      </c>
      <c r="H206" s="185">
        <v>141</v>
      </c>
      <c r="I206" s="186"/>
      <c r="J206" s="187">
        <f t="shared" si="50"/>
        <v>0</v>
      </c>
      <c r="K206" s="183" t="s">
        <v>19</v>
      </c>
      <c r="L206" s="41"/>
      <c r="M206" s="188" t="s">
        <v>19</v>
      </c>
      <c r="N206" s="189" t="s">
        <v>43</v>
      </c>
      <c r="O206" s="66"/>
      <c r="P206" s="190">
        <f t="shared" si="51"/>
        <v>0</v>
      </c>
      <c r="Q206" s="190">
        <v>0</v>
      </c>
      <c r="R206" s="190">
        <f t="shared" si="52"/>
        <v>0</v>
      </c>
      <c r="S206" s="190">
        <v>0</v>
      </c>
      <c r="T206" s="191">
        <f t="shared" si="5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81</v>
      </c>
      <c r="AY206" s="19" t="s">
        <v>177</v>
      </c>
      <c r="BE206" s="193">
        <f t="shared" si="54"/>
        <v>0</v>
      </c>
      <c r="BF206" s="193">
        <f t="shared" si="55"/>
        <v>0</v>
      </c>
      <c r="BG206" s="193">
        <f t="shared" si="56"/>
        <v>0</v>
      </c>
      <c r="BH206" s="193">
        <f t="shared" si="57"/>
        <v>0</v>
      </c>
      <c r="BI206" s="193">
        <f t="shared" si="58"/>
        <v>0</v>
      </c>
      <c r="BJ206" s="19" t="s">
        <v>79</v>
      </c>
      <c r="BK206" s="193">
        <f t="shared" si="59"/>
        <v>0</v>
      </c>
      <c r="BL206" s="19" t="s">
        <v>184</v>
      </c>
      <c r="BM206" s="192" t="s">
        <v>1544</v>
      </c>
    </row>
    <row r="207" spans="1:65" s="2" customFormat="1" ht="16.5" customHeight="1">
      <c r="A207" s="36"/>
      <c r="B207" s="37"/>
      <c r="C207" s="181" t="s">
        <v>1062</v>
      </c>
      <c r="D207" s="181" t="s">
        <v>179</v>
      </c>
      <c r="E207" s="182" t="s">
        <v>2021</v>
      </c>
      <c r="F207" s="183" t="s">
        <v>2022</v>
      </c>
      <c r="G207" s="184" t="s">
        <v>380</v>
      </c>
      <c r="H207" s="185">
        <v>62</v>
      </c>
      <c r="I207" s="186"/>
      <c r="J207" s="187">
        <f t="shared" si="50"/>
        <v>0</v>
      </c>
      <c r="K207" s="183" t="s">
        <v>19</v>
      </c>
      <c r="L207" s="41"/>
      <c r="M207" s="188" t="s">
        <v>19</v>
      </c>
      <c r="N207" s="189" t="s">
        <v>43</v>
      </c>
      <c r="O207" s="66"/>
      <c r="P207" s="190">
        <f t="shared" si="51"/>
        <v>0</v>
      </c>
      <c r="Q207" s="190">
        <v>0</v>
      </c>
      <c r="R207" s="190">
        <f t="shared" si="52"/>
        <v>0</v>
      </c>
      <c r="S207" s="190">
        <v>0</v>
      </c>
      <c r="T207" s="191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81</v>
      </c>
      <c r="AY207" s="19" t="s">
        <v>177</v>
      </c>
      <c r="BE207" s="193">
        <f t="shared" si="54"/>
        <v>0</v>
      </c>
      <c r="BF207" s="193">
        <f t="shared" si="55"/>
        <v>0</v>
      </c>
      <c r="BG207" s="193">
        <f t="shared" si="56"/>
        <v>0</v>
      </c>
      <c r="BH207" s="193">
        <f t="shared" si="57"/>
        <v>0</v>
      </c>
      <c r="BI207" s="193">
        <f t="shared" si="58"/>
        <v>0</v>
      </c>
      <c r="BJ207" s="19" t="s">
        <v>79</v>
      </c>
      <c r="BK207" s="193">
        <f t="shared" si="59"/>
        <v>0</v>
      </c>
      <c r="BL207" s="19" t="s">
        <v>184</v>
      </c>
      <c r="BM207" s="192" t="s">
        <v>1555</v>
      </c>
    </row>
    <row r="208" spans="1:65" s="2" customFormat="1" ht="16.5" customHeight="1">
      <c r="A208" s="36"/>
      <c r="B208" s="37"/>
      <c r="C208" s="181" t="s">
        <v>1069</v>
      </c>
      <c r="D208" s="181" t="s">
        <v>179</v>
      </c>
      <c r="E208" s="182" t="s">
        <v>2023</v>
      </c>
      <c r="F208" s="183" t="s">
        <v>2024</v>
      </c>
      <c r="G208" s="184" t="s">
        <v>380</v>
      </c>
      <c r="H208" s="185">
        <v>11</v>
      </c>
      <c r="I208" s="186"/>
      <c r="J208" s="187">
        <f t="shared" si="50"/>
        <v>0</v>
      </c>
      <c r="K208" s="183" t="s">
        <v>19</v>
      </c>
      <c r="L208" s="41"/>
      <c r="M208" s="188" t="s">
        <v>19</v>
      </c>
      <c r="N208" s="189" t="s">
        <v>43</v>
      </c>
      <c r="O208" s="66"/>
      <c r="P208" s="190">
        <f t="shared" si="51"/>
        <v>0</v>
      </c>
      <c r="Q208" s="190">
        <v>0</v>
      </c>
      <c r="R208" s="190">
        <f t="shared" si="52"/>
        <v>0</v>
      </c>
      <c r="S208" s="190">
        <v>0</v>
      </c>
      <c r="T208" s="191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184</v>
      </c>
      <c r="AT208" s="192" t="s">
        <v>179</v>
      </c>
      <c r="AU208" s="192" t="s">
        <v>81</v>
      </c>
      <c r="AY208" s="19" t="s">
        <v>177</v>
      </c>
      <c r="BE208" s="193">
        <f t="shared" si="54"/>
        <v>0</v>
      </c>
      <c r="BF208" s="193">
        <f t="shared" si="55"/>
        <v>0</v>
      </c>
      <c r="BG208" s="193">
        <f t="shared" si="56"/>
        <v>0</v>
      </c>
      <c r="BH208" s="193">
        <f t="shared" si="57"/>
        <v>0</v>
      </c>
      <c r="BI208" s="193">
        <f t="shared" si="58"/>
        <v>0</v>
      </c>
      <c r="BJ208" s="19" t="s">
        <v>79</v>
      </c>
      <c r="BK208" s="193">
        <f t="shared" si="59"/>
        <v>0</v>
      </c>
      <c r="BL208" s="19" t="s">
        <v>184</v>
      </c>
      <c r="BM208" s="192" t="s">
        <v>1566</v>
      </c>
    </row>
    <row r="209" spans="1:65" s="2" customFormat="1" ht="16.5" customHeight="1">
      <c r="A209" s="36"/>
      <c r="B209" s="37"/>
      <c r="C209" s="181" t="s">
        <v>1075</v>
      </c>
      <c r="D209" s="181" t="s">
        <v>179</v>
      </c>
      <c r="E209" s="182" t="s">
        <v>2025</v>
      </c>
      <c r="F209" s="183" t="s">
        <v>2026</v>
      </c>
      <c r="G209" s="184" t="s">
        <v>380</v>
      </c>
      <c r="H209" s="185">
        <v>170</v>
      </c>
      <c r="I209" s="186"/>
      <c r="J209" s="187">
        <f t="shared" si="50"/>
        <v>0</v>
      </c>
      <c r="K209" s="183" t="s">
        <v>19</v>
      </c>
      <c r="L209" s="41"/>
      <c r="M209" s="188" t="s">
        <v>19</v>
      </c>
      <c r="N209" s="189" t="s">
        <v>43</v>
      </c>
      <c r="O209" s="66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81</v>
      </c>
      <c r="AY209" s="19" t="s">
        <v>177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9" t="s">
        <v>79</v>
      </c>
      <c r="BK209" s="193">
        <f t="shared" si="59"/>
        <v>0</v>
      </c>
      <c r="BL209" s="19" t="s">
        <v>184</v>
      </c>
      <c r="BM209" s="192" t="s">
        <v>1579</v>
      </c>
    </row>
    <row r="210" spans="1:65" s="13" customFormat="1" ht="11.25">
      <c r="B210" s="199"/>
      <c r="C210" s="200"/>
      <c r="D210" s="201" t="s">
        <v>188</v>
      </c>
      <c r="E210" s="202" t="s">
        <v>19</v>
      </c>
      <c r="F210" s="203" t="s">
        <v>2027</v>
      </c>
      <c r="G210" s="200"/>
      <c r="H210" s="204">
        <v>170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188</v>
      </c>
      <c r="AU210" s="210" t="s">
        <v>81</v>
      </c>
      <c r="AV210" s="13" t="s">
        <v>81</v>
      </c>
      <c r="AW210" s="13" t="s">
        <v>33</v>
      </c>
      <c r="AX210" s="13" t="s">
        <v>72</v>
      </c>
      <c r="AY210" s="210" t="s">
        <v>177</v>
      </c>
    </row>
    <row r="211" spans="1:65" s="14" customFormat="1" ht="11.25">
      <c r="B211" s="211"/>
      <c r="C211" s="212"/>
      <c r="D211" s="201" t="s">
        <v>188</v>
      </c>
      <c r="E211" s="213" t="s">
        <v>19</v>
      </c>
      <c r="F211" s="214" t="s">
        <v>199</v>
      </c>
      <c r="G211" s="212"/>
      <c r="H211" s="215">
        <v>170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188</v>
      </c>
      <c r="AU211" s="221" t="s">
        <v>81</v>
      </c>
      <c r="AV211" s="14" t="s">
        <v>184</v>
      </c>
      <c r="AW211" s="14" t="s">
        <v>33</v>
      </c>
      <c r="AX211" s="14" t="s">
        <v>79</v>
      </c>
      <c r="AY211" s="221" t="s">
        <v>177</v>
      </c>
    </row>
    <row r="212" spans="1:65" s="2" customFormat="1" ht="16.5" customHeight="1">
      <c r="A212" s="36"/>
      <c r="B212" s="37"/>
      <c r="C212" s="181" t="s">
        <v>1081</v>
      </c>
      <c r="D212" s="181" t="s">
        <v>179</v>
      </c>
      <c r="E212" s="182" t="s">
        <v>2028</v>
      </c>
      <c r="F212" s="183" t="s">
        <v>2029</v>
      </c>
      <c r="G212" s="184" t="s">
        <v>380</v>
      </c>
      <c r="H212" s="185">
        <v>27</v>
      </c>
      <c r="I212" s="186"/>
      <c r="J212" s="187">
        <f t="shared" ref="J212:J230" si="60">ROUND(I212*H212,2)</f>
        <v>0</v>
      </c>
      <c r="K212" s="183" t="s">
        <v>19</v>
      </c>
      <c r="L212" s="41"/>
      <c r="M212" s="188" t="s">
        <v>19</v>
      </c>
      <c r="N212" s="189" t="s">
        <v>43</v>
      </c>
      <c r="O212" s="66"/>
      <c r="P212" s="190">
        <f t="shared" ref="P212:P230" si="61">O212*H212</f>
        <v>0</v>
      </c>
      <c r="Q212" s="190">
        <v>0</v>
      </c>
      <c r="R212" s="190">
        <f t="shared" ref="R212:R230" si="62">Q212*H212</f>
        <v>0</v>
      </c>
      <c r="S212" s="190">
        <v>0</v>
      </c>
      <c r="T212" s="191">
        <f t="shared" ref="T212:T230" si="63"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81</v>
      </c>
      <c r="AY212" s="19" t="s">
        <v>177</v>
      </c>
      <c r="BE212" s="193">
        <f t="shared" ref="BE212:BE230" si="64">IF(N212="základní",J212,0)</f>
        <v>0</v>
      </c>
      <c r="BF212" s="193">
        <f t="shared" ref="BF212:BF230" si="65">IF(N212="snížená",J212,0)</f>
        <v>0</v>
      </c>
      <c r="BG212" s="193">
        <f t="shared" ref="BG212:BG230" si="66">IF(N212="zákl. přenesená",J212,0)</f>
        <v>0</v>
      </c>
      <c r="BH212" s="193">
        <f t="shared" ref="BH212:BH230" si="67">IF(N212="sníž. přenesená",J212,0)</f>
        <v>0</v>
      </c>
      <c r="BI212" s="193">
        <f t="shared" ref="BI212:BI230" si="68">IF(N212="nulová",J212,0)</f>
        <v>0</v>
      </c>
      <c r="BJ212" s="19" t="s">
        <v>79</v>
      </c>
      <c r="BK212" s="193">
        <f t="shared" ref="BK212:BK230" si="69">ROUND(I212*H212,2)</f>
        <v>0</v>
      </c>
      <c r="BL212" s="19" t="s">
        <v>184</v>
      </c>
      <c r="BM212" s="192" t="s">
        <v>1590</v>
      </c>
    </row>
    <row r="213" spans="1:65" s="2" customFormat="1" ht="16.5" customHeight="1">
      <c r="A213" s="36"/>
      <c r="B213" s="37"/>
      <c r="C213" s="181" t="s">
        <v>1089</v>
      </c>
      <c r="D213" s="181" t="s">
        <v>179</v>
      </c>
      <c r="E213" s="182" t="s">
        <v>2030</v>
      </c>
      <c r="F213" s="183" t="s">
        <v>2031</v>
      </c>
      <c r="G213" s="184" t="s">
        <v>269</v>
      </c>
      <c r="H213" s="185">
        <v>44</v>
      </c>
      <c r="I213" s="186"/>
      <c r="J213" s="187">
        <f t="shared" si="60"/>
        <v>0</v>
      </c>
      <c r="K213" s="183" t="s">
        <v>19</v>
      </c>
      <c r="L213" s="41"/>
      <c r="M213" s="188" t="s">
        <v>19</v>
      </c>
      <c r="N213" s="189" t="s">
        <v>43</v>
      </c>
      <c r="O213" s="66"/>
      <c r="P213" s="190">
        <f t="shared" si="61"/>
        <v>0</v>
      </c>
      <c r="Q213" s="190">
        <v>0</v>
      </c>
      <c r="R213" s="190">
        <f t="shared" si="62"/>
        <v>0</v>
      </c>
      <c r="S213" s="190">
        <v>0</v>
      </c>
      <c r="T213" s="191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184</v>
      </c>
      <c r="AT213" s="192" t="s">
        <v>179</v>
      </c>
      <c r="AU213" s="192" t="s">
        <v>81</v>
      </c>
      <c r="AY213" s="19" t="s">
        <v>177</v>
      </c>
      <c r="BE213" s="193">
        <f t="shared" si="64"/>
        <v>0</v>
      </c>
      <c r="BF213" s="193">
        <f t="shared" si="65"/>
        <v>0</v>
      </c>
      <c r="BG213" s="193">
        <f t="shared" si="66"/>
        <v>0</v>
      </c>
      <c r="BH213" s="193">
        <f t="shared" si="67"/>
        <v>0</v>
      </c>
      <c r="BI213" s="193">
        <f t="shared" si="68"/>
        <v>0</v>
      </c>
      <c r="BJ213" s="19" t="s">
        <v>79</v>
      </c>
      <c r="BK213" s="193">
        <f t="shared" si="69"/>
        <v>0</v>
      </c>
      <c r="BL213" s="19" t="s">
        <v>184</v>
      </c>
      <c r="BM213" s="192" t="s">
        <v>1601</v>
      </c>
    </row>
    <row r="214" spans="1:65" s="2" customFormat="1" ht="16.5" customHeight="1">
      <c r="A214" s="36"/>
      <c r="B214" s="37"/>
      <c r="C214" s="181" t="s">
        <v>1094</v>
      </c>
      <c r="D214" s="181" t="s">
        <v>179</v>
      </c>
      <c r="E214" s="182" t="s">
        <v>2032</v>
      </c>
      <c r="F214" s="183" t="s">
        <v>2033</v>
      </c>
      <c r="G214" s="184" t="s">
        <v>269</v>
      </c>
      <c r="H214" s="185">
        <v>22</v>
      </c>
      <c r="I214" s="186"/>
      <c r="J214" s="187">
        <f t="shared" si="60"/>
        <v>0</v>
      </c>
      <c r="K214" s="183" t="s">
        <v>19</v>
      </c>
      <c r="L214" s="41"/>
      <c r="M214" s="188" t="s">
        <v>19</v>
      </c>
      <c r="N214" s="189" t="s">
        <v>43</v>
      </c>
      <c r="O214" s="66"/>
      <c r="P214" s="190">
        <f t="shared" si="61"/>
        <v>0</v>
      </c>
      <c r="Q214" s="190">
        <v>0</v>
      </c>
      <c r="R214" s="190">
        <f t="shared" si="62"/>
        <v>0</v>
      </c>
      <c r="S214" s="190">
        <v>0</v>
      </c>
      <c r="T214" s="191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184</v>
      </c>
      <c r="AT214" s="192" t="s">
        <v>179</v>
      </c>
      <c r="AU214" s="192" t="s">
        <v>81</v>
      </c>
      <c r="AY214" s="19" t="s">
        <v>177</v>
      </c>
      <c r="BE214" s="193">
        <f t="shared" si="64"/>
        <v>0</v>
      </c>
      <c r="BF214" s="193">
        <f t="shared" si="65"/>
        <v>0</v>
      </c>
      <c r="BG214" s="193">
        <f t="shared" si="66"/>
        <v>0</v>
      </c>
      <c r="BH214" s="193">
        <f t="shared" si="67"/>
        <v>0</v>
      </c>
      <c r="BI214" s="193">
        <f t="shared" si="68"/>
        <v>0</v>
      </c>
      <c r="BJ214" s="19" t="s">
        <v>79</v>
      </c>
      <c r="BK214" s="193">
        <f t="shared" si="69"/>
        <v>0</v>
      </c>
      <c r="BL214" s="19" t="s">
        <v>184</v>
      </c>
      <c r="BM214" s="192" t="s">
        <v>1611</v>
      </c>
    </row>
    <row r="215" spans="1:65" s="2" customFormat="1" ht="16.5" customHeight="1">
      <c r="A215" s="36"/>
      <c r="B215" s="37"/>
      <c r="C215" s="181" t="s">
        <v>1101</v>
      </c>
      <c r="D215" s="181" t="s">
        <v>179</v>
      </c>
      <c r="E215" s="182" t="s">
        <v>2034</v>
      </c>
      <c r="F215" s="183" t="s">
        <v>2035</v>
      </c>
      <c r="G215" s="184" t="s">
        <v>2036</v>
      </c>
      <c r="H215" s="185">
        <v>4</v>
      </c>
      <c r="I215" s="186"/>
      <c r="J215" s="187">
        <f t="shared" si="60"/>
        <v>0</v>
      </c>
      <c r="K215" s="183" t="s">
        <v>19</v>
      </c>
      <c r="L215" s="41"/>
      <c r="M215" s="188" t="s">
        <v>19</v>
      </c>
      <c r="N215" s="189" t="s">
        <v>43</v>
      </c>
      <c r="O215" s="66"/>
      <c r="P215" s="190">
        <f t="shared" si="61"/>
        <v>0</v>
      </c>
      <c r="Q215" s="190">
        <v>0</v>
      </c>
      <c r="R215" s="190">
        <f t="shared" si="62"/>
        <v>0</v>
      </c>
      <c r="S215" s="190">
        <v>0</v>
      </c>
      <c r="T215" s="191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81</v>
      </c>
      <c r="AY215" s="19" t="s">
        <v>177</v>
      </c>
      <c r="BE215" s="193">
        <f t="shared" si="64"/>
        <v>0</v>
      </c>
      <c r="BF215" s="193">
        <f t="shared" si="65"/>
        <v>0</v>
      </c>
      <c r="BG215" s="193">
        <f t="shared" si="66"/>
        <v>0</v>
      </c>
      <c r="BH215" s="193">
        <f t="shared" si="67"/>
        <v>0</v>
      </c>
      <c r="BI215" s="193">
        <f t="shared" si="68"/>
        <v>0</v>
      </c>
      <c r="BJ215" s="19" t="s">
        <v>79</v>
      </c>
      <c r="BK215" s="193">
        <f t="shared" si="69"/>
        <v>0</v>
      </c>
      <c r="BL215" s="19" t="s">
        <v>184</v>
      </c>
      <c r="BM215" s="192" t="s">
        <v>581</v>
      </c>
    </row>
    <row r="216" spans="1:65" s="2" customFormat="1" ht="16.5" customHeight="1">
      <c r="A216" s="36"/>
      <c r="B216" s="37"/>
      <c r="C216" s="181" t="s">
        <v>1107</v>
      </c>
      <c r="D216" s="181" t="s">
        <v>179</v>
      </c>
      <c r="E216" s="182" t="s">
        <v>2037</v>
      </c>
      <c r="F216" s="183" t="s">
        <v>2038</v>
      </c>
      <c r="G216" s="184" t="s">
        <v>269</v>
      </c>
      <c r="H216" s="185">
        <v>8</v>
      </c>
      <c r="I216" s="186"/>
      <c r="J216" s="187">
        <f t="shared" si="60"/>
        <v>0</v>
      </c>
      <c r="K216" s="183" t="s">
        <v>19</v>
      </c>
      <c r="L216" s="41"/>
      <c r="M216" s="188" t="s">
        <v>19</v>
      </c>
      <c r="N216" s="189" t="s">
        <v>43</v>
      </c>
      <c r="O216" s="66"/>
      <c r="P216" s="190">
        <f t="shared" si="61"/>
        <v>0</v>
      </c>
      <c r="Q216" s="190">
        <v>0</v>
      </c>
      <c r="R216" s="190">
        <f t="shared" si="62"/>
        <v>0</v>
      </c>
      <c r="S216" s="190">
        <v>0</v>
      </c>
      <c r="T216" s="191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184</v>
      </c>
      <c r="AT216" s="192" t="s">
        <v>179</v>
      </c>
      <c r="AU216" s="192" t="s">
        <v>81</v>
      </c>
      <c r="AY216" s="19" t="s">
        <v>177</v>
      </c>
      <c r="BE216" s="193">
        <f t="shared" si="64"/>
        <v>0</v>
      </c>
      <c r="BF216" s="193">
        <f t="shared" si="65"/>
        <v>0</v>
      </c>
      <c r="BG216" s="193">
        <f t="shared" si="66"/>
        <v>0</v>
      </c>
      <c r="BH216" s="193">
        <f t="shared" si="67"/>
        <v>0</v>
      </c>
      <c r="BI216" s="193">
        <f t="shared" si="68"/>
        <v>0</v>
      </c>
      <c r="BJ216" s="19" t="s">
        <v>79</v>
      </c>
      <c r="BK216" s="193">
        <f t="shared" si="69"/>
        <v>0</v>
      </c>
      <c r="BL216" s="19" t="s">
        <v>184</v>
      </c>
      <c r="BM216" s="192" t="s">
        <v>1632</v>
      </c>
    </row>
    <row r="217" spans="1:65" s="2" customFormat="1" ht="16.5" customHeight="1">
      <c r="A217" s="36"/>
      <c r="B217" s="37"/>
      <c r="C217" s="181" t="s">
        <v>1112</v>
      </c>
      <c r="D217" s="181" t="s">
        <v>179</v>
      </c>
      <c r="E217" s="182" t="s">
        <v>2039</v>
      </c>
      <c r="F217" s="183" t="s">
        <v>2040</v>
      </c>
      <c r="G217" s="184" t="s">
        <v>269</v>
      </c>
      <c r="H217" s="185">
        <v>7</v>
      </c>
      <c r="I217" s="186"/>
      <c r="J217" s="187">
        <f t="shared" si="60"/>
        <v>0</v>
      </c>
      <c r="K217" s="183" t="s">
        <v>19</v>
      </c>
      <c r="L217" s="41"/>
      <c r="M217" s="188" t="s">
        <v>19</v>
      </c>
      <c r="N217" s="189" t="s">
        <v>43</v>
      </c>
      <c r="O217" s="66"/>
      <c r="P217" s="190">
        <f t="shared" si="61"/>
        <v>0</v>
      </c>
      <c r="Q217" s="190">
        <v>0</v>
      </c>
      <c r="R217" s="190">
        <f t="shared" si="62"/>
        <v>0</v>
      </c>
      <c r="S217" s="190">
        <v>0</v>
      </c>
      <c r="T217" s="191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81</v>
      </c>
      <c r="AY217" s="19" t="s">
        <v>177</v>
      </c>
      <c r="BE217" s="193">
        <f t="shared" si="64"/>
        <v>0</v>
      </c>
      <c r="BF217" s="193">
        <f t="shared" si="65"/>
        <v>0</v>
      </c>
      <c r="BG217" s="193">
        <f t="shared" si="66"/>
        <v>0</v>
      </c>
      <c r="BH217" s="193">
        <f t="shared" si="67"/>
        <v>0</v>
      </c>
      <c r="BI217" s="193">
        <f t="shared" si="68"/>
        <v>0</v>
      </c>
      <c r="BJ217" s="19" t="s">
        <v>79</v>
      </c>
      <c r="BK217" s="193">
        <f t="shared" si="69"/>
        <v>0</v>
      </c>
      <c r="BL217" s="19" t="s">
        <v>184</v>
      </c>
      <c r="BM217" s="192" t="s">
        <v>1643</v>
      </c>
    </row>
    <row r="218" spans="1:65" s="2" customFormat="1" ht="16.5" customHeight="1">
      <c r="A218" s="36"/>
      <c r="B218" s="37"/>
      <c r="C218" s="181" t="s">
        <v>1118</v>
      </c>
      <c r="D218" s="181" t="s">
        <v>179</v>
      </c>
      <c r="E218" s="182" t="s">
        <v>2041</v>
      </c>
      <c r="F218" s="183" t="s">
        <v>2042</v>
      </c>
      <c r="G218" s="184" t="s">
        <v>269</v>
      </c>
      <c r="H218" s="185">
        <v>3</v>
      </c>
      <c r="I218" s="186"/>
      <c r="J218" s="187">
        <f t="shared" si="60"/>
        <v>0</v>
      </c>
      <c r="K218" s="183" t="s">
        <v>19</v>
      </c>
      <c r="L218" s="41"/>
      <c r="M218" s="188" t="s">
        <v>19</v>
      </c>
      <c r="N218" s="189" t="s">
        <v>43</v>
      </c>
      <c r="O218" s="66"/>
      <c r="P218" s="190">
        <f t="shared" si="61"/>
        <v>0</v>
      </c>
      <c r="Q218" s="190">
        <v>0</v>
      </c>
      <c r="R218" s="190">
        <f t="shared" si="62"/>
        <v>0</v>
      </c>
      <c r="S218" s="190">
        <v>0</v>
      </c>
      <c r="T218" s="191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184</v>
      </c>
      <c r="AT218" s="192" t="s">
        <v>179</v>
      </c>
      <c r="AU218" s="192" t="s">
        <v>81</v>
      </c>
      <c r="AY218" s="19" t="s">
        <v>177</v>
      </c>
      <c r="BE218" s="193">
        <f t="shared" si="64"/>
        <v>0</v>
      </c>
      <c r="BF218" s="193">
        <f t="shared" si="65"/>
        <v>0</v>
      </c>
      <c r="BG218" s="193">
        <f t="shared" si="66"/>
        <v>0</v>
      </c>
      <c r="BH218" s="193">
        <f t="shared" si="67"/>
        <v>0</v>
      </c>
      <c r="BI218" s="193">
        <f t="shared" si="68"/>
        <v>0</v>
      </c>
      <c r="BJ218" s="19" t="s">
        <v>79</v>
      </c>
      <c r="BK218" s="193">
        <f t="shared" si="69"/>
        <v>0</v>
      </c>
      <c r="BL218" s="19" t="s">
        <v>184</v>
      </c>
      <c r="BM218" s="192" t="s">
        <v>1653</v>
      </c>
    </row>
    <row r="219" spans="1:65" s="2" customFormat="1" ht="16.5" customHeight="1">
      <c r="A219" s="36"/>
      <c r="B219" s="37"/>
      <c r="C219" s="181" t="s">
        <v>1125</v>
      </c>
      <c r="D219" s="181" t="s">
        <v>179</v>
      </c>
      <c r="E219" s="182" t="s">
        <v>2043</v>
      </c>
      <c r="F219" s="183" t="s">
        <v>2044</v>
      </c>
      <c r="G219" s="184" t="s">
        <v>269</v>
      </c>
      <c r="H219" s="185">
        <v>2</v>
      </c>
      <c r="I219" s="186"/>
      <c r="J219" s="187">
        <f t="shared" si="60"/>
        <v>0</v>
      </c>
      <c r="K219" s="183" t="s">
        <v>19</v>
      </c>
      <c r="L219" s="41"/>
      <c r="M219" s="188" t="s">
        <v>19</v>
      </c>
      <c r="N219" s="189" t="s">
        <v>43</v>
      </c>
      <c r="O219" s="66"/>
      <c r="P219" s="190">
        <f t="shared" si="61"/>
        <v>0</v>
      </c>
      <c r="Q219" s="190">
        <v>0</v>
      </c>
      <c r="R219" s="190">
        <f t="shared" si="62"/>
        <v>0</v>
      </c>
      <c r="S219" s="190">
        <v>0</v>
      </c>
      <c r="T219" s="191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184</v>
      </c>
      <c r="AT219" s="192" t="s">
        <v>179</v>
      </c>
      <c r="AU219" s="192" t="s">
        <v>81</v>
      </c>
      <c r="AY219" s="19" t="s">
        <v>177</v>
      </c>
      <c r="BE219" s="193">
        <f t="shared" si="64"/>
        <v>0</v>
      </c>
      <c r="BF219" s="193">
        <f t="shared" si="65"/>
        <v>0</v>
      </c>
      <c r="BG219" s="193">
        <f t="shared" si="66"/>
        <v>0</v>
      </c>
      <c r="BH219" s="193">
        <f t="shared" si="67"/>
        <v>0</v>
      </c>
      <c r="BI219" s="193">
        <f t="shared" si="68"/>
        <v>0</v>
      </c>
      <c r="BJ219" s="19" t="s">
        <v>79</v>
      </c>
      <c r="BK219" s="193">
        <f t="shared" si="69"/>
        <v>0</v>
      </c>
      <c r="BL219" s="19" t="s">
        <v>184</v>
      </c>
      <c r="BM219" s="192" t="s">
        <v>1664</v>
      </c>
    </row>
    <row r="220" spans="1:65" s="2" customFormat="1" ht="16.5" customHeight="1">
      <c r="A220" s="36"/>
      <c r="B220" s="37"/>
      <c r="C220" s="181" t="s">
        <v>1130</v>
      </c>
      <c r="D220" s="181" t="s">
        <v>179</v>
      </c>
      <c r="E220" s="182" t="s">
        <v>2045</v>
      </c>
      <c r="F220" s="183" t="s">
        <v>2046</v>
      </c>
      <c r="G220" s="184" t="s">
        <v>269</v>
      </c>
      <c r="H220" s="185">
        <v>2</v>
      </c>
      <c r="I220" s="186"/>
      <c r="J220" s="187">
        <f t="shared" si="60"/>
        <v>0</v>
      </c>
      <c r="K220" s="183" t="s">
        <v>19</v>
      </c>
      <c r="L220" s="41"/>
      <c r="M220" s="188" t="s">
        <v>19</v>
      </c>
      <c r="N220" s="189" t="s">
        <v>43</v>
      </c>
      <c r="O220" s="66"/>
      <c r="P220" s="190">
        <f t="shared" si="61"/>
        <v>0</v>
      </c>
      <c r="Q220" s="190">
        <v>0</v>
      </c>
      <c r="R220" s="190">
        <f t="shared" si="62"/>
        <v>0</v>
      </c>
      <c r="S220" s="190">
        <v>0</v>
      </c>
      <c r="T220" s="191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184</v>
      </c>
      <c r="AT220" s="192" t="s">
        <v>179</v>
      </c>
      <c r="AU220" s="192" t="s">
        <v>81</v>
      </c>
      <c r="AY220" s="19" t="s">
        <v>177</v>
      </c>
      <c r="BE220" s="193">
        <f t="shared" si="64"/>
        <v>0</v>
      </c>
      <c r="BF220" s="193">
        <f t="shared" si="65"/>
        <v>0</v>
      </c>
      <c r="BG220" s="193">
        <f t="shared" si="66"/>
        <v>0</v>
      </c>
      <c r="BH220" s="193">
        <f t="shared" si="67"/>
        <v>0</v>
      </c>
      <c r="BI220" s="193">
        <f t="shared" si="68"/>
        <v>0</v>
      </c>
      <c r="BJ220" s="19" t="s">
        <v>79</v>
      </c>
      <c r="BK220" s="193">
        <f t="shared" si="69"/>
        <v>0</v>
      </c>
      <c r="BL220" s="19" t="s">
        <v>184</v>
      </c>
      <c r="BM220" s="192" t="s">
        <v>1675</v>
      </c>
    </row>
    <row r="221" spans="1:65" s="2" customFormat="1" ht="16.5" customHeight="1">
      <c r="A221" s="36"/>
      <c r="B221" s="37"/>
      <c r="C221" s="181" t="s">
        <v>1137</v>
      </c>
      <c r="D221" s="181" t="s">
        <v>179</v>
      </c>
      <c r="E221" s="182" t="s">
        <v>2047</v>
      </c>
      <c r="F221" s="183" t="s">
        <v>2048</v>
      </c>
      <c r="G221" s="184" t="s">
        <v>269</v>
      </c>
      <c r="H221" s="185">
        <v>5</v>
      </c>
      <c r="I221" s="186"/>
      <c r="J221" s="187">
        <f t="shared" si="60"/>
        <v>0</v>
      </c>
      <c r="K221" s="183" t="s">
        <v>19</v>
      </c>
      <c r="L221" s="41"/>
      <c r="M221" s="188" t="s">
        <v>19</v>
      </c>
      <c r="N221" s="189" t="s">
        <v>43</v>
      </c>
      <c r="O221" s="66"/>
      <c r="P221" s="190">
        <f t="shared" si="61"/>
        <v>0</v>
      </c>
      <c r="Q221" s="190">
        <v>0</v>
      </c>
      <c r="R221" s="190">
        <f t="shared" si="62"/>
        <v>0</v>
      </c>
      <c r="S221" s="190">
        <v>0</v>
      </c>
      <c r="T221" s="191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184</v>
      </c>
      <c r="AT221" s="192" t="s">
        <v>179</v>
      </c>
      <c r="AU221" s="192" t="s">
        <v>81</v>
      </c>
      <c r="AY221" s="19" t="s">
        <v>177</v>
      </c>
      <c r="BE221" s="193">
        <f t="shared" si="64"/>
        <v>0</v>
      </c>
      <c r="BF221" s="193">
        <f t="shared" si="65"/>
        <v>0</v>
      </c>
      <c r="BG221" s="193">
        <f t="shared" si="66"/>
        <v>0</v>
      </c>
      <c r="BH221" s="193">
        <f t="shared" si="67"/>
        <v>0</v>
      </c>
      <c r="BI221" s="193">
        <f t="shared" si="68"/>
        <v>0</v>
      </c>
      <c r="BJ221" s="19" t="s">
        <v>79</v>
      </c>
      <c r="BK221" s="193">
        <f t="shared" si="69"/>
        <v>0</v>
      </c>
      <c r="BL221" s="19" t="s">
        <v>184</v>
      </c>
      <c r="BM221" s="192" t="s">
        <v>1686</v>
      </c>
    </row>
    <row r="222" spans="1:65" s="2" customFormat="1" ht="16.5" customHeight="1">
      <c r="A222" s="36"/>
      <c r="B222" s="37"/>
      <c r="C222" s="181" t="s">
        <v>1144</v>
      </c>
      <c r="D222" s="181" t="s">
        <v>179</v>
      </c>
      <c r="E222" s="182" t="s">
        <v>2049</v>
      </c>
      <c r="F222" s="183" t="s">
        <v>2050</v>
      </c>
      <c r="G222" s="184" t="s">
        <v>269</v>
      </c>
      <c r="H222" s="185">
        <v>4</v>
      </c>
      <c r="I222" s="186"/>
      <c r="J222" s="187">
        <f t="shared" si="60"/>
        <v>0</v>
      </c>
      <c r="K222" s="183" t="s">
        <v>19</v>
      </c>
      <c r="L222" s="41"/>
      <c r="M222" s="188" t="s">
        <v>19</v>
      </c>
      <c r="N222" s="189" t="s">
        <v>43</v>
      </c>
      <c r="O222" s="66"/>
      <c r="P222" s="190">
        <f t="shared" si="61"/>
        <v>0</v>
      </c>
      <c r="Q222" s="190">
        <v>0</v>
      </c>
      <c r="R222" s="190">
        <f t="shared" si="62"/>
        <v>0</v>
      </c>
      <c r="S222" s="190">
        <v>0</v>
      </c>
      <c r="T222" s="191">
        <f t="shared" si="6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184</v>
      </c>
      <c r="AT222" s="192" t="s">
        <v>179</v>
      </c>
      <c r="AU222" s="192" t="s">
        <v>81</v>
      </c>
      <c r="AY222" s="19" t="s">
        <v>177</v>
      </c>
      <c r="BE222" s="193">
        <f t="shared" si="64"/>
        <v>0</v>
      </c>
      <c r="BF222" s="193">
        <f t="shared" si="65"/>
        <v>0</v>
      </c>
      <c r="BG222" s="193">
        <f t="shared" si="66"/>
        <v>0</v>
      </c>
      <c r="BH222" s="193">
        <f t="shared" si="67"/>
        <v>0</v>
      </c>
      <c r="BI222" s="193">
        <f t="shared" si="68"/>
        <v>0</v>
      </c>
      <c r="BJ222" s="19" t="s">
        <v>79</v>
      </c>
      <c r="BK222" s="193">
        <f t="shared" si="69"/>
        <v>0</v>
      </c>
      <c r="BL222" s="19" t="s">
        <v>184</v>
      </c>
      <c r="BM222" s="192" t="s">
        <v>1697</v>
      </c>
    </row>
    <row r="223" spans="1:65" s="2" customFormat="1" ht="16.5" customHeight="1">
      <c r="A223" s="36"/>
      <c r="B223" s="37"/>
      <c r="C223" s="181" t="s">
        <v>1149</v>
      </c>
      <c r="D223" s="181" t="s">
        <v>179</v>
      </c>
      <c r="E223" s="182" t="s">
        <v>2051</v>
      </c>
      <c r="F223" s="183" t="s">
        <v>2052</v>
      </c>
      <c r="G223" s="184" t="s">
        <v>269</v>
      </c>
      <c r="H223" s="185">
        <v>4</v>
      </c>
      <c r="I223" s="186"/>
      <c r="J223" s="187">
        <f t="shared" si="60"/>
        <v>0</v>
      </c>
      <c r="K223" s="183" t="s">
        <v>19</v>
      </c>
      <c r="L223" s="41"/>
      <c r="M223" s="188" t="s">
        <v>19</v>
      </c>
      <c r="N223" s="189" t="s">
        <v>43</v>
      </c>
      <c r="O223" s="66"/>
      <c r="P223" s="190">
        <f t="shared" si="61"/>
        <v>0</v>
      </c>
      <c r="Q223" s="190">
        <v>0</v>
      </c>
      <c r="R223" s="190">
        <f t="shared" si="62"/>
        <v>0</v>
      </c>
      <c r="S223" s="190">
        <v>0</v>
      </c>
      <c r="T223" s="191">
        <f t="shared" si="6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184</v>
      </c>
      <c r="AT223" s="192" t="s">
        <v>179</v>
      </c>
      <c r="AU223" s="192" t="s">
        <v>81</v>
      </c>
      <c r="AY223" s="19" t="s">
        <v>177</v>
      </c>
      <c r="BE223" s="193">
        <f t="shared" si="64"/>
        <v>0</v>
      </c>
      <c r="BF223" s="193">
        <f t="shared" si="65"/>
        <v>0</v>
      </c>
      <c r="BG223" s="193">
        <f t="shared" si="66"/>
        <v>0</v>
      </c>
      <c r="BH223" s="193">
        <f t="shared" si="67"/>
        <v>0</v>
      </c>
      <c r="BI223" s="193">
        <f t="shared" si="68"/>
        <v>0</v>
      </c>
      <c r="BJ223" s="19" t="s">
        <v>79</v>
      </c>
      <c r="BK223" s="193">
        <f t="shared" si="69"/>
        <v>0</v>
      </c>
      <c r="BL223" s="19" t="s">
        <v>184</v>
      </c>
      <c r="BM223" s="192" t="s">
        <v>1707</v>
      </c>
    </row>
    <row r="224" spans="1:65" s="2" customFormat="1" ht="16.5" customHeight="1">
      <c r="A224" s="36"/>
      <c r="B224" s="37"/>
      <c r="C224" s="181" t="s">
        <v>1155</v>
      </c>
      <c r="D224" s="181" t="s">
        <v>179</v>
      </c>
      <c r="E224" s="182" t="s">
        <v>2053</v>
      </c>
      <c r="F224" s="183" t="s">
        <v>2054</v>
      </c>
      <c r="G224" s="184" t="s">
        <v>269</v>
      </c>
      <c r="H224" s="185">
        <v>1</v>
      </c>
      <c r="I224" s="186"/>
      <c r="J224" s="187">
        <f t="shared" si="60"/>
        <v>0</v>
      </c>
      <c r="K224" s="183" t="s">
        <v>19</v>
      </c>
      <c r="L224" s="41"/>
      <c r="M224" s="188" t="s">
        <v>19</v>
      </c>
      <c r="N224" s="189" t="s">
        <v>43</v>
      </c>
      <c r="O224" s="66"/>
      <c r="P224" s="190">
        <f t="shared" si="61"/>
        <v>0</v>
      </c>
      <c r="Q224" s="190">
        <v>0</v>
      </c>
      <c r="R224" s="190">
        <f t="shared" si="62"/>
        <v>0</v>
      </c>
      <c r="S224" s="190">
        <v>0</v>
      </c>
      <c r="T224" s="191">
        <f t="shared" si="6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184</v>
      </c>
      <c r="AT224" s="192" t="s">
        <v>179</v>
      </c>
      <c r="AU224" s="192" t="s">
        <v>81</v>
      </c>
      <c r="AY224" s="19" t="s">
        <v>177</v>
      </c>
      <c r="BE224" s="193">
        <f t="shared" si="64"/>
        <v>0</v>
      </c>
      <c r="BF224" s="193">
        <f t="shared" si="65"/>
        <v>0</v>
      </c>
      <c r="BG224" s="193">
        <f t="shared" si="66"/>
        <v>0</v>
      </c>
      <c r="BH224" s="193">
        <f t="shared" si="67"/>
        <v>0</v>
      </c>
      <c r="BI224" s="193">
        <f t="shared" si="68"/>
        <v>0</v>
      </c>
      <c r="BJ224" s="19" t="s">
        <v>79</v>
      </c>
      <c r="BK224" s="193">
        <f t="shared" si="69"/>
        <v>0</v>
      </c>
      <c r="BL224" s="19" t="s">
        <v>184</v>
      </c>
      <c r="BM224" s="192" t="s">
        <v>1722</v>
      </c>
    </row>
    <row r="225" spans="1:65" s="2" customFormat="1" ht="16.5" customHeight="1">
      <c r="A225" s="36"/>
      <c r="B225" s="37"/>
      <c r="C225" s="181" t="s">
        <v>1160</v>
      </c>
      <c r="D225" s="181" t="s">
        <v>179</v>
      </c>
      <c r="E225" s="182" t="s">
        <v>2055</v>
      </c>
      <c r="F225" s="183" t="s">
        <v>2056</v>
      </c>
      <c r="G225" s="184" t="s">
        <v>269</v>
      </c>
      <c r="H225" s="185">
        <v>1</v>
      </c>
      <c r="I225" s="186"/>
      <c r="J225" s="187">
        <f t="shared" si="60"/>
        <v>0</v>
      </c>
      <c r="K225" s="183" t="s">
        <v>19</v>
      </c>
      <c r="L225" s="41"/>
      <c r="M225" s="188" t="s">
        <v>19</v>
      </c>
      <c r="N225" s="189" t="s">
        <v>43</v>
      </c>
      <c r="O225" s="66"/>
      <c r="P225" s="190">
        <f t="shared" si="61"/>
        <v>0</v>
      </c>
      <c r="Q225" s="190">
        <v>0</v>
      </c>
      <c r="R225" s="190">
        <f t="shared" si="62"/>
        <v>0</v>
      </c>
      <c r="S225" s="190">
        <v>0</v>
      </c>
      <c r="T225" s="191">
        <f t="shared" si="6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184</v>
      </c>
      <c r="AT225" s="192" t="s">
        <v>179</v>
      </c>
      <c r="AU225" s="192" t="s">
        <v>81</v>
      </c>
      <c r="AY225" s="19" t="s">
        <v>177</v>
      </c>
      <c r="BE225" s="193">
        <f t="shared" si="64"/>
        <v>0</v>
      </c>
      <c r="BF225" s="193">
        <f t="shared" si="65"/>
        <v>0</v>
      </c>
      <c r="BG225" s="193">
        <f t="shared" si="66"/>
        <v>0</v>
      </c>
      <c r="BH225" s="193">
        <f t="shared" si="67"/>
        <v>0</v>
      </c>
      <c r="BI225" s="193">
        <f t="shared" si="68"/>
        <v>0</v>
      </c>
      <c r="BJ225" s="19" t="s">
        <v>79</v>
      </c>
      <c r="BK225" s="193">
        <f t="shared" si="69"/>
        <v>0</v>
      </c>
      <c r="BL225" s="19" t="s">
        <v>184</v>
      </c>
      <c r="BM225" s="192" t="s">
        <v>1732</v>
      </c>
    </row>
    <row r="226" spans="1:65" s="2" customFormat="1" ht="16.5" customHeight="1">
      <c r="A226" s="36"/>
      <c r="B226" s="37"/>
      <c r="C226" s="181" t="s">
        <v>1165</v>
      </c>
      <c r="D226" s="181" t="s">
        <v>179</v>
      </c>
      <c r="E226" s="182" t="s">
        <v>2057</v>
      </c>
      <c r="F226" s="183" t="s">
        <v>2058</v>
      </c>
      <c r="G226" s="184" t="s">
        <v>269</v>
      </c>
      <c r="H226" s="185">
        <v>1</v>
      </c>
      <c r="I226" s="186"/>
      <c r="J226" s="187">
        <f t="shared" si="60"/>
        <v>0</v>
      </c>
      <c r="K226" s="183" t="s">
        <v>19</v>
      </c>
      <c r="L226" s="41"/>
      <c r="M226" s="188" t="s">
        <v>19</v>
      </c>
      <c r="N226" s="189" t="s">
        <v>43</v>
      </c>
      <c r="O226" s="66"/>
      <c r="P226" s="190">
        <f t="shared" si="61"/>
        <v>0</v>
      </c>
      <c r="Q226" s="190">
        <v>0</v>
      </c>
      <c r="R226" s="190">
        <f t="shared" si="62"/>
        <v>0</v>
      </c>
      <c r="S226" s="190">
        <v>0</v>
      </c>
      <c r="T226" s="191">
        <f t="shared" si="6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184</v>
      </c>
      <c r="AT226" s="192" t="s">
        <v>179</v>
      </c>
      <c r="AU226" s="192" t="s">
        <v>81</v>
      </c>
      <c r="AY226" s="19" t="s">
        <v>177</v>
      </c>
      <c r="BE226" s="193">
        <f t="shared" si="64"/>
        <v>0</v>
      </c>
      <c r="BF226" s="193">
        <f t="shared" si="65"/>
        <v>0</v>
      </c>
      <c r="BG226" s="193">
        <f t="shared" si="66"/>
        <v>0</v>
      </c>
      <c r="BH226" s="193">
        <f t="shared" si="67"/>
        <v>0</v>
      </c>
      <c r="BI226" s="193">
        <f t="shared" si="68"/>
        <v>0</v>
      </c>
      <c r="BJ226" s="19" t="s">
        <v>79</v>
      </c>
      <c r="BK226" s="193">
        <f t="shared" si="69"/>
        <v>0</v>
      </c>
      <c r="BL226" s="19" t="s">
        <v>184</v>
      </c>
      <c r="BM226" s="192" t="s">
        <v>1743</v>
      </c>
    </row>
    <row r="227" spans="1:65" s="2" customFormat="1" ht="16.5" customHeight="1">
      <c r="A227" s="36"/>
      <c r="B227" s="37"/>
      <c r="C227" s="181" t="s">
        <v>1171</v>
      </c>
      <c r="D227" s="181" t="s">
        <v>179</v>
      </c>
      <c r="E227" s="182" t="s">
        <v>2059</v>
      </c>
      <c r="F227" s="183" t="s">
        <v>2060</v>
      </c>
      <c r="G227" s="184" t="s">
        <v>269</v>
      </c>
      <c r="H227" s="185">
        <v>1</v>
      </c>
      <c r="I227" s="186"/>
      <c r="J227" s="187">
        <f t="shared" si="60"/>
        <v>0</v>
      </c>
      <c r="K227" s="183" t="s">
        <v>19</v>
      </c>
      <c r="L227" s="41"/>
      <c r="M227" s="188" t="s">
        <v>19</v>
      </c>
      <c r="N227" s="189" t="s">
        <v>43</v>
      </c>
      <c r="O227" s="66"/>
      <c r="P227" s="190">
        <f t="shared" si="61"/>
        <v>0</v>
      </c>
      <c r="Q227" s="190">
        <v>0</v>
      </c>
      <c r="R227" s="190">
        <f t="shared" si="62"/>
        <v>0</v>
      </c>
      <c r="S227" s="190">
        <v>0</v>
      </c>
      <c r="T227" s="191">
        <f t="shared" si="6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184</v>
      </c>
      <c r="AT227" s="192" t="s">
        <v>179</v>
      </c>
      <c r="AU227" s="192" t="s">
        <v>81</v>
      </c>
      <c r="AY227" s="19" t="s">
        <v>177</v>
      </c>
      <c r="BE227" s="193">
        <f t="shared" si="64"/>
        <v>0</v>
      </c>
      <c r="BF227" s="193">
        <f t="shared" si="65"/>
        <v>0</v>
      </c>
      <c r="BG227" s="193">
        <f t="shared" si="66"/>
        <v>0</v>
      </c>
      <c r="BH227" s="193">
        <f t="shared" si="67"/>
        <v>0</v>
      </c>
      <c r="BI227" s="193">
        <f t="shared" si="68"/>
        <v>0</v>
      </c>
      <c r="BJ227" s="19" t="s">
        <v>79</v>
      </c>
      <c r="BK227" s="193">
        <f t="shared" si="69"/>
        <v>0</v>
      </c>
      <c r="BL227" s="19" t="s">
        <v>184</v>
      </c>
      <c r="BM227" s="192" t="s">
        <v>1759</v>
      </c>
    </row>
    <row r="228" spans="1:65" s="2" customFormat="1" ht="16.5" customHeight="1">
      <c r="A228" s="36"/>
      <c r="B228" s="37"/>
      <c r="C228" s="181" t="s">
        <v>1177</v>
      </c>
      <c r="D228" s="181" t="s">
        <v>179</v>
      </c>
      <c r="E228" s="182" t="s">
        <v>2061</v>
      </c>
      <c r="F228" s="183" t="s">
        <v>2062</v>
      </c>
      <c r="G228" s="184" t="s">
        <v>269</v>
      </c>
      <c r="H228" s="185">
        <v>2</v>
      </c>
      <c r="I228" s="186"/>
      <c r="J228" s="187">
        <f t="shared" si="60"/>
        <v>0</v>
      </c>
      <c r="K228" s="183" t="s">
        <v>19</v>
      </c>
      <c r="L228" s="41"/>
      <c r="M228" s="188" t="s">
        <v>19</v>
      </c>
      <c r="N228" s="189" t="s">
        <v>43</v>
      </c>
      <c r="O228" s="66"/>
      <c r="P228" s="190">
        <f t="shared" si="61"/>
        <v>0</v>
      </c>
      <c r="Q228" s="190">
        <v>0</v>
      </c>
      <c r="R228" s="190">
        <f t="shared" si="62"/>
        <v>0</v>
      </c>
      <c r="S228" s="190">
        <v>0</v>
      </c>
      <c r="T228" s="191">
        <f t="shared" si="6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184</v>
      </c>
      <c r="AT228" s="192" t="s">
        <v>179</v>
      </c>
      <c r="AU228" s="192" t="s">
        <v>81</v>
      </c>
      <c r="AY228" s="19" t="s">
        <v>177</v>
      </c>
      <c r="BE228" s="193">
        <f t="shared" si="64"/>
        <v>0</v>
      </c>
      <c r="BF228" s="193">
        <f t="shared" si="65"/>
        <v>0</v>
      </c>
      <c r="BG228" s="193">
        <f t="shared" si="66"/>
        <v>0</v>
      </c>
      <c r="BH228" s="193">
        <f t="shared" si="67"/>
        <v>0</v>
      </c>
      <c r="BI228" s="193">
        <f t="shared" si="68"/>
        <v>0</v>
      </c>
      <c r="BJ228" s="19" t="s">
        <v>79</v>
      </c>
      <c r="BK228" s="193">
        <f t="shared" si="69"/>
        <v>0</v>
      </c>
      <c r="BL228" s="19" t="s">
        <v>184</v>
      </c>
      <c r="BM228" s="192" t="s">
        <v>1769</v>
      </c>
    </row>
    <row r="229" spans="1:65" s="2" customFormat="1" ht="16.5" customHeight="1">
      <c r="A229" s="36"/>
      <c r="B229" s="37"/>
      <c r="C229" s="181" t="s">
        <v>1183</v>
      </c>
      <c r="D229" s="181" t="s">
        <v>179</v>
      </c>
      <c r="E229" s="182" t="s">
        <v>2063</v>
      </c>
      <c r="F229" s="183" t="s">
        <v>2064</v>
      </c>
      <c r="G229" s="184" t="s">
        <v>269</v>
      </c>
      <c r="H229" s="185">
        <v>1</v>
      </c>
      <c r="I229" s="186"/>
      <c r="J229" s="187">
        <f t="shared" si="60"/>
        <v>0</v>
      </c>
      <c r="K229" s="183" t="s">
        <v>19</v>
      </c>
      <c r="L229" s="41"/>
      <c r="M229" s="188" t="s">
        <v>19</v>
      </c>
      <c r="N229" s="189" t="s">
        <v>43</v>
      </c>
      <c r="O229" s="66"/>
      <c r="P229" s="190">
        <f t="shared" si="61"/>
        <v>0</v>
      </c>
      <c r="Q229" s="190">
        <v>0</v>
      </c>
      <c r="R229" s="190">
        <f t="shared" si="62"/>
        <v>0</v>
      </c>
      <c r="S229" s="190">
        <v>0</v>
      </c>
      <c r="T229" s="191">
        <f t="shared" si="6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184</v>
      </c>
      <c r="AT229" s="192" t="s">
        <v>179</v>
      </c>
      <c r="AU229" s="192" t="s">
        <v>81</v>
      </c>
      <c r="AY229" s="19" t="s">
        <v>177</v>
      </c>
      <c r="BE229" s="193">
        <f t="shared" si="64"/>
        <v>0</v>
      </c>
      <c r="BF229" s="193">
        <f t="shared" si="65"/>
        <v>0</v>
      </c>
      <c r="BG229" s="193">
        <f t="shared" si="66"/>
        <v>0</v>
      </c>
      <c r="BH229" s="193">
        <f t="shared" si="67"/>
        <v>0</v>
      </c>
      <c r="BI229" s="193">
        <f t="shared" si="68"/>
        <v>0</v>
      </c>
      <c r="BJ229" s="19" t="s">
        <v>79</v>
      </c>
      <c r="BK229" s="193">
        <f t="shared" si="69"/>
        <v>0</v>
      </c>
      <c r="BL229" s="19" t="s">
        <v>184</v>
      </c>
      <c r="BM229" s="192" t="s">
        <v>1781</v>
      </c>
    </row>
    <row r="230" spans="1:65" s="2" customFormat="1" ht="16.5" customHeight="1">
      <c r="A230" s="36"/>
      <c r="B230" s="37"/>
      <c r="C230" s="181" t="s">
        <v>1188</v>
      </c>
      <c r="D230" s="181" t="s">
        <v>179</v>
      </c>
      <c r="E230" s="182" t="s">
        <v>2065</v>
      </c>
      <c r="F230" s="183" t="s">
        <v>2066</v>
      </c>
      <c r="G230" s="184" t="s">
        <v>380</v>
      </c>
      <c r="H230" s="185">
        <v>436</v>
      </c>
      <c r="I230" s="186"/>
      <c r="J230" s="187">
        <f t="shared" si="60"/>
        <v>0</v>
      </c>
      <c r="K230" s="183" t="s">
        <v>19</v>
      </c>
      <c r="L230" s="41"/>
      <c r="M230" s="188" t="s">
        <v>19</v>
      </c>
      <c r="N230" s="189" t="s">
        <v>43</v>
      </c>
      <c r="O230" s="66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184</v>
      </c>
      <c r="AT230" s="192" t="s">
        <v>179</v>
      </c>
      <c r="AU230" s="192" t="s">
        <v>81</v>
      </c>
      <c r="AY230" s="19" t="s">
        <v>177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19" t="s">
        <v>79</v>
      </c>
      <c r="BK230" s="193">
        <f t="shared" si="69"/>
        <v>0</v>
      </c>
      <c r="BL230" s="19" t="s">
        <v>184</v>
      </c>
      <c r="BM230" s="192" t="s">
        <v>1792</v>
      </c>
    </row>
    <row r="231" spans="1:65" s="13" customFormat="1" ht="11.25">
      <c r="B231" s="199"/>
      <c r="C231" s="200"/>
      <c r="D231" s="201" t="s">
        <v>188</v>
      </c>
      <c r="E231" s="202" t="s">
        <v>19</v>
      </c>
      <c r="F231" s="203" t="s">
        <v>2067</v>
      </c>
      <c r="G231" s="200"/>
      <c r="H231" s="204">
        <v>436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188</v>
      </c>
      <c r="AU231" s="210" t="s">
        <v>81</v>
      </c>
      <c r="AV231" s="13" t="s">
        <v>81</v>
      </c>
      <c r="AW231" s="13" t="s">
        <v>33</v>
      </c>
      <c r="AX231" s="13" t="s">
        <v>72</v>
      </c>
      <c r="AY231" s="210" t="s">
        <v>177</v>
      </c>
    </row>
    <row r="232" spans="1:65" s="14" customFormat="1" ht="11.25">
      <c r="B232" s="211"/>
      <c r="C232" s="212"/>
      <c r="D232" s="201" t="s">
        <v>188</v>
      </c>
      <c r="E232" s="213" t="s">
        <v>19</v>
      </c>
      <c r="F232" s="214" t="s">
        <v>199</v>
      </c>
      <c r="G232" s="212"/>
      <c r="H232" s="215">
        <v>436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188</v>
      </c>
      <c r="AU232" s="221" t="s">
        <v>81</v>
      </c>
      <c r="AV232" s="14" t="s">
        <v>184</v>
      </c>
      <c r="AW232" s="14" t="s">
        <v>33</v>
      </c>
      <c r="AX232" s="14" t="s">
        <v>79</v>
      </c>
      <c r="AY232" s="221" t="s">
        <v>177</v>
      </c>
    </row>
    <row r="233" spans="1:65" s="2" customFormat="1" ht="16.5" customHeight="1">
      <c r="A233" s="36"/>
      <c r="B233" s="37"/>
      <c r="C233" s="181" t="s">
        <v>1193</v>
      </c>
      <c r="D233" s="181" t="s">
        <v>179</v>
      </c>
      <c r="E233" s="182" t="s">
        <v>2068</v>
      </c>
      <c r="F233" s="183" t="s">
        <v>2069</v>
      </c>
      <c r="G233" s="184" t="s">
        <v>380</v>
      </c>
      <c r="H233" s="185">
        <v>436</v>
      </c>
      <c r="I233" s="186"/>
      <c r="J233" s="187">
        <f>ROUND(I233*H233,2)</f>
        <v>0</v>
      </c>
      <c r="K233" s="183" t="s">
        <v>19</v>
      </c>
      <c r="L233" s="41"/>
      <c r="M233" s="188" t="s">
        <v>19</v>
      </c>
      <c r="N233" s="189" t="s">
        <v>43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184</v>
      </c>
      <c r="AT233" s="192" t="s">
        <v>179</v>
      </c>
      <c r="AU233" s="192" t="s">
        <v>81</v>
      </c>
      <c r="AY233" s="19" t="s">
        <v>177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79</v>
      </c>
      <c r="BK233" s="193">
        <f>ROUND(I233*H233,2)</f>
        <v>0</v>
      </c>
      <c r="BL233" s="19" t="s">
        <v>184</v>
      </c>
      <c r="BM233" s="192" t="s">
        <v>1805</v>
      </c>
    </row>
    <row r="234" spans="1:65" s="13" customFormat="1" ht="11.25">
      <c r="B234" s="199"/>
      <c r="C234" s="200"/>
      <c r="D234" s="201" t="s">
        <v>188</v>
      </c>
      <c r="E234" s="202" t="s">
        <v>19</v>
      </c>
      <c r="F234" s="203" t="s">
        <v>2067</v>
      </c>
      <c r="G234" s="200"/>
      <c r="H234" s="204">
        <v>436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188</v>
      </c>
      <c r="AU234" s="210" t="s">
        <v>81</v>
      </c>
      <c r="AV234" s="13" t="s">
        <v>81</v>
      </c>
      <c r="AW234" s="13" t="s">
        <v>33</v>
      </c>
      <c r="AX234" s="13" t="s">
        <v>72</v>
      </c>
      <c r="AY234" s="210" t="s">
        <v>177</v>
      </c>
    </row>
    <row r="235" spans="1:65" s="14" customFormat="1" ht="11.25">
      <c r="B235" s="211"/>
      <c r="C235" s="212"/>
      <c r="D235" s="201" t="s">
        <v>188</v>
      </c>
      <c r="E235" s="213" t="s">
        <v>19</v>
      </c>
      <c r="F235" s="214" t="s">
        <v>199</v>
      </c>
      <c r="G235" s="212"/>
      <c r="H235" s="215">
        <v>436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188</v>
      </c>
      <c r="AU235" s="221" t="s">
        <v>81</v>
      </c>
      <c r="AV235" s="14" t="s">
        <v>184</v>
      </c>
      <c r="AW235" s="14" t="s">
        <v>33</v>
      </c>
      <c r="AX235" s="14" t="s">
        <v>79</v>
      </c>
      <c r="AY235" s="221" t="s">
        <v>177</v>
      </c>
    </row>
    <row r="236" spans="1:65" s="2" customFormat="1" ht="16.5" customHeight="1">
      <c r="A236" s="36"/>
      <c r="B236" s="37"/>
      <c r="C236" s="181" t="s">
        <v>1200</v>
      </c>
      <c r="D236" s="181" t="s">
        <v>179</v>
      </c>
      <c r="E236" s="182" t="s">
        <v>2070</v>
      </c>
      <c r="F236" s="183" t="s">
        <v>2071</v>
      </c>
      <c r="G236" s="184" t="s">
        <v>269</v>
      </c>
      <c r="H236" s="185">
        <v>2</v>
      </c>
      <c r="I236" s="186"/>
      <c r="J236" s="187">
        <f>ROUND(I236*H236,2)</f>
        <v>0</v>
      </c>
      <c r="K236" s="183" t="s">
        <v>19</v>
      </c>
      <c r="L236" s="41"/>
      <c r="M236" s="188" t="s">
        <v>19</v>
      </c>
      <c r="N236" s="189" t="s">
        <v>43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184</v>
      </c>
      <c r="AT236" s="192" t="s">
        <v>179</v>
      </c>
      <c r="AU236" s="192" t="s">
        <v>81</v>
      </c>
      <c r="AY236" s="19" t="s">
        <v>177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79</v>
      </c>
      <c r="BK236" s="193">
        <f>ROUND(I236*H236,2)</f>
        <v>0</v>
      </c>
      <c r="BL236" s="19" t="s">
        <v>184</v>
      </c>
      <c r="BM236" s="192" t="s">
        <v>2072</v>
      </c>
    </row>
    <row r="237" spans="1:65" s="2" customFormat="1" ht="16.5" customHeight="1">
      <c r="A237" s="36"/>
      <c r="B237" s="37"/>
      <c r="C237" s="181" t="s">
        <v>1206</v>
      </c>
      <c r="D237" s="181" t="s">
        <v>179</v>
      </c>
      <c r="E237" s="182" t="s">
        <v>2073</v>
      </c>
      <c r="F237" s="183" t="s">
        <v>2074</v>
      </c>
      <c r="G237" s="184" t="s">
        <v>269</v>
      </c>
      <c r="H237" s="185">
        <v>1</v>
      </c>
      <c r="I237" s="186"/>
      <c r="J237" s="187">
        <f>ROUND(I237*H237,2)</f>
        <v>0</v>
      </c>
      <c r="K237" s="183" t="s">
        <v>19</v>
      </c>
      <c r="L237" s="41"/>
      <c r="M237" s="188" t="s">
        <v>19</v>
      </c>
      <c r="N237" s="189" t="s">
        <v>43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184</v>
      </c>
      <c r="AT237" s="192" t="s">
        <v>179</v>
      </c>
      <c r="AU237" s="192" t="s">
        <v>81</v>
      </c>
      <c r="AY237" s="19" t="s">
        <v>177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79</v>
      </c>
      <c r="BK237" s="193">
        <f>ROUND(I237*H237,2)</f>
        <v>0</v>
      </c>
      <c r="BL237" s="19" t="s">
        <v>184</v>
      </c>
      <c r="BM237" s="192" t="s">
        <v>2075</v>
      </c>
    </row>
    <row r="238" spans="1:65" s="2" customFormat="1" ht="16.5" customHeight="1">
      <c r="A238" s="36"/>
      <c r="B238" s="37"/>
      <c r="C238" s="181" t="s">
        <v>1212</v>
      </c>
      <c r="D238" s="181" t="s">
        <v>179</v>
      </c>
      <c r="E238" s="182" t="s">
        <v>2076</v>
      </c>
      <c r="F238" s="183" t="s">
        <v>2077</v>
      </c>
      <c r="G238" s="184" t="s">
        <v>380</v>
      </c>
      <c r="H238" s="185">
        <v>139</v>
      </c>
      <c r="I238" s="186"/>
      <c r="J238" s="187">
        <f>ROUND(I238*H238,2)</f>
        <v>0</v>
      </c>
      <c r="K238" s="183" t="s">
        <v>19</v>
      </c>
      <c r="L238" s="41"/>
      <c r="M238" s="188" t="s">
        <v>19</v>
      </c>
      <c r="N238" s="189" t="s">
        <v>43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184</v>
      </c>
      <c r="AT238" s="192" t="s">
        <v>179</v>
      </c>
      <c r="AU238" s="192" t="s">
        <v>81</v>
      </c>
      <c r="AY238" s="19" t="s">
        <v>177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79</v>
      </c>
      <c r="BK238" s="193">
        <f>ROUND(I238*H238,2)</f>
        <v>0</v>
      </c>
      <c r="BL238" s="19" t="s">
        <v>184</v>
      </c>
      <c r="BM238" s="192" t="s">
        <v>2078</v>
      </c>
    </row>
    <row r="239" spans="1:65" s="13" customFormat="1" ht="11.25">
      <c r="B239" s="199"/>
      <c r="C239" s="200"/>
      <c r="D239" s="201" t="s">
        <v>188</v>
      </c>
      <c r="E239" s="202" t="s">
        <v>19</v>
      </c>
      <c r="F239" s="203" t="s">
        <v>2079</v>
      </c>
      <c r="G239" s="200"/>
      <c r="H239" s="204">
        <v>139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188</v>
      </c>
      <c r="AU239" s="210" t="s">
        <v>81</v>
      </c>
      <c r="AV239" s="13" t="s">
        <v>81</v>
      </c>
      <c r="AW239" s="13" t="s">
        <v>33</v>
      </c>
      <c r="AX239" s="13" t="s">
        <v>72</v>
      </c>
      <c r="AY239" s="210" t="s">
        <v>177</v>
      </c>
    </row>
    <row r="240" spans="1:65" s="14" customFormat="1" ht="11.25">
      <c r="B240" s="211"/>
      <c r="C240" s="212"/>
      <c r="D240" s="201" t="s">
        <v>188</v>
      </c>
      <c r="E240" s="213" t="s">
        <v>19</v>
      </c>
      <c r="F240" s="214" t="s">
        <v>199</v>
      </c>
      <c r="G240" s="212"/>
      <c r="H240" s="215">
        <v>139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188</v>
      </c>
      <c r="AU240" s="221" t="s">
        <v>81</v>
      </c>
      <c r="AV240" s="14" t="s">
        <v>184</v>
      </c>
      <c r="AW240" s="14" t="s">
        <v>33</v>
      </c>
      <c r="AX240" s="14" t="s">
        <v>79</v>
      </c>
      <c r="AY240" s="221" t="s">
        <v>177</v>
      </c>
    </row>
    <row r="241" spans="1:65" s="2" customFormat="1" ht="16.5" customHeight="1">
      <c r="A241" s="36"/>
      <c r="B241" s="37"/>
      <c r="C241" s="181" t="s">
        <v>1218</v>
      </c>
      <c r="D241" s="181" t="s">
        <v>179</v>
      </c>
      <c r="E241" s="182" t="s">
        <v>2080</v>
      </c>
      <c r="F241" s="183" t="s">
        <v>2081</v>
      </c>
      <c r="G241" s="184" t="s">
        <v>380</v>
      </c>
      <c r="H241" s="185">
        <v>58</v>
      </c>
      <c r="I241" s="186"/>
      <c r="J241" s="187">
        <f>ROUND(I241*H241,2)</f>
        <v>0</v>
      </c>
      <c r="K241" s="183" t="s">
        <v>19</v>
      </c>
      <c r="L241" s="41"/>
      <c r="M241" s="188" t="s">
        <v>19</v>
      </c>
      <c r="N241" s="189" t="s">
        <v>43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184</v>
      </c>
      <c r="AT241" s="192" t="s">
        <v>179</v>
      </c>
      <c r="AU241" s="192" t="s">
        <v>81</v>
      </c>
      <c r="AY241" s="19" t="s">
        <v>177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79</v>
      </c>
      <c r="BK241" s="193">
        <f>ROUND(I241*H241,2)</f>
        <v>0</v>
      </c>
      <c r="BL241" s="19" t="s">
        <v>184</v>
      </c>
      <c r="BM241" s="192" t="s">
        <v>2082</v>
      </c>
    </row>
    <row r="242" spans="1:65" s="13" customFormat="1" ht="11.25">
      <c r="B242" s="199"/>
      <c r="C242" s="200"/>
      <c r="D242" s="201" t="s">
        <v>188</v>
      </c>
      <c r="E242" s="202" t="s">
        <v>19</v>
      </c>
      <c r="F242" s="203" t="s">
        <v>2083</v>
      </c>
      <c r="G242" s="200"/>
      <c r="H242" s="204">
        <v>58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188</v>
      </c>
      <c r="AU242" s="210" t="s">
        <v>81</v>
      </c>
      <c r="AV242" s="13" t="s">
        <v>81</v>
      </c>
      <c r="AW242" s="13" t="s">
        <v>33</v>
      </c>
      <c r="AX242" s="13" t="s">
        <v>72</v>
      </c>
      <c r="AY242" s="210" t="s">
        <v>177</v>
      </c>
    </row>
    <row r="243" spans="1:65" s="14" customFormat="1" ht="11.25">
      <c r="B243" s="211"/>
      <c r="C243" s="212"/>
      <c r="D243" s="201" t="s">
        <v>188</v>
      </c>
      <c r="E243" s="213" t="s">
        <v>19</v>
      </c>
      <c r="F243" s="214" t="s">
        <v>199</v>
      </c>
      <c r="G243" s="212"/>
      <c r="H243" s="215">
        <v>58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188</v>
      </c>
      <c r="AU243" s="221" t="s">
        <v>81</v>
      </c>
      <c r="AV243" s="14" t="s">
        <v>184</v>
      </c>
      <c r="AW243" s="14" t="s">
        <v>33</v>
      </c>
      <c r="AX243" s="14" t="s">
        <v>79</v>
      </c>
      <c r="AY243" s="221" t="s">
        <v>177</v>
      </c>
    </row>
    <row r="244" spans="1:65" s="2" customFormat="1" ht="16.5" customHeight="1">
      <c r="A244" s="36"/>
      <c r="B244" s="37"/>
      <c r="C244" s="181" t="s">
        <v>1224</v>
      </c>
      <c r="D244" s="181" t="s">
        <v>179</v>
      </c>
      <c r="E244" s="182" t="s">
        <v>2084</v>
      </c>
      <c r="F244" s="183" t="s">
        <v>2085</v>
      </c>
      <c r="G244" s="184" t="s">
        <v>380</v>
      </c>
      <c r="H244" s="185">
        <v>274</v>
      </c>
      <c r="I244" s="186"/>
      <c r="J244" s="187">
        <f t="shared" ref="J244:J254" si="70">ROUND(I244*H244,2)</f>
        <v>0</v>
      </c>
      <c r="K244" s="183" t="s">
        <v>19</v>
      </c>
      <c r="L244" s="41"/>
      <c r="M244" s="188" t="s">
        <v>19</v>
      </c>
      <c r="N244" s="189" t="s">
        <v>43</v>
      </c>
      <c r="O244" s="66"/>
      <c r="P244" s="190">
        <f t="shared" ref="P244:P254" si="71">O244*H244</f>
        <v>0</v>
      </c>
      <c r="Q244" s="190">
        <v>0</v>
      </c>
      <c r="R244" s="190">
        <f t="shared" ref="R244:R254" si="72">Q244*H244</f>
        <v>0</v>
      </c>
      <c r="S244" s="190">
        <v>0</v>
      </c>
      <c r="T244" s="191">
        <f t="shared" ref="T244:T254" si="73"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184</v>
      </c>
      <c r="AT244" s="192" t="s">
        <v>179</v>
      </c>
      <c r="AU244" s="192" t="s">
        <v>81</v>
      </c>
      <c r="AY244" s="19" t="s">
        <v>177</v>
      </c>
      <c r="BE244" s="193">
        <f t="shared" ref="BE244:BE254" si="74">IF(N244="základní",J244,0)</f>
        <v>0</v>
      </c>
      <c r="BF244" s="193">
        <f t="shared" ref="BF244:BF254" si="75">IF(N244="snížená",J244,0)</f>
        <v>0</v>
      </c>
      <c r="BG244" s="193">
        <f t="shared" ref="BG244:BG254" si="76">IF(N244="zákl. přenesená",J244,0)</f>
        <v>0</v>
      </c>
      <c r="BH244" s="193">
        <f t="shared" ref="BH244:BH254" si="77">IF(N244="sníž. přenesená",J244,0)</f>
        <v>0</v>
      </c>
      <c r="BI244" s="193">
        <f t="shared" ref="BI244:BI254" si="78">IF(N244="nulová",J244,0)</f>
        <v>0</v>
      </c>
      <c r="BJ244" s="19" t="s">
        <v>79</v>
      </c>
      <c r="BK244" s="193">
        <f t="shared" ref="BK244:BK254" si="79">ROUND(I244*H244,2)</f>
        <v>0</v>
      </c>
      <c r="BL244" s="19" t="s">
        <v>184</v>
      </c>
      <c r="BM244" s="192" t="s">
        <v>2086</v>
      </c>
    </row>
    <row r="245" spans="1:65" s="2" customFormat="1" ht="16.5" customHeight="1">
      <c r="A245" s="36"/>
      <c r="B245" s="37"/>
      <c r="C245" s="181" t="s">
        <v>1230</v>
      </c>
      <c r="D245" s="181" t="s">
        <v>179</v>
      </c>
      <c r="E245" s="182" t="s">
        <v>2087</v>
      </c>
      <c r="F245" s="183" t="s">
        <v>2088</v>
      </c>
      <c r="G245" s="184" t="s">
        <v>269</v>
      </c>
      <c r="H245" s="185">
        <v>3</v>
      </c>
      <c r="I245" s="186"/>
      <c r="J245" s="187">
        <f t="shared" si="70"/>
        <v>0</v>
      </c>
      <c r="K245" s="183" t="s">
        <v>19</v>
      </c>
      <c r="L245" s="41"/>
      <c r="M245" s="188" t="s">
        <v>19</v>
      </c>
      <c r="N245" s="189" t="s">
        <v>43</v>
      </c>
      <c r="O245" s="66"/>
      <c r="P245" s="190">
        <f t="shared" si="71"/>
        <v>0</v>
      </c>
      <c r="Q245" s="190">
        <v>0</v>
      </c>
      <c r="R245" s="190">
        <f t="shared" si="72"/>
        <v>0</v>
      </c>
      <c r="S245" s="190">
        <v>0</v>
      </c>
      <c r="T245" s="191">
        <f t="shared" si="7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184</v>
      </c>
      <c r="AT245" s="192" t="s">
        <v>179</v>
      </c>
      <c r="AU245" s="192" t="s">
        <v>81</v>
      </c>
      <c r="AY245" s="19" t="s">
        <v>177</v>
      </c>
      <c r="BE245" s="193">
        <f t="shared" si="74"/>
        <v>0</v>
      </c>
      <c r="BF245" s="193">
        <f t="shared" si="75"/>
        <v>0</v>
      </c>
      <c r="BG245" s="193">
        <f t="shared" si="76"/>
        <v>0</v>
      </c>
      <c r="BH245" s="193">
        <f t="shared" si="77"/>
        <v>0</v>
      </c>
      <c r="BI245" s="193">
        <f t="shared" si="78"/>
        <v>0</v>
      </c>
      <c r="BJ245" s="19" t="s">
        <v>79</v>
      </c>
      <c r="BK245" s="193">
        <f t="shared" si="79"/>
        <v>0</v>
      </c>
      <c r="BL245" s="19" t="s">
        <v>184</v>
      </c>
      <c r="BM245" s="192" t="s">
        <v>2089</v>
      </c>
    </row>
    <row r="246" spans="1:65" s="2" customFormat="1" ht="16.5" customHeight="1">
      <c r="A246" s="36"/>
      <c r="B246" s="37"/>
      <c r="C246" s="181" t="s">
        <v>1235</v>
      </c>
      <c r="D246" s="181" t="s">
        <v>179</v>
      </c>
      <c r="E246" s="182" t="s">
        <v>2090</v>
      </c>
      <c r="F246" s="183" t="s">
        <v>2091</v>
      </c>
      <c r="G246" s="184" t="s">
        <v>269</v>
      </c>
      <c r="H246" s="185">
        <v>4</v>
      </c>
      <c r="I246" s="186"/>
      <c r="J246" s="187">
        <f t="shared" si="70"/>
        <v>0</v>
      </c>
      <c r="K246" s="183" t="s">
        <v>19</v>
      </c>
      <c r="L246" s="41"/>
      <c r="M246" s="188" t="s">
        <v>19</v>
      </c>
      <c r="N246" s="189" t="s">
        <v>43</v>
      </c>
      <c r="O246" s="66"/>
      <c r="P246" s="190">
        <f t="shared" si="71"/>
        <v>0</v>
      </c>
      <c r="Q246" s="190">
        <v>0</v>
      </c>
      <c r="R246" s="190">
        <f t="shared" si="72"/>
        <v>0</v>
      </c>
      <c r="S246" s="190">
        <v>0</v>
      </c>
      <c r="T246" s="191">
        <f t="shared" si="7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184</v>
      </c>
      <c r="AT246" s="192" t="s">
        <v>179</v>
      </c>
      <c r="AU246" s="192" t="s">
        <v>81</v>
      </c>
      <c r="AY246" s="19" t="s">
        <v>177</v>
      </c>
      <c r="BE246" s="193">
        <f t="shared" si="74"/>
        <v>0</v>
      </c>
      <c r="BF246" s="193">
        <f t="shared" si="75"/>
        <v>0</v>
      </c>
      <c r="BG246" s="193">
        <f t="shared" si="76"/>
        <v>0</v>
      </c>
      <c r="BH246" s="193">
        <f t="shared" si="77"/>
        <v>0</v>
      </c>
      <c r="BI246" s="193">
        <f t="shared" si="78"/>
        <v>0</v>
      </c>
      <c r="BJ246" s="19" t="s">
        <v>79</v>
      </c>
      <c r="BK246" s="193">
        <f t="shared" si="79"/>
        <v>0</v>
      </c>
      <c r="BL246" s="19" t="s">
        <v>184</v>
      </c>
      <c r="BM246" s="192" t="s">
        <v>2092</v>
      </c>
    </row>
    <row r="247" spans="1:65" s="2" customFormat="1" ht="16.5" customHeight="1">
      <c r="A247" s="36"/>
      <c r="B247" s="37"/>
      <c r="C247" s="181" t="s">
        <v>1241</v>
      </c>
      <c r="D247" s="181" t="s">
        <v>179</v>
      </c>
      <c r="E247" s="182" t="s">
        <v>2093</v>
      </c>
      <c r="F247" s="183" t="s">
        <v>2094</v>
      </c>
      <c r="G247" s="184" t="s">
        <v>269</v>
      </c>
      <c r="H247" s="185">
        <v>3</v>
      </c>
      <c r="I247" s="186"/>
      <c r="J247" s="187">
        <f t="shared" si="70"/>
        <v>0</v>
      </c>
      <c r="K247" s="183" t="s">
        <v>19</v>
      </c>
      <c r="L247" s="41"/>
      <c r="M247" s="188" t="s">
        <v>19</v>
      </c>
      <c r="N247" s="189" t="s">
        <v>43</v>
      </c>
      <c r="O247" s="66"/>
      <c r="P247" s="190">
        <f t="shared" si="71"/>
        <v>0</v>
      </c>
      <c r="Q247" s="190">
        <v>0</v>
      </c>
      <c r="R247" s="190">
        <f t="shared" si="72"/>
        <v>0</v>
      </c>
      <c r="S247" s="190">
        <v>0</v>
      </c>
      <c r="T247" s="191">
        <f t="shared" si="7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184</v>
      </c>
      <c r="AT247" s="192" t="s">
        <v>179</v>
      </c>
      <c r="AU247" s="192" t="s">
        <v>81</v>
      </c>
      <c r="AY247" s="19" t="s">
        <v>177</v>
      </c>
      <c r="BE247" s="193">
        <f t="shared" si="74"/>
        <v>0</v>
      </c>
      <c r="BF247" s="193">
        <f t="shared" si="75"/>
        <v>0</v>
      </c>
      <c r="BG247" s="193">
        <f t="shared" si="76"/>
        <v>0</v>
      </c>
      <c r="BH247" s="193">
        <f t="shared" si="77"/>
        <v>0</v>
      </c>
      <c r="BI247" s="193">
        <f t="shared" si="78"/>
        <v>0</v>
      </c>
      <c r="BJ247" s="19" t="s">
        <v>79</v>
      </c>
      <c r="BK247" s="193">
        <f t="shared" si="79"/>
        <v>0</v>
      </c>
      <c r="BL247" s="19" t="s">
        <v>184</v>
      </c>
      <c r="BM247" s="192" t="s">
        <v>2095</v>
      </c>
    </row>
    <row r="248" spans="1:65" s="2" customFormat="1" ht="16.5" customHeight="1">
      <c r="A248" s="36"/>
      <c r="B248" s="37"/>
      <c r="C248" s="181" t="s">
        <v>1247</v>
      </c>
      <c r="D248" s="181" t="s">
        <v>179</v>
      </c>
      <c r="E248" s="182" t="s">
        <v>2096</v>
      </c>
      <c r="F248" s="183" t="s">
        <v>2097</v>
      </c>
      <c r="G248" s="184" t="s">
        <v>269</v>
      </c>
      <c r="H248" s="185">
        <v>5</v>
      </c>
      <c r="I248" s="186"/>
      <c r="J248" s="187">
        <f t="shared" si="70"/>
        <v>0</v>
      </c>
      <c r="K248" s="183" t="s">
        <v>19</v>
      </c>
      <c r="L248" s="41"/>
      <c r="M248" s="188" t="s">
        <v>19</v>
      </c>
      <c r="N248" s="189" t="s">
        <v>43</v>
      </c>
      <c r="O248" s="66"/>
      <c r="P248" s="190">
        <f t="shared" si="71"/>
        <v>0</v>
      </c>
      <c r="Q248" s="190">
        <v>0</v>
      </c>
      <c r="R248" s="190">
        <f t="shared" si="72"/>
        <v>0</v>
      </c>
      <c r="S248" s="190">
        <v>0</v>
      </c>
      <c r="T248" s="191">
        <f t="shared" si="7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184</v>
      </c>
      <c r="AT248" s="192" t="s">
        <v>179</v>
      </c>
      <c r="AU248" s="192" t="s">
        <v>81</v>
      </c>
      <c r="AY248" s="19" t="s">
        <v>177</v>
      </c>
      <c r="BE248" s="193">
        <f t="shared" si="74"/>
        <v>0</v>
      </c>
      <c r="BF248" s="193">
        <f t="shared" si="75"/>
        <v>0</v>
      </c>
      <c r="BG248" s="193">
        <f t="shared" si="76"/>
        <v>0</v>
      </c>
      <c r="BH248" s="193">
        <f t="shared" si="77"/>
        <v>0</v>
      </c>
      <c r="BI248" s="193">
        <f t="shared" si="78"/>
        <v>0</v>
      </c>
      <c r="BJ248" s="19" t="s">
        <v>79</v>
      </c>
      <c r="BK248" s="193">
        <f t="shared" si="79"/>
        <v>0</v>
      </c>
      <c r="BL248" s="19" t="s">
        <v>184</v>
      </c>
      <c r="BM248" s="192" t="s">
        <v>2098</v>
      </c>
    </row>
    <row r="249" spans="1:65" s="2" customFormat="1" ht="16.5" customHeight="1">
      <c r="A249" s="36"/>
      <c r="B249" s="37"/>
      <c r="C249" s="181" t="s">
        <v>1253</v>
      </c>
      <c r="D249" s="181" t="s">
        <v>179</v>
      </c>
      <c r="E249" s="182" t="s">
        <v>2099</v>
      </c>
      <c r="F249" s="183" t="s">
        <v>2100</v>
      </c>
      <c r="G249" s="184" t="s">
        <v>269</v>
      </c>
      <c r="H249" s="185">
        <v>7</v>
      </c>
      <c r="I249" s="186"/>
      <c r="J249" s="187">
        <f t="shared" si="70"/>
        <v>0</v>
      </c>
      <c r="K249" s="183" t="s">
        <v>19</v>
      </c>
      <c r="L249" s="41"/>
      <c r="M249" s="188" t="s">
        <v>19</v>
      </c>
      <c r="N249" s="189" t="s">
        <v>43</v>
      </c>
      <c r="O249" s="66"/>
      <c r="P249" s="190">
        <f t="shared" si="71"/>
        <v>0</v>
      </c>
      <c r="Q249" s="190">
        <v>0</v>
      </c>
      <c r="R249" s="190">
        <f t="shared" si="72"/>
        <v>0</v>
      </c>
      <c r="S249" s="190">
        <v>0</v>
      </c>
      <c r="T249" s="191">
        <f t="shared" si="7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184</v>
      </c>
      <c r="AT249" s="192" t="s">
        <v>179</v>
      </c>
      <c r="AU249" s="192" t="s">
        <v>81</v>
      </c>
      <c r="AY249" s="19" t="s">
        <v>177</v>
      </c>
      <c r="BE249" s="193">
        <f t="shared" si="74"/>
        <v>0</v>
      </c>
      <c r="BF249" s="193">
        <f t="shared" si="75"/>
        <v>0</v>
      </c>
      <c r="BG249" s="193">
        <f t="shared" si="76"/>
        <v>0</v>
      </c>
      <c r="BH249" s="193">
        <f t="shared" si="77"/>
        <v>0</v>
      </c>
      <c r="BI249" s="193">
        <f t="shared" si="78"/>
        <v>0</v>
      </c>
      <c r="BJ249" s="19" t="s">
        <v>79</v>
      </c>
      <c r="BK249" s="193">
        <f t="shared" si="79"/>
        <v>0</v>
      </c>
      <c r="BL249" s="19" t="s">
        <v>184</v>
      </c>
      <c r="BM249" s="192" t="s">
        <v>2101</v>
      </c>
    </row>
    <row r="250" spans="1:65" s="2" customFormat="1" ht="24.2" customHeight="1">
      <c r="A250" s="36"/>
      <c r="B250" s="37"/>
      <c r="C250" s="181" t="s">
        <v>1259</v>
      </c>
      <c r="D250" s="181" t="s">
        <v>179</v>
      </c>
      <c r="E250" s="182" t="s">
        <v>2102</v>
      </c>
      <c r="F250" s="183" t="s">
        <v>2103</v>
      </c>
      <c r="G250" s="184" t="s">
        <v>380</v>
      </c>
      <c r="H250" s="185">
        <v>79</v>
      </c>
      <c r="I250" s="186"/>
      <c r="J250" s="187">
        <f t="shared" si="70"/>
        <v>0</v>
      </c>
      <c r="K250" s="183" t="s">
        <v>19</v>
      </c>
      <c r="L250" s="41"/>
      <c r="M250" s="188" t="s">
        <v>19</v>
      </c>
      <c r="N250" s="189" t="s">
        <v>43</v>
      </c>
      <c r="O250" s="66"/>
      <c r="P250" s="190">
        <f t="shared" si="71"/>
        <v>0</v>
      </c>
      <c r="Q250" s="190">
        <v>0</v>
      </c>
      <c r="R250" s="190">
        <f t="shared" si="72"/>
        <v>0</v>
      </c>
      <c r="S250" s="190">
        <v>0</v>
      </c>
      <c r="T250" s="191">
        <f t="shared" si="7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184</v>
      </c>
      <c r="AT250" s="192" t="s">
        <v>179</v>
      </c>
      <c r="AU250" s="192" t="s">
        <v>81</v>
      </c>
      <c r="AY250" s="19" t="s">
        <v>177</v>
      </c>
      <c r="BE250" s="193">
        <f t="shared" si="74"/>
        <v>0</v>
      </c>
      <c r="BF250" s="193">
        <f t="shared" si="75"/>
        <v>0</v>
      </c>
      <c r="BG250" s="193">
        <f t="shared" si="76"/>
        <v>0</v>
      </c>
      <c r="BH250" s="193">
        <f t="shared" si="77"/>
        <v>0</v>
      </c>
      <c r="BI250" s="193">
        <f t="shared" si="78"/>
        <v>0</v>
      </c>
      <c r="BJ250" s="19" t="s">
        <v>79</v>
      </c>
      <c r="BK250" s="193">
        <f t="shared" si="79"/>
        <v>0</v>
      </c>
      <c r="BL250" s="19" t="s">
        <v>184</v>
      </c>
      <c r="BM250" s="192" t="s">
        <v>2104</v>
      </c>
    </row>
    <row r="251" spans="1:65" s="2" customFormat="1" ht="24.2" customHeight="1">
      <c r="A251" s="36"/>
      <c r="B251" s="37"/>
      <c r="C251" s="181" t="s">
        <v>1268</v>
      </c>
      <c r="D251" s="181" t="s">
        <v>179</v>
      </c>
      <c r="E251" s="182" t="s">
        <v>2105</v>
      </c>
      <c r="F251" s="183" t="s">
        <v>2106</v>
      </c>
      <c r="G251" s="184" t="s">
        <v>380</v>
      </c>
      <c r="H251" s="185">
        <v>60</v>
      </c>
      <c r="I251" s="186"/>
      <c r="J251" s="187">
        <f t="shared" si="70"/>
        <v>0</v>
      </c>
      <c r="K251" s="183" t="s">
        <v>19</v>
      </c>
      <c r="L251" s="41"/>
      <c r="M251" s="188" t="s">
        <v>19</v>
      </c>
      <c r="N251" s="189" t="s">
        <v>43</v>
      </c>
      <c r="O251" s="66"/>
      <c r="P251" s="190">
        <f t="shared" si="71"/>
        <v>0</v>
      </c>
      <c r="Q251" s="190">
        <v>0</v>
      </c>
      <c r="R251" s="190">
        <f t="shared" si="72"/>
        <v>0</v>
      </c>
      <c r="S251" s="190">
        <v>0</v>
      </c>
      <c r="T251" s="191">
        <f t="shared" si="7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184</v>
      </c>
      <c r="AT251" s="192" t="s">
        <v>179</v>
      </c>
      <c r="AU251" s="192" t="s">
        <v>81</v>
      </c>
      <c r="AY251" s="19" t="s">
        <v>177</v>
      </c>
      <c r="BE251" s="193">
        <f t="shared" si="74"/>
        <v>0</v>
      </c>
      <c r="BF251" s="193">
        <f t="shared" si="75"/>
        <v>0</v>
      </c>
      <c r="BG251" s="193">
        <f t="shared" si="76"/>
        <v>0</v>
      </c>
      <c r="BH251" s="193">
        <f t="shared" si="77"/>
        <v>0</v>
      </c>
      <c r="BI251" s="193">
        <f t="shared" si="78"/>
        <v>0</v>
      </c>
      <c r="BJ251" s="19" t="s">
        <v>79</v>
      </c>
      <c r="BK251" s="193">
        <f t="shared" si="79"/>
        <v>0</v>
      </c>
      <c r="BL251" s="19" t="s">
        <v>184</v>
      </c>
      <c r="BM251" s="192" t="s">
        <v>2107</v>
      </c>
    </row>
    <row r="252" spans="1:65" s="2" customFormat="1" ht="24.2" customHeight="1">
      <c r="A252" s="36"/>
      <c r="B252" s="37"/>
      <c r="C252" s="181" t="s">
        <v>1273</v>
      </c>
      <c r="D252" s="181" t="s">
        <v>179</v>
      </c>
      <c r="E252" s="182" t="s">
        <v>2108</v>
      </c>
      <c r="F252" s="183" t="s">
        <v>2109</v>
      </c>
      <c r="G252" s="184" t="s">
        <v>380</v>
      </c>
      <c r="H252" s="185">
        <v>31</v>
      </c>
      <c r="I252" s="186"/>
      <c r="J252" s="187">
        <f t="shared" si="70"/>
        <v>0</v>
      </c>
      <c r="K252" s="183" t="s">
        <v>19</v>
      </c>
      <c r="L252" s="41"/>
      <c r="M252" s="188" t="s">
        <v>19</v>
      </c>
      <c r="N252" s="189" t="s">
        <v>43</v>
      </c>
      <c r="O252" s="66"/>
      <c r="P252" s="190">
        <f t="shared" si="71"/>
        <v>0</v>
      </c>
      <c r="Q252" s="190">
        <v>0</v>
      </c>
      <c r="R252" s="190">
        <f t="shared" si="72"/>
        <v>0</v>
      </c>
      <c r="S252" s="190">
        <v>0</v>
      </c>
      <c r="T252" s="191">
        <f t="shared" si="7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184</v>
      </c>
      <c r="AT252" s="192" t="s">
        <v>179</v>
      </c>
      <c r="AU252" s="192" t="s">
        <v>81</v>
      </c>
      <c r="AY252" s="19" t="s">
        <v>177</v>
      </c>
      <c r="BE252" s="193">
        <f t="shared" si="74"/>
        <v>0</v>
      </c>
      <c r="BF252" s="193">
        <f t="shared" si="75"/>
        <v>0</v>
      </c>
      <c r="BG252" s="193">
        <f t="shared" si="76"/>
        <v>0</v>
      </c>
      <c r="BH252" s="193">
        <f t="shared" si="77"/>
        <v>0</v>
      </c>
      <c r="BI252" s="193">
        <f t="shared" si="78"/>
        <v>0</v>
      </c>
      <c r="BJ252" s="19" t="s">
        <v>79</v>
      </c>
      <c r="BK252" s="193">
        <f t="shared" si="79"/>
        <v>0</v>
      </c>
      <c r="BL252" s="19" t="s">
        <v>184</v>
      </c>
      <c r="BM252" s="192" t="s">
        <v>2110</v>
      </c>
    </row>
    <row r="253" spans="1:65" s="2" customFormat="1" ht="24.2" customHeight="1">
      <c r="A253" s="36"/>
      <c r="B253" s="37"/>
      <c r="C253" s="181" t="s">
        <v>1279</v>
      </c>
      <c r="D253" s="181" t="s">
        <v>179</v>
      </c>
      <c r="E253" s="182" t="s">
        <v>2111</v>
      </c>
      <c r="F253" s="183" t="s">
        <v>2112</v>
      </c>
      <c r="G253" s="184" t="s">
        <v>380</v>
      </c>
      <c r="H253" s="185">
        <v>27</v>
      </c>
      <c r="I253" s="186"/>
      <c r="J253" s="187">
        <f t="shared" si="70"/>
        <v>0</v>
      </c>
      <c r="K253" s="183" t="s">
        <v>19</v>
      </c>
      <c r="L253" s="41"/>
      <c r="M253" s="188" t="s">
        <v>19</v>
      </c>
      <c r="N253" s="189" t="s">
        <v>43</v>
      </c>
      <c r="O253" s="66"/>
      <c r="P253" s="190">
        <f t="shared" si="71"/>
        <v>0</v>
      </c>
      <c r="Q253" s="190">
        <v>0</v>
      </c>
      <c r="R253" s="190">
        <f t="shared" si="72"/>
        <v>0</v>
      </c>
      <c r="S253" s="190">
        <v>0</v>
      </c>
      <c r="T253" s="191">
        <f t="shared" si="7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184</v>
      </c>
      <c r="AT253" s="192" t="s">
        <v>179</v>
      </c>
      <c r="AU253" s="192" t="s">
        <v>81</v>
      </c>
      <c r="AY253" s="19" t="s">
        <v>177</v>
      </c>
      <c r="BE253" s="193">
        <f t="shared" si="74"/>
        <v>0</v>
      </c>
      <c r="BF253" s="193">
        <f t="shared" si="75"/>
        <v>0</v>
      </c>
      <c r="BG253" s="193">
        <f t="shared" si="76"/>
        <v>0</v>
      </c>
      <c r="BH253" s="193">
        <f t="shared" si="77"/>
        <v>0</v>
      </c>
      <c r="BI253" s="193">
        <f t="shared" si="78"/>
        <v>0</v>
      </c>
      <c r="BJ253" s="19" t="s">
        <v>79</v>
      </c>
      <c r="BK253" s="193">
        <f t="shared" si="79"/>
        <v>0</v>
      </c>
      <c r="BL253" s="19" t="s">
        <v>184</v>
      </c>
      <c r="BM253" s="192" t="s">
        <v>2113</v>
      </c>
    </row>
    <row r="254" spans="1:65" s="2" customFormat="1" ht="16.5" customHeight="1">
      <c r="A254" s="36"/>
      <c r="B254" s="37"/>
      <c r="C254" s="181" t="s">
        <v>1284</v>
      </c>
      <c r="D254" s="181" t="s">
        <v>179</v>
      </c>
      <c r="E254" s="182" t="s">
        <v>2114</v>
      </c>
      <c r="F254" s="183" t="s">
        <v>2115</v>
      </c>
      <c r="G254" s="184" t="s">
        <v>228</v>
      </c>
      <c r="H254" s="185">
        <v>1.097</v>
      </c>
      <c r="I254" s="186"/>
      <c r="J254" s="187">
        <f t="shared" si="70"/>
        <v>0</v>
      </c>
      <c r="K254" s="183" t="s">
        <v>19</v>
      </c>
      <c r="L254" s="41"/>
      <c r="M254" s="188" t="s">
        <v>19</v>
      </c>
      <c r="N254" s="189" t="s">
        <v>43</v>
      </c>
      <c r="O254" s="66"/>
      <c r="P254" s="190">
        <f t="shared" si="71"/>
        <v>0</v>
      </c>
      <c r="Q254" s="190">
        <v>0</v>
      </c>
      <c r="R254" s="190">
        <f t="shared" si="72"/>
        <v>0</v>
      </c>
      <c r="S254" s="190">
        <v>0</v>
      </c>
      <c r="T254" s="191">
        <f t="shared" si="7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184</v>
      </c>
      <c r="AT254" s="192" t="s">
        <v>179</v>
      </c>
      <c r="AU254" s="192" t="s">
        <v>81</v>
      </c>
      <c r="AY254" s="19" t="s">
        <v>177</v>
      </c>
      <c r="BE254" s="193">
        <f t="shared" si="74"/>
        <v>0</v>
      </c>
      <c r="BF254" s="193">
        <f t="shared" si="75"/>
        <v>0</v>
      </c>
      <c r="BG254" s="193">
        <f t="shared" si="76"/>
        <v>0</v>
      </c>
      <c r="BH254" s="193">
        <f t="shared" si="77"/>
        <v>0</v>
      </c>
      <c r="BI254" s="193">
        <f t="shared" si="78"/>
        <v>0</v>
      </c>
      <c r="BJ254" s="19" t="s">
        <v>79</v>
      </c>
      <c r="BK254" s="193">
        <f t="shared" si="79"/>
        <v>0</v>
      </c>
      <c r="BL254" s="19" t="s">
        <v>184</v>
      </c>
      <c r="BM254" s="192" t="s">
        <v>2116</v>
      </c>
    </row>
    <row r="255" spans="1:65" s="12" customFormat="1" ht="22.9" customHeight="1">
      <c r="B255" s="165"/>
      <c r="C255" s="166"/>
      <c r="D255" s="167" t="s">
        <v>71</v>
      </c>
      <c r="E255" s="179" t="s">
        <v>2117</v>
      </c>
      <c r="F255" s="179" t="s">
        <v>2118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SUM(P256:P305)</f>
        <v>0</v>
      </c>
      <c r="Q255" s="173"/>
      <c r="R255" s="174">
        <f>SUM(R256:R305)</f>
        <v>0</v>
      </c>
      <c r="S255" s="173"/>
      <c r="T255" s="175">
        <f>SUM(T256:T305)</f>
        <v>0</v>
      </c>
      <c r="AR255" s="176" t="s">
        <v>79</v>
      </c>
      <c r="AT255" s="177" t="s">
        <v>71</v>
      </c>
      <c r="AU255" s="177" t="s">
        <v>79</v>
      </c>
      <c r="AY255" s="176" t="s">
        <v>177</v>
      </c>
      <c r="BK255" s="178">
        <f>SUM(BK256:BK305)</f>
        <v>0</v>
      </c>
    </row>
    <row r="256" spans="1:65" s="2" customFormat="1" ht="16.5" customHeight="1">
      <c r="A256" s="36"/>
      <c r="B256" s="37"/>
      <c r="C256" s="181" t="s">
        <v>1289</v>
      </c>
      <c r="D256" s="181" t="s">
        <v>179</v>
      </c>
      <c r="E256" s="182" t="s">
        <v>2119</v>
      </c>
      <c r="F256" s="183" t="s">
        <v>2120</v>
      </c>
      <c r="G256" s="184" t="s">
        <v>1871</v>
      </c>
      <c r="H256" s="185">
        <v>22</v>
      </c>
      <c r="I256" s="186"/>
      <c r="J256" s="187">
        <f>ROUND(I256*H256,2)</f>
        <v>0</v>
      </c>
      <c r="K256" s="183" t="s">
        <v>19</v>
      </c>
      <c r="L256" s="41"/>
      <c r="M256" s="188" t="s">
        <v>19</v>
      </c>
      <c r="N256" s="189" t="s">
        <v>43</v>
      </c>
      <c r="O256" s="66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184</v>
      </c>
      <c r="AT256" s="192" t="s">
        <v>179</v>
      </c>
      <c r="AU256" s="192" t="s">
        <v>81</v>
      </c>
      <c r="AY256" s="19" t="s">
        <v>177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79</v>
      </c>
      <c r="BK256" s="193">
        <f>ROUND(I256*H256,2)</f>
        <v>0</v>
      </c>
      <c r="BL256" s="19" t="s">
        <v>184</v>
      </c>
      <c r="BM256" s="192" t="s">
        <v>2121</v>
      </c>
    </row>
    <row r="257" spans="1:65" s="2" customFormat="1" ht="16.5" customHeight="1">
      <c r="A257" s="36"/>
      <c r="B257" s="37"/>
      <c r="C257" s="181" t="s">
        <v>1295</v>
      </c>
      <c r="D257" s="181" t="s">
        <v>179</v>
      </c>
      <c r="E257" s="182" t="s">
        <v>2122</v>
      </c>
      <c r="F257" s="183" t="s">
        <v>2123</v>
      </c>
      <c r="G257" s="184" t="s">
        <v>1871</v>
      </c>
      <c r="H257" s="185">
        <v>9</v>
      </c>
      <c r="I257" s="186"/>
      <c r="J257" s="187">
        <f>ROUND(I257*H257,2)</f>
        <v>0</v>
      </c>
      <c r="K257" s="183" t="s">
        <v>19</v>
      </c>
      <c r="L257" s="41"/>
      <c r="M257" s="188" t="s">
        <v>19</v>
      </c>
      <c r="N257" s="189" t="s">
        <v>43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184</v>
      </c>
      <c r="AT257" s="192" t="s">
        <v>179</v>
      </c>
      <c r="AU257" s="192" t="s">
        <v>81</v>
      </c>
      <c r="AY257" s="19" t="s">
        <v>177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79</v>
      </c>
      <c r="BK257" s="193">
        <f>ROUND(I257*H257,2)</f>
        <v>0</v>
      </c>
      <c r="BL257" s="19" t="s">
        <v>184</v>
      </c>
      <c r="BM257" s="192" t="s">
        <v>2124</v>
      </c>
    </row>
    <row r="258" spans="1:65" s="2" customFormat="1" ht="16.5" customHeight="1">
      <c r="A258" s="36"/>
      <c r="B258" s="37"/>
      <c r="C258" s="181" t="s">
        <v>1300</v>
      </c>
      <c r="D258" s="181" t="s">
        <v>179</v>
      </c>
      <c r="E258" s="182" t="s">
        <v>2125</v>
      </c>
      <c r="F258" s="183" t="s">
        <v>2126</v>
      </c>
      <c r="G258" s="184" t="s">
        <v>1871</v>
      </c>
      <c r="H258" s="185">
        <v>3</v>
      </c>
      <c r="I258" s="186"/>
      <c r="J258" s="187">
        <f>ROUND(I258*H258,2)</f>
        <v>0</v>
      </c>
      <c r="K258" s="183" t="s">
        <v>19</v>
      </c>
      <c r="L258" s="41"/>
      <c r="M258" s="188" t="s">
        <v>19</v>
      </c>
      <c r="N258" s="189" t="s">
        <v>43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184</v>
      </c>
      <c r="AT258" s="192" t="s">
        <v>179</v>
      </c>
      <c r="AU258" s="192" t="s">
        <v>81</v>
      </c>
      <c r="AY258" s="19" t="s">
        <v>177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79</v>
      </c>
      <c r="BK258" s="193">
        <f>ROUND(I258*H258,2)</f>
        <v>0</v>
      </c>
      <c r="BL258" s="19" t="s">
        <v>184</v>
      </c>
      <c r="BM258" s="192" t="s">
        <v>2127</v>
      </c>
    </row>
    <row r="259" spans="1:65" s="2" customFormat="1" ht="16.5" customHeight="1">
      <c r="A259" s="36"/>
      <c r="B259" s="37"/>
      <c r="C259" s="181" t="s">
        <v>1306</v>
      </c>
      <c r="D259" s="181" t="s">
        <v>179</v>
      </c>
      <c r="E259" s="182" t="s">
        <v>2128</v>
      </c>
      <c r="F259" s="183" t="s">
        <v>2129</v>
      </c>
      <c r="G259" s="184" t="s">
        <v>1871</v>
      </c>
      <c r="H259" s="185">
        <v>9</v>
      </c>
      <c r="I259" s="186"/>
      <c r="J259" s="187">
        <f>ROUND(I259*H259,2)</f>
        <v>0</v>
      </c>
      <c r="K259" s="183" t="s">
        <v>19</v>
      </c>
      <c r="L259" s="41"/>
      <c r="M259" s="188" t="s">
        <v>19</v>
      </c>
      <c r="N259" s="189" t="s">
        <v>43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184</v>
      </c>
      <c r="AT259" s="192" t="s">
        <v>179</v>
      </c>
      <c r="AU259" s="192" t="s">
        <v>81</v>
      </c>
      <c r="AY259" s="19" t="s">
        <v>177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79</v>
      </c>
      <c r="BK259" s="193">
        <f>ROUND(I259*H259,2)</f>
        <v>0</v>
      </c>
      <c r="BL259" s="19" t="s">
        <v>184</v>
      </c>
      <c r="BM259" s="192" t="s">
        <v>2130</v>
      </c>
    </row>
    <row r="260" spans="1:65" s="13" customFormat="1" ht="11.25">
      <c r="B260" s="199"/>
      <c r="C260" s="200"/>
      <c r="D260" s="201" t="s">
        <v>188</v>
      </c>
      <c r="E260" s="202" t="s">
        <v>19</v>
      </c>
      <c r="F260" s="203" t="s">
        <v>2131</v>
      </c>
      <c r="G260" s="200"/>
      <c r="H260" s="204">
        <v>9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188</v>
      </c>
      <c r="AU260" s="210" t="s">
        <v>81</v>
      </c>
      <c r="AV260" s="13" t="s">
        <v>81</v>
      </c>
      <c r="AW260" s="13" t="s">
        <v>33</v>
      </c>
      <c r="AX260" s="13" t="s">
        <v>72</v>
      </c>
      <c r="AY260" s="210" t="s">
        <v>177</v>
      </c>
    </row>
    <row r="261" spans="1:65" s="14" customFormat="1" ht="11.25">
      <c r="B261" s="211"/>
      <c r="C261" s="212"/>
      <c r="D261" s="201" t="s">
        <v>188</v>
      </c>
      <c r="E261" s="213" t="s">
        <v>19</v>
      </c>
      <c r="F261" s="214" t="s">
        <v>199</v>
      </c>
      <c r="G261" s="212"/>
      <c r="H261" s="215">
        <v>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188</v>
      </c>
      <c r="AU261" s="221" t="s">
        <v>81</v>
      </c>
      <c r="AV261" s="14" t="s">
        <v>184</v>
      </c>
      <c r="AW261" s="14" t="s">
        <v>33</v>
      </c>
      <c r="AX261" s="14" t="s">
        <v>79</v>
      </c>
      <c r="AY261" s="221" t="s">
        <v>177</v>
      </c>
    </row>
    <row r="262" spans="1:65" s="2" customFormat="1" ht="16.5" customHeight="1">
      <c r="A262" s="36"/>
      <c r="B262" s="37"/>
      <c r="C262" s="181" t="s">
        <v>1311</v>
      </c>
      <c r="D262" s="181" t="s">
        <v>179</v>
      </c>
      <c r="E262" s="182" t="s">
        <v>2132</v>
      </c>
      <c r="F262" s="183" t="s">
        <v>2133</v>
      </c>
      <c r="G262" s="184" t="s">
        <v>1871</v>
      </c>
      <c r="H262" s="185">
        <v>2</v>
      </c>
      <c r="I262" s="186"/>
      <c r="J262" s="187">
        <f t="shared" ref="J262:J274" si="80">ROUND(I262*H262,2)</f>
        <v>0</v>
      </c>
      <c r="K262" s="183" t="s">
        <v>19</v>
      </c>
      <c r="L262" s="41"/>
      <c r="M262" s="188" t="s">
        <v>19</v>
      </c>
      <c r="N262" s="189" t="s">
        <v>43</v>
      </c>
      <c r="O262" s="66"/>
      <c r="P262" s="190">
        <f t="shared" ref="P262:P274" si="81">O262*H262</f>
        <v>0</v>
      </c>
      <c r="Q262" s="190">
        <v>0</v>
      </c>
      <c r="R262" s="190">
        <f t="shared" ref="R262:R274" si="82">Q262*H262</f>
        <v>0</v>
      </c>
      <c r="S262" s="190">
        <v>0</v>
      </c>
      <c r="T262" s="191">
        <f t="shared" ref="T262:T274" si="83"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184</v>
      </c>
      <c r="AT262" s="192" t="s">
        <v>179</v>
      </c>
      <c r="AU262" s="192" t="s">
        <v>81</v>
      </c>
      <c r="AY262" s="19" t="s">
        <v>177</v>
      </c>
      <c r="BE262" s="193">
        <f t="shared" ref="BE262:BE274" si="84">IF(N262="základní",J262,0)</f>
        <v>0</v>
      </c>
      <c r="BF262" s="193">
        <f t="shared" ref="BF262:BF274" si="85">IF(N262="snížená",J262,0)</f>
        <v>0</v>
      </c>
      <c r="BG262" s="193">
        <f t="shared" ref="BG262:BG274" si="86">IF(N262="zákl. přenesená",J262,0)</f>
        <v>0</v>
      </c>
      <c r="BH262" s="193">
        <f t="shared" ref="BH262:BH274" si="87">IF(N262="sníž. přenesená",J262,0)</f>
        <v>0</v>
      </c>
      <c r="BI262" s="193">
        <f t="shared" ref="BI262:BI274" si="88">IF(N262="nulová",J262,0)</f>
        <v>0</v>
      </c>
      <c r="BJ262" s="19" t="s">
        <v>79</v>
      </c>
      <c r="BK262" s="193">
        <f t="shared" ref="BK262:BK274" si="89">ROUND(I262*H262,2)</f>
        <v>0</v>
      </c>
      <c r="BL262" s="19" t="s">
        <v>184</v>
      </c>
      <c r="BM262" s="192" t="s">
        <v>2134</v>
      </c>
    </row>
    <row r="263" spans="1:65" s="2" customFormat="1" ht="16.5" customHeight="1">
      <c r="A263" s="36"/>
      <c r="B263" s="37"/>
      <c r="C263" s="181" t="s">
        <v>1316</v>
      </c>
      <c r="D263" s="181" t="s">
        <v>179</v>
      </c>
      <c r="E263" s="182" t="s">
        <v>2135</v>
      </c>
      <c r="F263" s="183" t="s">
        <v>2136</v>
      </c>
      <c r="G263" s="184" t="s">
        <v>1871</v>
      </c>
      <c r="H263" s="185">
        <v>2</v>
      </c>
      <c r="I263" s="186"/>
      <c r="J263" s="187">
        <f t="shared" si="80"/>
        <v>0</v>
      </c>
      <c r="K263" s="183" t="s">
        <v>19</v>
      </c>
      <c r="L263" s="41"/>
      <c r="M263" s="188" t="s">
        <v>19</v>
      </c>
      <c r="N263" s="189" t="s">
        <v>43</v>
      </c>
      <c r="O263" s="66"/>
      <c r="P263" s="190">
        <f t="shared" si="81"/>
        <v>0</v>
      </c>
      <c r="Q263" s="190">
        <v>0</v>
      </c>
      <c r="R263" s="190">
        <f t="shared" si="82"/>
        <v>0</v>
      </c>
      <c r="S263" s="190">
        <v>0</v>
      </c>
      <c r="T263" s="191">
        <f t="shared" si="8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184</v>
      </c>
      <c r="AT263" s="192" t="s">
        <v>179</v>
      </c>
      <c r="AU263" s="192" t="s">
        <v>81</v>
      </c>
      <c r="AY263" s="19" t="s">
        <v>177</v>
      </c>
      <c r="BE263" s="193">
        <f t="shared" si="84"/>
        <v>0</v>
      </c>
      <c r="BF263" s="193">
        <f t="shared" si="85"/>
        <v>0</v>
      </c>
      <c r="BG263" s="193">
        <f t="shared" si="86"/>
        <v>0</v>
      </c>
      <c r="BH263" s="193">
        <f t="shared" si="87"/>
        <v>0</v>
      </c>
      <c r="BI263" s="193">
        <f t="shared" si="88"/>
        <v>0</v>
      </c>
      <c r="BJ263" s="19" t="s">
        <v>79</v>
      </c>
      <c r="BK263" s="193">
        <f t="shared" si="89"/>
        <v>0</v>
      </c>
      <c r="BL263" s="19" t="s">
        <v>184</v>
      </c>
      <c r="BM263" s="192" t="s">
        <v>2137</v>
      </c>
    </row>
    <row r="264" spans="1:65" s="2" customFormat="1" ht="16.5" customHeight="1">
      <c r="A264" s="36"/>
      <c r="B264" s="37"/>
      <c r="C264" s="181" t="s">
        <v>1321</v>
      </c>
      <c r="D264" s="181" t="s">
        <v>179</v>
      </c>
      <c r="E264" s="182" t="s">
        <v>2138</v>
      </c>
      <c r="F264" s="183" t="s">
        <v>2139</v>
      </c>
      <c r="G264" s="184" t="s">
        <v>1871</v>
      </c>
      <c r="H264" s="185">
        <v>1</v>
      </c>
      <c r="I264" s="186"/>
      <c r="J264" s="187">
        <f t="shared" si="80"/>
        <v>0</v>
      </c>
      <c r="K264" s="183" t="s">
        <v>19</v>
      </c>
      <c r="L264" s="41"/>
      <c r="M264" s="188" t="s">
        <v>19</v>
      </c>
      <c r="N264" s="189" t="s">
        <v>43</v>
      </c>
      <c r="O264" s="66"/>
      <c r="P264" s="190">
        <f t="shared" si="81"/>
        <v>0</v>
      </c>
      <c r="Q264" s="190">
        <v>0</v>
      </c>
      <c r="R264" s="190">
        <f t="shared" si="82"/>
        <v>0</v>
      </c>
      <c r="S264" s="190">
        <v>0</v>
      </c>
      <c r="T264" s="191">
        <f t="shared" si="8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184</v>
      </c>
      <c r="AT264" s="192" t="s">
        <v>179</v>
      </c>
      <c r="AU264" s="192" t="s">
        <v>81</v>
      </c>
      <c r="AY264" s="19" t="s">
        <v>177</v>
      </c>
      <c r="BE264" s="193">
        <f t="shared" si="84"/>
        <v>0</v>
      </c>
      <c r="BF264" s="193">
        <f t="shared" si="85"/>
        <v>0</v>
      </c>
      <c r="BG264" s="193">
        <f t="shared" si="86"/>
        <v>0</v>
      </c>
      <c r="BH264" s="193">
        <f t="shared" si="87"/>
        <v>0</v>
      </c>
      <c r="BI264" s="193">
        <f t="shared" si="88"/>
        <v>0</v>
      </c>
      <c r="BJ264" s="19" t="s">
        <v>79</v>
      </c>
      <c r="BK264" s="193">
        <f t="shared" si="89"/>
        <v>0</v>
      </c>
      <c r="BL264" s="19" t="s">
        <v>184</v>
      </c>
      <c r="BM264" s="192" t="s">
        <v>2140</v>
      </c>
    </row>
    <row r="265" spans="1:65" s="2" customFormat="1" ht="16.5" customHeight="1">
      <c r="A265" s="36"/>
      <c r="B265" s="37"/>
      <c r="C265" s="181" t="s">
        <v>1327</v>
      </c>
      <c r="D265" s="181" t="s">
        <v>179</v>
      </c>
      <c r="E265" s="182" t="s">
        <v>2141</v>
      </c>
      <c r="F265" s="183" t="s">
        <v>2142</v>
      </c>
      <c r="G265" s="184" t="s">
        <v>1871</v>
      </c>
      <c r="H265" s="185">
        <v>2</v>
      </c>
      <c r="I265" s="186"/>
      <c r="J265" s="187">
        <f t="shared" si="80"/>
        <v>0</v>
      </c>
      <c r="K265" s="183" t="s">
        <v>19</v>
      </c>
      <c r="L265" s="41"/>
      <c r="M265" s="188" t="s">
        <v>19</v>
      </c>
      <c r="N265" s="189" t="s">
        <v>43</v>
      </c>
      <c r="O265" s="66"/>
      <c r="P265" s="190">
        <f t="shared" si="81"/>
        <v>0</v>
      </c>
      <c r="Q265" s="190">
        <v>0</v>
      </c>
      <c r="R265" s="190">
        <f t="shared" si="82"/>
        <v>0</v>
      </c>
      <c r="S265" s="190">
        <v>0</v>
      </c>
      <c r="T265" s="191">
        <f t="shared" si="8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184</v>
      </c>
      <c r="AT265" s="192" t="s">
        <v>179</v>
      </c>
      <c r="AU265" s="192" t="s">
        <v>81</v>
      </c>
      <c r="AY265" s="19" t="s">
        <v>177</v>
      </c>
      <c r="BE265" s="193">
        <f t="shared" si="84"/>
        <v>0</v>
      </c>
      <c r="BF265" s="193">
        <f t="shared" si="85"/>
        <v>0</v>
      </c>
      <c r="BG265" s="193">
        <f t="shared" si="86"/>
        <v>0</v>
      </c>
      <c r="BH265" s="193">
        <f t="shared" si="87"/>
        <v>0</v>
      </c>
      <c r="BI265" s="193">
        <f t="shared" si="88"/>
        <v>0</v>
      </c>
      <c r="BJ265" s="19" t="s">
        <v>79</v>
      </c>
      <c r="BK265" s="193">
        <f t="shared" si="89"/>
        <v>0</v>
      </c>
      <c r="BL265" s="19" t="s">
        <v>184</v>
      </c>
      <c r="BM265" s="192" t="s">
        <v>2143</v>
      </c>
    </row>
    <row r="266" spans="1:65" s="2" customFormat="1" ht="16.5" customHeight="1">
      <c r="A266" s="36"/>
      <c r="B266" s="37"/>
      <c r="C266" s="181" t="s">
        <v>1333</v>
      </c>
      <c r="D266" s="181" t="s">
        <v>179</v>
      </c>
      <c r="E266" s="182" t="s">
        <v>2144</v>
      </c>
      <c r="F266" s="183" t="s">
        <v>2145</v>
      </c>
      <c r="G266" s="184" t="s">
        <v>1871</v>
      </c>
      <c r="H266" s="185">
        <v>2</v>
      </c>
      <c r="I266" s="186"/>
      <c r="J266" s="187">
        <f t="shared" si="80"/>
        <v>0</v>
      </c>
      <c r="K266" s="183" t="s">
        <v>19</v>
      </c>
      <c r="L266" s="41"/>
      <c r="M266" s="188" t="s">
        <v>19</v>
      </c>
      <c r="N266" s="189" t="s">
        <v>43</v>
      </c>
      <c r="O266" s="66"/>
      <c r="P266" s="190">
        <f t="shared" si="81"/>
        <v>0</v>
      </c>
      <c r="Q266" s="190">
        <v>0</v>
      </c>
      <c r="R266" s="190">
        <f t="shared" si="82"/>
        <v>0</v>
      </c>
      <c r="S266" s="190">
        <v>0</v>
      </c>
      <c r="T266" s="191">
        <f t="shared" si="8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184</v>
      </c>
      <c r="AT266" s="192" t="s">
        <v>179</v>
      </c>
      <c r="AU266" s="192" t="s">
        <v>81</v>
      </c>
      <c r="AY266" s="19" t="s">
        <v>177</v>
      </c>
      <c r="BE266" s="193">
        <f t="shared" si="84"/>
        <v>0</v>
      </c>
      <c r="BF266" s="193">
        <f t="shared" si="85"/>
        <v>0</v>
      </c>
      <c r="BG266" s="193">
        <f t="shared" si="86"/>
        <v>0</v>
      </c>
      <c r="BH266" s="193">
        <f t="shared" si="87"/>
        <v>0</v>
      </c>
      <c r="BI266" s="193">
        <f t="shared" si="88"/>
        <v>0</v>
      </c>
      <c r="BJ266" s="19" t="s">
        <v>79</v>
      </c>
      <c r="BK266" s="193">
        <f t="shared" si="89"/>
        <v>0</v>
      </c>
      <c r="BL266" s="19" t="s">
        <v>184</v>
      </c>
      <c r="BM266" s="192" t="s">
        <v>2146</v>
      </c>
    </row>
    <row r="267" spans="1:65" s="2" customFormat="1" ht="16.5" customHeight="1">
      <c r="A267" s="36"/>
      <c r="B267" s="37"/>
      <c r="C267" s="181" t="s">
        <v>1338</v>
      </c>
      <c r="D267" s="181" t="s">
        <v>179</v>
      </c>
      <c r="E267" s="182" t="s">
        <v>2147</v>
      </c>
      <c r="F267" s="183" t="s">
        <v>2148</v>
      </c>
      <c r="G267" s="184" t="s">
        <v>269</v>
      </c>
      <c r="H267" s="185">
        <v>2</v>
      </c>
      <c r="I267" s="186"/>
      <c r="J267" s="187">
        <f t="shared" si="80"/>
        <v>0</v>
      </c>
      <c r="K267" s="183" t="s">
        <v>19</v>
      </c>
      <c r="L267" s="41"/>
      <c r="M267" s="188" t="s">
        <v>19</v>
      </c>
      <c r="N267" s="189" t="s">
        <v>43</v>
      </c>
      <c r="O267" s="66"/>
      <c r="P267" s="190">
        <f t="shared" si="81"/>
        <v>0</v>
      </c>
      <c r="Q267" s="190">
        <v>0</v>
      </c>
      <c r="R267" s="190">
        <f t="shared" si="82"/>
        <v>0</v>
      </c>
      <c r="S267" s="190">
        <v>0</v>
      </c>
      <c r="T267" s="191">
        <f t="shared" si="8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184</v>
      </c>
      <c r="AT267" s="192" t="s">
        <v>179</v>
      </c>
      <c r="AU267" s="192" t="s">
        <v>81</v>
      </c>
      <c r="AY267" s="19" t="s">
        <v>177</v>
      </c>
      <c r="BE267" s="193">
        <f t="shared" si="84"/>
        <v>0</v>
      </c>
      <c r="BF267" s="193">
        <f t="shared" si="85"/>
        <v>0</v>
      </c>
      <c r="BG267" s="193">
        <f t="shared" si="86"/>
        <v>0</v>
      </c>
      <c r="BH267" s="193">
        <f t="shared" si="87"/>
        <v>0</v>
      </c>
      <c r="BI267" s="193">
        <f t="shared" si="88"/>
        <v>0</v>
      </c>
      <c r="BJ267" s="19" t="s">
        <v>79</v>
      </c>
      <c r="BK267" s="193">
        <f t="shared" si="89"/>
        <v>0</v>
      </c>
      <c r="BL267" s="19" t="s">
        <v>184</v>
      </c>
      <c r="BM267" s="192" t="s">
        <v>2149</v>
      </c>
    </row>
    <row r="268" spans="1:65" s="2" customFormat="1" ht="16.5" customHeight="1">
      <c r="A268" s="36"/>
      <c r="B268" s="37"/>
      <c r="C268" s="181" t="s">
        <v>1343</v>
      </c>
      <c r="D268" s="181" t="s">
        <v>179</v>
      </c>
      <c r="E268" s="182" t="s">
        <v>2150</v>
      </c>
      <c r="F268" s="183" t="s">
        <v>2151</v>
      </c>
      <c r="G268" s="184" t="s">
        <v>1871</v>
      </c>
      <c r="H268" s="185">
        <v>22</v>
      </c>
      <c r="I268" s="186"/>
      <c r="J268" s="187">
        <f t="shared" si="80"/>
        <v>0</v>
      </c>
      <c r="K268" s="183" t="s">
        <v>19</v>
      </c>
      <c r="L268" s="41"/>
      <c r="M268" s="188" t="s">
        <v>19</v>
      </c>
      <c r="N268" s="189" t="s">
        <v>43</v>
      </c>
      <c r="O268" s="66"/>
      <c r="P268" s="190">
        <f t="shared" si="81"/>
        <v>0</v>
      </c>
      <c r="Q268" s="190">
        <v>0</v>
      </c>
      <c r="R268" s="190">
        <f t="shared" si="82"/>
        <v>0</v>
      </c>
      <c r="S268" s="190">
        <v>0</v>
      </c>
      <c r="T268" s="191">
        <f t="shared" si="8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184</v>
      </c>
      <c r="AT268" s="192" t="s">
        <v>179</v>
      </c>
      <c r="AU268" s="192" t="s">
        <v>81</v>
      </c>
      <c r="AY268" s="19" t="s">
        <v>177</v>
      </c>
      <c r="BE268" s="193">
        <f t="shared" si="84"/>
        <v>0</v>
      </c>
      <c r="BF268" s="193">
        <f t="shared" si="85"/>
        <v>0</v>
      </c>
      <c r="BG268" s="193">
        <f t="shared" si="86"/>
        <v>0</v>
      </c>
      <c r="BH268" s="193">
        <f t="shared" si="87"/>
        <v>0</v>
      </c>
      <c r="BI268" s="193">
        <f t="shared" si="88"/>
        <v>0</v>
      </c>
      <c r="BJ268" s="19" t="s">
        <v>79</v>
      </c>
      <c r="BK268" s="193">
        <f t="shared" si="89"/>
        <v>0</v>
      </c>
      <c r="BL268" s="19" t="s">
        <v>184</v>
      </c>
      <c r="BM268" s="192" t="s">
        <v>2152</v>
      </c>
    </row>
    <row r="269" spans="1:65" s="2" customFormat="1" ht="16.5" customHeight="1">
      <c r="A269" s="36"/>
      <c r="B269" s="37"/>
      <c r="C269" s="181" t="s">
        <v>1348</v>
      </c>
      <c r="D269" s="181" t="s">
        <v>179</v>
      </c>
      <c r="E269" s="182" t="s">
        <v>2153</v>
      </c>
      <c r="F269" s="183" t="s">
        <v>2154</v>
      </c>
      <c r="G269" s="184" t="s">
        <v>269</v>
      </c>
      <c r="H269" s="185">
        <v>2</v>
      </c>
      <c r="I269" s="186"/>
      <c r="J269" s="187">
        <f t="shared" si="80"/>
        <v>0</v>
      </c>
      <c r="K269" s="183" t="s">
        <v>19</v>
      </c>
      <c r="L269" s="41"/>
      <c r="M269" s="188" t="s">
        <v>19</v>
      </c>
      <c r="N269" s="189" t="s">
        <v>43</v>
      </c>
      <c r="O269" s="66"/>
      <c r="P269" s="190">
        <f t="shared" si="81"/>
        <v>0</v>
      </c>
      <c r="Q269" s="190">
        <v>0</v>
      </c>
      <c r="R269" s="190">
        <f t="shared" si="82"/>
        <v>0</v>
      </c>
      <c r="S269" s="190">
        <v>0</v>
      </c>
      <c r="T269" s="191">
        <f t="shared" si="8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184</v>
      </c>
      <c r="AT269" s="192" t="s">
        <v>179</v>
      </c>
      <c r="AU269" s="192" t="s">
        <v>81</v>
      </c>
      <c r="AY269" s="19" t="s">
        <v>177</v>
      </c>
      <c r="BE269" s="193">
        <f t="shared" si="84"/>
        <v>0</v>
      </c>
      <c r="BF269" s="193">
        <f t="shared" si="85"/>
        <v>0</v>
      </c>
      <c r="BG269" s="193">
        <f t="shared" si="86"/>
        <v>0</v>
      </c>
      <c r="BH269" s="193">
        <f t="shared" si="87"/>
        <v>0</v>
      </c>
      <c r="BI269" s="193">
        <f t="shared" si="88"/>
        <v>0</v>
      </c>
      <c r="BJ269" s="19" t="s">
        <v>79</v>
      </c>
      <c r="BK269" s="193">
        <f t="shared" si="89"/>
        <v>0</v>
      </c>
      <c r="BL269" s="19" t="s">
        <v>184</v>
      </c>
      <c r="BM269" s="192" t="s">
        <v>2155</v>
      </c>
    </row>
    <row r="270" spans="1:65" s="2" customFormat="1" ht="16.5" customHeight="1">
      <c r="A270" s="36"/>
      <c r="B270" s="37"/>
      <c r="C270" s="181" t="s">
        <v>1353</v>
      </c>
      <c r="D270" s="181" t="s">
        <v>179</v>
      </c>
      <c r="E270" s="182" t="s">
        <v>2156</v>
      </c>
      <c r="F270" s="183" t="s">
        <v>2157</v>
      </c>
      <c r="G270" s="184" t="s">
        <v>269</v>
      </c>
      <c r="H270" s="185">
        <v>11</v>
      </c>
      <c r="I270" s="186"/>
      <c r="J270" s="187">
        <f t="shared" si="80"/>
        <v>0</v>
      </c>
      <c r="K270" s="183" t="s">
        <v>19</v>
      </c>
      <c r="L270" s="41"/>
      <c r="M270" s="188" t="s">
        <v>19</v>
      </c>
      <c r="N270" s="189" t="s">
        <v>43</v>
      </c>
      <c r="O270" s="66"/>
      <c r="P270" s="190">
        <f t="shared" si="81"/>
        <v>0</v>
      </c>
      <c r="Q270" s="190">
        <v>0</v>
      </c>
      <c r="R270" s="190">
        <f t="shared" si="82"/>
        <v>0</v>
      </c>
      <c r="S270" s="190">
        <v>0</v>
      </c>
      <c r="T270" s="191">
        <f t="shared" si="8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184</v>
      </c>
      <c r="AT270" s="192" t="s">
        <v>179</v>
      </c>
      <c r="AU270" s="192" t="s">
        <v>81</v>
      </c>
      <c r="AY270" s="19" t="s">
        <v>177</v>
      </c>
      <c r="BE270" s="193">
        <f t="shared" si="84"/>
        <v>0</v>
      </c>
      <c r="BF270" s="193">
        <f t="shared" si="85"/>
        <v>0</v>
      </c>
      <c r="BG270" s="193">
        <f t="shared" si="86"/>
        <v>0</v>
      </c>
      <c r="BH270" s="193">
        <f t="shared" si="87"/>
        <v>0</v>
      </c>
      <c r="BI270" s="193">
        <f t="shared" si="88"/>
        <v>0</v>
      </c>
      <c r="BJ270" s="19" t="s">
        <v>79</v>
      </c>
      <c r="BK270" s="193">
        <f t="shared" si="89"/>
        <v>0</v>
      </c>
      <c r="BL270" s="19" t="s">
        <v>184</v>
      </c>
      <c r="BM270" s="192" t="s">
        <v>2158</v>
      </c>
    </row>
    <row r="271" spans="1:65" s="2" customFormat="1" ht="16.5" customHeight="1">
      <c r="A271" s="36"/>
      <c r="B271" s="37"/>
      <c r="C271" s="181" t="s">
        <v>1360</v>
      </c>
      <c r="D271" s="181" t="s">
        <v>179</v>
      </c>
      <c r="E271" s="182" t="s">
        <v>2159</v>
      </c>
      <c r="F271" s="183" t="s">
        <v>2160</v>
      </c>
      <c r="G271" s="184" t="s">
        <v>269</v>
      </c>
      <c r="H271" s="185">
        <v>2</v>
      </c>
      <c r="I271" s="186"/>
      <c r="J271" s="187">
        <f t="shared" si="80"/>
        <v>0</v>
      </c>
      <c r="K271" s="183" t="s">
        <v>19</v>
      </c>
      <c r="L271" s="41"/>
      <c r="M271" s="188" t="s">
        <v>19</v>
      </c>
      <c r="N271" s="189" t="s">
        <v>43</v>
      </c>
      <c r="O271" s="66"/>
      <c r="P271" s="190">
        <f t="shared" si="81"/>
        <v>0</v>
      </c>
      <c r="Q271" s="190">
        <v>0</v>
      </c>
      <c r="R271" s="190">
        <f t="shared" si="82"/>
        <v>0</v>
      </c>
      <c r="S271" s="190">
        <v>0</v>
      </c>
      <c r="T271" s="191">
        <f t="shared" si="8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184</v>
      </c>
      <c r="AT271" s="192" t="s">
        <v>179</v>
      </c>
      <c r="AU271" s="192" t="s">
        <v>81</v>
      </c>
      <c r="AY271" s="19" t="s">
        <v>177</v>
      </c>
      <c r="BE271" s="193">
        <f t="shared" si="84"/>
        <v>0</v>
      </c>
      <c r="BF271" s="193">
        <f t="shared" si="85"/>
        <v>0</v>
      </c>
      <c r="BG271" s="193">
        <f t="shared" si="86"/>
        <v>0</v>
      </c>
      <c r="BH271" s="193">
        <f t="shared" si="87"/>
        <v>0</v>
      </c>
      <c r="BI271" s="193">
        <f t="shared" si="88"/>
        <v>0</v>
      </c>
      <c r="BJ271" s="19" t="s">
        <v>79</v>
      </c>
      <c r="BK271" s="193">
        <f t="shared" si="89"/>
        <v>0</v>
      </c>
      <c r="BL271" s="19" t="s">
        <v>184</v>
      </c>
      <c r="BM271" s="192" t="s">
        <v>2161</v>
      </c>
    </row>
    <row r="272" spans="1:65" s="2" customFormat="1" ht="16.5" customHeight="1">
      <c r="A272" s="36"/>
      <c r="B272" s="37"/>
      <c r="C272" s="181" t="s">
        <v>1364</v>
      </c>
      <c r="D272" s="181" t="s">
        <v>179</v>
      </c>
      <c r="E272" s="182" t="s">
        <v>2162</v>
      </c>
      <c r="F272" s="183" t="s">
        <v>2163</v>
      </c>
      <c r="G272" s="184" t="s">
        <v>269</v>
      </c>
      <c r="H272" s="185">
        <v>2</v>
      </c>
      <c r="I272" s="186"/>
      <c r="J272" s="187">
        <f t="shared" si="80"/>
        <v>0</v>
      </c>
      <c r="K272" s="183" t="s">
        <v>19</v>
      </c>
      <c r="L272" s="41"/>
      <c r="M272" s="188" t="s">
        <v>19</v>
      </c>
      <c r="N272" s="189" t="s">
        <v>43</v>
      </c>
      <c r="O272" s="66"/>
      <c r="P272" s="190">
        <f t="shared" si="81"/>
        <v>0</v>
      </c>
      <c r="Q272" s="190">
        <v>0</v>
      </c>
      <c r="R272" s="190">
        <f t="shared" si="82"/>
        <v>0</v>
      </c>
      <c r="S272" s="190">
        <v>0</v>
      </c>
      <c r="T272" s="191">
        <f t="shared" si="8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184</v>
      </c>
      <c r="AT272" s="192" t="s">
        <v>179</v>
      </c>
      <c r="AU272" s="192" t="s">
        <v>81</v>
      </c>
      <c r="AY272" s="19" t="s">
        <v>177</v>
      </c>
      <c r="BE272" s="193">
        <f t="shared" si="84"/>
        <v>0</v>
      </c>
      <c r="BF272" s="193">
        <f t="shared" si="85"/>
        <v>0</v>
      </c>
      <c r="BG272" s="193">
        <f t="shared" si="86"/>
        <v>0</v>
      </c>
      <c r="BH272" s="193">
        <f t="shared" si="87"/>
        <v>0</v>
      </c>
      <c r="BI272" s="193">
        <f t="shared" si="88"/>
        <v>0</v>
      </c>
      <c r="BJ272" s="19" t="s">
        <v>79</v>
      </c>
      <c r="BK272" s="193">
        <f t="shared" si="89"/>
        <v>0</v>
      </c>
      <c r="BL272" s="19" t="s">
        <v>184</v>
      </c>
      <c r="BM272" s="192" t="s">
        <v>2164</v>
      </c>
    </row>
    <row r="273" spans="1:65" s="2" customFormat="1" ht="16.5" customHeight="1">
      <c r="A273" s="36"/>
      <c r="B273" s="37"/>
      <c r="C273" s="181" t="s">
        <v>1370</v>
      </c>
      <c r="D273" s="181" t="s">
        <v>179</v>
      </c>
      <c r="E273" s="182" t="s">
        <v>2165</v>
      </c>
      <c r="F273" s="183" t="s">
        <v>2166</v>
      </c>
      <c r="G273" s="184" t="s">
        <v>269</v>
      </c>
      <c r="H273" s="185">
        <v>1</v>
      </c>
      <c r="I273" s="186"/>
      <c r="J273" s="187">
        <f t="shared" si="80"/>
        <v>0</v>
      </c>
      <c r="K273" s="183" t="s">
        <v>19</v>
      </c>
      <c r="L273" s="41"/>
      <c r="M273" s="188" t="s">
        <v>19</v>
      </c>
      <c r="N273" s="189" t="s">
        <v>43</v>
      </c>
      <c r="O273" s="66"/>
      <c r="P273" s="190">
        <f t="shared" si="81"/>
        <v>0</v>
      </c>
      <c r="Q273" s="190">
        <v>0</v>
      </c>
      <c r="R273" s="190">
        <f t="shared" si="82"/>
        <v>0</v>
      </c>
      <c r="S273" s="190">
        <v>0</v>
      </c>
      <c r="T273" s="191">
        <f t="shared" si="8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184</v>
      </c>
      <c r="AT273" s="192" t="s">
        <v>179</v>
      </c>
      <c r="AU273" s="192" t="s">
        <v>81</v>
      </c>
      <c r="AY273" s="19" t="s">
        <v>177</v>
      </c>
      <c r="BE273" s="193">
        <f t="shared" si="84"/>
        <v>0</v>
      </c>
      <c r="BF273" s="193">
        <f t="shared" si="85"/>
        <v>0</v>
      </c>
      <c r="BG273" s="193">
        <f t="shared" si="86"/>
        <v>0</v>
      </c>
      <c r="BH273" s="193">
        <f t="shared" si="87"/>
        <v>0</v>
      </c>
      <c r="BI273" s="193">
        <f t="shared" si="88"/>
        <v>0</v>
      </c>
      <c r="BJ273" s="19" t="s">
        <v>79</v>
      </c>
      <c r="BK273" s="193">
        <f t="shared" si="89"/>
        <v>0</v>
      </c>
      <c r="BL273" s="19" t="s">
        <v>184</v>
      </c>
      <c r="BM273" s="192" t="s">
        <v>2167</v>
      </c>
    </row>
    <row r="274" spans="1:65" s="2" customFormat="1" ht="16.5" customHeight="1">
      <c r="A274" s="36"/>
      <c r="B274" s="37"/>
      <c r="C274" s="181" t="s">
        <v>1375</v>
      </c>
      <c r="D274" s="181" t="s">
        <v>179</v>
      </c>
      <c r="E274" s="182" t="s">
        <v>2168</v>
      </c>
      <c r="F274" s="183" t="s">
        <v>2169</v>
      </c>
      <c r="G274" s="184" t="s">
        <v>269</v>
      </c>
      <c r="H274" s="185">
        <v>8</v>
      </c>
      <c r="I274" s="186"/>
      <c r="J274" s="187">
        <f t="shared" si="80"/>
        <v>0</v>
      </c>
      <c r="K274" s="183" t="s">
        <v>19</v>
      </c>
      <c r="L274" s="41"/>
      <c r="M274" s="188" t="s">
        <v>19</v>
      </c>
      <c r="N274" s="189" t="s">
        <v>43</v>
      </c>
      <c r="O274" s="66"/>
      <c r="P274" s="190">
        <f t="shared" si="81"/>
        <v>0</v>
      </c>
      <c r="Q274" s="190">
        <v>0</v>
      </c>
      <c r="R274" s="190">
        <f t="shared" si="82"/>
        <v>0</v>
      </c>
      <c r="S274" s="190">
        <v>0</v>
      </c>
      <c r="T274" s="191">
        <f t="shared" si="8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184</v>
      </c>
      <c r="AT274" s="192" t="s">
        <v>179</v>
      </c>
      <c r="AU274" s="192" t="s">
        <v>81</v>
      </c>
      <c r="AY274" s="19" t="s">
        <v>177</v>
      </c>
      <c r="BE274" s="193">
        <f t="shared" si="84"/>
        <v>0</v>
      </c>
      <c r="BF274" s="193">
        <f t="shared" si="85"/>
        <v>0</v>
      </c>
      <c r="BG274" s="193">
        <f t="shared" si="86"/>
        <v>0</v>
      </c>
      <c r="BH274" s="193">
        <f t="shared" si="87"/>
        <v>0</v>
      </c>
      <c r="BI274" s="193">
        <f t="shared" si="88"/>
        <v>0</v>
      </c>
      <c r="BJ274" s="19" t="s">
        <v>79</v>
      </c>
      <c r="BK274" s="193">
        <f t="shared" si="89"/>
        <v>0</v>
      </c>
      <c r="BL274" s="19" t="s">
        <v>184</v>
      </c>
      <c r="BM274" s="192" t="s">
        <v>2170</v>
      </c>
    </row>
    <row r="275" spans="1:65" s="13" customFormat="1" ht="11.25">
      <c r="B275" s="199"/>
      <c r="C275" s="200"/>
      <c r="D275" s="201" t="s">
        <v>188</v>
      </c>
      <c r="E275" s="202" t="s">
        <v>19</v>
      </c>
      <c r="F275" s="203" t="s">
        <v>2171</v>
      </c>
      <c r="G275" s="200"/>
      <c r="H275" s="204">
        <v>8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188</v>
      </c>
      <c r="AU275" s="210" t="s">
        <v>81</v>
      </c>
      <c r="AV275" s="13" t="s">
        <v>81</v>
      </c>
      <c r="AW275" s="13" t="s">
        <v>33</v>
      </c>
      <c r="AX275" s="13" t="s">
        <v>72</v>
      </c>
      <c r="AY275" s="210" t="s">
        <v>177</v>
      </c>
    </row>
    <row r="276" spans="1:65" s="14" customFormat="1" ht="11.25">
      <c r="B276" s="211"/>
      <c r="C276" s="212"/>
      <c r="D276" s="201" t="s">
        <v>188</v>
      </c>
      <c r="E276" s="213" t="s">
        <v>19</v>
      </c>
      <c r="F276" s="214" t="s">
        <v>199</v>
      </c>
      <c r="G276" s="212"/>
      <c r="H276" s="215">
        <v>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188</v>
      </c>
      <c r="AU276" s="221" t="s">
        <v>81</v>
      </c>
      <c r="AV276" s="14" t="s">
        <v>184</v>
      </c>
      <c r="AW276" s="14" t="s">
        <v>33</v>
      </c>
      <c r="AX276" s="14" t="s">
        <v>79</v>
      </c>
      <c r="AY276" s="221" t="s">
        <v>177</v>
      </c>
    </row>
    <row r="277" spans="1:65" s="2" customFormat="1" ht="16.5" customHeight="1">
      <c r="A277" s="36"/>
      <c r="B277" s="37"/>
      <c r="C277" s="181" t="s">
        <v>1381</v>
      </c>
      <c r="D277" s="181" t="s">
        <v>179</v>
      </c>
      <c r="E277" s="182" t="s">
        <v>2172</v>
      </c>
      <c r="F277" s="183" t="s">
        <v>2173</v>
      </c>
      <c r="G277" s="184" t="s">
        <v>1871</v>
      </c>
      <c r="H277" s="185">
        <v>9</v>
      </c>
      <c r="I277" s="186"/>
      <c r="J277" s="187">
        <f t="shared" ref="J277:J284" si="90">ROUND(I277*H277,2)</f>
        <v>0</v>
      </c>
      <c r="K277" s="183" t="s">
        <v>19</v>
      </c>
      <c r="L277" s="41"/>
      <c r="M277" s="188" t="s">
        <v>19</v>
      </c>
      <c r="N277" s="189" t="s">
        <v>43</v>
      </c>
      <c r="O277" s="66"/>
      <c r="P277" s="190">
        <f t="shared" ref="P277:P284" si="91">O277*H277</f>
        <v>0</v>
      </c>
      <c r="Q277" s="190">
        <v>0</v>
      </c>
      <c r="R277" s="190">
        <f t="shared" ref="R277:R284" si="92">Q277*H277</f>
        <v>0</v>
      </c>
      <c r="S277" s="190">
        <v>0</v>
      </c>
      <c r="T277" s="191">
        <f t="shared" ref="T277:T284" si="93"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184</v>
      </c>
      <c r="AT277" s="192" t="s">
        <v>179</v>
      </c>
      <c r="AU277" s="192" t="s">
        <v>81</v>
      </c>
      <c r="AY277" s="19" t="s">
        <v>177</v>
      </c>
      <c r="BE277" s="193">
        <f t="shared" ref="BE277:BE284" si="94">IF(N277="základní",J277,0)</f>
        <v>0</v>
      </c>
      <c r="BF277" s="193">
        <f t="shared" ref="BF277:BF284" si="95">IF(N277="snížená",J277,0)</f>
        <v>0</v>
      </c>
      <c r="BG277" s="193">
        <f t="shared" ref="BG277:BG284" si="96">IF(N277="zákl. přenesená",J277,0)</f>
        <v>0</v>
      </c>
      <c r="BH277" s="193">
        <f t="shared" ref="BH277:BH284" si="97">IF(N277="sníž. přenesená",J277,0)</f>
        <v>0</v>
      </c>
      <c r="BI277" s="193">
        <f t="shared" ref="BI277:BI284" si="98">IF(N277="nulová",J277,0)</f>
        <v>0</v>
      </c>
      <c r="BJ277" s="19" t="s">
        <v>79</v>
      </c>
      <c r="BK277" s="193">
        <f t="shared" ref="BK277:BK284" si="99">ROUND(I277*H277,2)</f>
        <v>0</v>
      </c>
      <c r="BL277" s="19" t="s">
        <v>184</v>
      </c>
      <c r="BM277" s="192" t="s">
        <v>2174</v>
      </c>
    </row>
    <row r="278" spans="1:65" s="2" customFormat="1" ht="16.5" customHeight="1">
      <c r="A278" s="36"/>
      <c r="B278" s="37"/>
      <c r="C278" s="181" t="s">
        <v>1387</v>
      </c>
      <c r="D278" s="181" t="s">
        <v>179</v>
      </c>
      <c r="E278" s="182" t="s">
        <v>2175</v>
      </c>
      <c r="F278" s="183" t="s">
        <v>2176</v>
      </c>
      <c r="G278" s="184" t="s">
        <v>269</v>
      </c>
      <c r="H278" s="185">
        <v>2</v>
      </c>
      <c r="I278" s="186"/>
      <c r="J278" s="187">
        <f t="shared" si="90"/>
        <v>0</v>
      </c>
      <c r="K278" s="183" t="s">
        <v>19</v>
      </c>
      <c r="L278" s="41"/>
      <c r="M278" s="188" t="s">
        <v>19</v>
      </c>
      <c r="N278" s="189" t="s">
        <v>43</v>
      </c>
      <c r="O278" s="66"/>
      <c r="P278" s="190">
        <f t="shared" si="91"/>
        <v>0</v>
      </c>
      <c r="Q278" s="190">
        <v>0</v>
      </c>
      <c r="R278" s="190">
        <f t="shared" si="92"/>
        <v>0</v>
      </c>
      <c r="S278" s="190">
        <v>0</v>
      </c>
      <c r="T278" s="191">
        <f t="shared" si="9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184</v>
      </c>
      <c r="AT278" s="192" t="s">
        <v>179</v>
      </c>
      <c r="AU278" s="192" t="s">
        <v>81</v>
      </c>
      <c r="AY278" s="19" t="s">
        <v>177</v>
      </c>
      <c r="BE278" s="193">
        <f t="shared" si="94"/>
        <v>0</v>
      </c>
      <c r="BF278" s="193">
        <f t="shared" si="95"/>
        <v>0</v>
      </c>
      <c r="BG278" s="193">
        <f t="shared" si="96"/>
        <v>0</v>
      </c>
      <c r="BH278" s="193">
        <f t="shared" si="97"/>
        <v>0</v>
      </c>
      <c r="BI278" s="193">
        <f t="shared" si="98"/>
        <v>0</v>
      </c>
      <c r="BJ278" s="19" t="s">
        <v>79</v>
      </c>
      <c r="BK278" s="193">
        <f t="shared" si="99"/>
        <v>0</v>
      </c>
      <c r="BL278" s="19" t="s">
        <v>184</v>
      </c>
      <c r="BM278" s="192" t="s">
        <v>2177</v>
      </c>
    </row>
    <row r="279" spans="1:65" s="2" customFormat="1" ht="16.5" customHeight="1">
      <c r="A279" s="36"/>
      <c r="B279" s="37"/>
      <c r="C279" s="181" t="s">
        <v>1392</v>
      </c>
      <c r="D279" s="181" t="s">
        <v>179</v>
      </c>
      <c r="E279" s="182" t="s">
        <v>2178</v>
      </c>
      <c r="F279" s="183" t="s">
        <v>2179</v>
      </c>
      <c r="G279" s="184" t="s">
        <v>1871</v>
      </c>
      <c r="H279" s="185">
        <v>1</v>
      </c>
      <c r="I279" s="186"/>
      <c r="J279" s="187">
        <f t="shared" si="90"/>
        <v>0</v>
      </c>
      <c r="K279" s="183" t="s">
        <v>19</v>
      </c>
      <c r="L279" s="41"/>
      <c r="M279" s="188" t="s">
        <v>19</v>
      </c>
      <c r="N279" s="189" t="s">
        <v>43</v>
      </c>
      <c r="O279" s="66"/>
      <c r="P279" s="190">
        <f t="shared" si="91"/>
        <v>0</v>
      </c>
      <c r="Q279" s="190">
        <v>0</v>
      </c>
      <c r="R279" s="190">
        <f t="shared" si="92"/>
        <v>0</v>
      </c>
      <c r="S279" s="190">
        <v>0</v>
      </c>
      <c r="T279" s="191">
        <f t="shared" si="9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184</v>
      </c>
      <c r="AT279" s="192" t="s">
        <v>179</v>
      </c>
      <c r="AU279" s="192" t="s">
        <v>81</v>
      </c>
      <c r="AY279" s="19" t="s">
        <v>177</v>
      </c>
      <c r="BE279" s="193">
        <f t="shared" si="94"/>
        <v>0</v>
      </c>
      <c r="BF279" s="193">
        <f t="shared" si="95"/>
        <v>0</v>
      </c>
      <c r="BG279" s="193">
        <f t="shared" si="96"/>
        <v>0</v>
      </c>
      <c r="BH279" s="193">
        <f t="shared" si="97"/>
        <v>0</v>
      </c>
      <c r="BI279" s="193">
        <f t="shared" si="98"/>
        <v>0</v>
      </c>
      <c r="BJ279" s="19" t="s">
        <v>79</v>
      </c>
      <c r="BK279" s="193">
        <f t="shared" si="99"/>
        <v>0</v>
      </c>
      <c r="BL279" s="19" t="s">
        <v>184</v>
      </c>
      <c r="BM279" s="192" t="s">
        <v>2180</v>
      </c>
    </row>
    <row r="280" spans="1:65" s="2" customFormat="1" ht="16.5" customHeight="1">
      <c r="A280" s="36"/>
      <c r="B280" s="37"/>
      <c r="C280" s="181" t="s">
        <v>1399</v>
      </c>
      <c r="D280" s="181" t="s">
        <v>179</v>
      </c>
      <c r="E280" s="182" t="s">
        <v>2181</v>
      </c>
      <c r="F280" s="183" t="s">
        <v>2182</v>
      </c>
      <c r="G280" s="184" t="s">
        <v>269</v>
      </c>
      <c r="H280" s="185">
        <v>2</v>
      </c>
      <c r="I280" s="186"/>
      <c r="J280" s="187">
        <f t="shared" si="90"/>
        <v>0</v>
      </c>
      <c r="K280" s="183" t="s">
        <v>19</v>
      </c>
      <c r="L280" s="41"/>
      <c r="M280" s="188" t="s">
        <v>19</v>
      </c>
      <c r="N280" s="189" t="s">
        <v>43</v>
      </c>
      <c r="O280" s="66"/>
      <c r="P280" s="190">
        <f t="shared" si="91"/>
        <v>0</v>
      </c>
      <c r="Q280" s="190">
        <v>0</v>
      </c>
      <c r="R280" s="190">
        <f t="shared" si="92"/>
        <v>0</v>
      </c>
      <c r="S280" s="190">
        <v>0</v>
      </c>
      <c r="T280" s="191">
        <f t="shared" si="9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184</v>
      </c>
      <c r="AT280" s="192" t="s">
        <v>179</v>
      </c>
      <c r="AU280" s="192" t="s">
        <v>81</v>
      </c>
      <c r="AY280" s="19" t="s">
        <v>177</v>
      </c>
      <c r="BE280" s="193">
        <f t="shared" si="94"/>
        <v>0</v>
      </c>
      <c r="BF280" s="193">
        <f t="shared" si="95"/>
        <v>0</v>
      </c>
      <c r="BG280" s="193">
        <f t="shared" si="96"/>
        <v>0</v>
      </c>
      <c r="BH280" s="193">
        <f t="shared" si="97"/>
        <v>0</v>
      </c>
      <c r="BI280" s="193">
        <f t="shared" si="98"/>
        <v>0</v>
      </c>
      <c r="BJ280" s="19" t="s">
        <v>79</v>
      </c>
      <c r="BK280" s="193">
        <f t="shared" si="99"/>
        <v>0</v>
      </c>
      <c r="BL280" s="19" t="s">
        <v>184</v>
      </c>
      <c r="BM280" s="192" t="s">
        <v>2183</v>
      </c>
    </row>
    <row r="281" spans="1:65" s="2" customFormat="1" ht="16.5" customHeight="1">
      <c r="A281" s="36"/>
      <c r="B281" s="37"/>
      <c r="C281" s="181" t="s">
        <v>1404</v>
      </c>
      <c r="D281" s="181" t="s">
        <v>179</v>
      </c>
      <c r="E281" s="182" t="s">
        <v>2184</v>
      </c>
      <c r="F281" s="183" t="s">
        <v>2185</v>
      </c>
      <c r="G281" s="184" t="s">
        <v>269</v>
      </c>
      <c r="H281" s="185">
        <v>9</v>
      </c>
      <c r="I281" s="186"/>
      <c r="J281" s="187">
        <f t="shared" si="90"/>
        <v>0</v>
      </c>
      <c r="K281" s="183" t="s">
        <v>19</v>
      </c>
      <c r="L281" s="41"/>
      <c r="M281" s="188" t="s">
        <v>19</v>
      </c>
      <c r="N281" s="189" t="s">
        <v>43</v>
      </c>
      <c r="O281" s="66"/>
      <c r="P281" s="190">
        <f t="shared" si="91"/>
        <v>0</v>
      </c>
      <c r="Q281" s="190">
        <v>0</v>
      </c>
      <c r="R281" s="190">
        <f t="shared" si="92"/>
        <v>0</v>
      </c>
      <c r="S281" s="190">
        <v>0</v>
      </c>
      <c r="T281" s="191">
        <f t="shared" si="9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184</v>
      </c>
      <c r="AT281" s="192" t="s">
        <v>179</v>
      </c>
      <c r="AU281" s="192" t="s">
        <v>81</v>
      </c>
      <c r="AY281" s="19" t="s">
        <v>177</v>
      </c>
      <c r="BE281" s="193">
        <f t="shared" si="94"/>
        <v>0</v>
      </c>
      <c r="BF281" s="193">
        <f t="shared" si="95"/>
        <v>0</v>
      </c>
      <c r="BG281" s="193">
        <f t="shared" si="96"/>
        <v>0</v>
      </c>
      <c r="BH281" s="193">
        <f t="shared" si="97"/>
        <v>0</v>
      </c>
      <c r="BI281" s="193">
        <f t="shared" si="98"/>
        <v>0</v>
      </c>
      <c r="BJ281" s="19" t="s">
        <v>79</v>
      </c>
      <c r="BK281" s="193">
        <f t="shared" si="99"/>
        <v>0</v>
      </c>
      <c r="BL281" s="19" t="s">
        <v>184</v>
      </c>
      <c r="BM281" s="192" t="s">
        <v>2186</v>
      </c>
    </row>
    <row r="282" spans="1:65" s="2" customFormat="1" ht="16.5" customHeight="1">
      <c r="A282" s="36"/>
      <c r="B282" s="37"/>
      <c r="C282" s="181" t="s">
        <v>1408</v>
      </c>
      <c r="D282" s="181" t="s">
        <v>179</v>
      </c>
      <c r="E282" s="182" t="s">
        <v>2187</v>
      </c>
      <c r="F282" s="183" t="s">
        <v>2188</v>
      </c>
      <c r="G282" s="184" t="s">
        <v>269</v>
      </c>
      <c r="H282" s="185">
        <v>1</v>
      </c>
      <c r="I282" s="186"/>
      <c r="J282" s="187">
        <f t="shared" si="90"/>
        <v>0</v>
      </c>
      <c r="K282" s="183" t="s">
        <v>19</v>
      </c>
      <c r="L282" s="41"/>
      <c r="M282" s="188" t="s">
        <v>19</v>
      </c>
      <c r="N282" s="189" t="s">
        <v>43</v>
      </c>
      <c r="O282" s="66"/>
      <c r="P282" s="190">
        <f t="shared" si="91"/>
        <v>0</v>
      </c>
      <c r="Q282" s="190">
        <v>0</v>
      </c>
      <c r="R282" s="190">
        <f t="shared" si="92"/>
        <v>0</v>
      </c>
      <c r="S282" s="190">
        <v>0</v>
      </c>
      <c r="T282" s="191">
        <f t="shared" si="9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184</v>
      </c>
      <c r="AT282" s="192" t="s">
        <v>179</v>
      </c>
      <c r="AU282" s="192" t="s">
        <v>81</v>
      </c>
      <c r="AY282" s="19" t="s">
        <v>177</v>
      </c>
      <c r="BE282" s="193">
        <f t="shared" si="94"/>
        <v>0</v>
      </c>
      <c r="BF282" s="193">
        <f t="shared" si="95"/>
        <v>0</v>
      </c>
      <c r="BG282" s="193">
        <f t="shared" si="96"/>
        <v>0</v>
      </c>
      <c r="BH282" s="193">
        <f t="shared" si="97"/>
        <v>0</v>
      </c>
      <c r="BI282" s="193">
        <f t="shared" si="98"/>
        <v>0</v>
      </c>
      <c r="BJ282" s="19" t="s">
        <v>79</v>
      </c>
      <c r="BK282" s="193">
        <f t="shared" si="99"/>
        <v>0</v>
      </c>
      <c r="BL282" s="19" t="s">
        <v>184</v>
      </c>
      <c r="BM282" s="192" t="s">
        <v>2189</v>
      </c>
    </row>
    <row r="283" spans="1:65" s="2" customFormat="1" ht="16.5" customHeight="1">
      <c r="A283" s="36"/>
      <c r="B283" s="37"/>
      <c r="C283" s="181" t="s">
        <v>1414</v>
      </c>
      <c r="D283" s="181" t="s">
        <v>179</v>
      </c>
      <c r="E283" s="182" t="s">
        <v>2190</v>
      </c>
      <c r="F283" s="183" t="s">
        <v>2191</v>
      </c>
      <c r="G283" s="184" t="s">
        <v>269</v>
      </c>
      <c r="H283" s="185">
        <v>6</v>
      </c>
      <c r="I283" s="186"/>
      <c r="J283" s="187">
        <f t="shared" si="90"/>
        <v>0</v>
      </c>
      <c r="K283" s="183" t="s">
        <v>19</v>
      </c>
      <c r="L283" s="41"/>
      <c r="M283" s="188" t="s">
        <v>19</v>
      </c>
      <c r="N283" s="189" t="s">
        <v>43</v>
      </c>
      <c r="O283" s="66"/>
      <c r="P283" s="190">
        <f t="shared" si="91"/>
        <v>0</v>
      </c>
      <c r="Q283" s="190">
        <v>0</v>
      </c>
      <c r="R283" s="190">
        <f t="shared" si="92"/>
        <v>0</v>
      </c>
      <c r="S283" s="190">
        <v>0</v>
      </c>
      <c r="T283" s="191">
        <f t="shared" si="9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184</v>
      </c>
      <c r="AT283" s="192" t="s">
        <v>179</v>
      </c>
      <c r="AU283" s="192" t="s">
        <v>81</v>
      </c>
      <c r="AY283" s="19" t="s">
        <v>177</v>
      </c>
      <c r="BE283" s="193">
        <f t="shared" si="94"/>
        <v>0</v>
      </c>
      <c r="BF283" s="193">
        <f t="shared" si="95"/>
        <v>0</v>
      </c>
      <c r="BG283" s="193">
        <f t="shared" si="96"/>
        <v>0</v>
      </c>
      <c r="BH283" s="193">
        <f t="shared" si="97"/>
        <v>0</v>
      </c>
      <c r="BI283" s="193">
        <f t="shared" si="98"/>
        <v>0</v>
      </c>
      <c r="BJ283" s="19" t="s">
        <v>79</v>
      </c>
      <c r="BK283" s="193">
        <f t="shared" si="99"/>
        <v>0</v>
      </c>
      <c r="BL283" s="19" t="s">
        <v>184</v>
      </c>
      <c r="BM283" s="192" t="s">
        <v>2192</v>
      </c>
    </row>
    <row r="284" spans="1:65" s="2" customFormat="1" ht="16.5" customHeight="1">
      <c r="A284" s="36"/>
      <c r="B284" s="37"/>
      <c r="C284" s="181" t="s">
        <v>1420</v>
      </c>
      <c r="D284" s="181" t="s">
        <v>179</v>
      </c>
      <c r="E284" s="182" t="s">
        <v>2193</v>
      </c>
      <c r="F284" s="183" t="s">
        <v>2194</v>
      </c>
      <c r="G284" s="184" t="s">
        <v>269</v>
      </c>
      <c r="H284" s="185">
        <v>3</v>
      </c>
      <c r="I284" s="186"/>
      <c r="J284" s="187">
        <f t="shared" si="90"/>
        <v>0</v>
      </c>
      <c r="K284" s="183" t="s">
        <v>19</v>
      </c>
      <c r="L284" s="41"/>
      <c r="M284" s="188" t="s">
        <v>19</v>
      </c>
      <c r="N284" s="189" t="s">
        <v>43</v>
      </c>
      <c r="O284" s="66"/>
      <c r="P284" s="190">
        <f t="shared" si="91"/>
        <v>0</v>
      </c>
      <c r="Q284" s="190">
        <v>0</v>
      </c>
      <c r="R284" s="190">
        <f t="shared" si="92"/>
        <v>0</v>
      </c>
      <c r="S284" s="190">
        <v>0</v>
      </c>
      <c r="T284" s="191">
        <f t="shared" si="9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184</v>
      </c>
      <c r="AT284" s="192" t="s">
        <v>179</v>
      </c>
      <c r="AU284" s="192" t="s">
        <v>81</v>
      </c>
      <c r="AY284" s="19" t="s">
        <v>177</v>
      </c>
      <c r="BE284" s="193">
        <f t="shared" si="94"/>
        <v>0</v>
      </c>
      <c r="BF284" s="193">
        <f t="shared" si="95"/>
        <v>0</v>
      </c>
      <c r="BG284" s="193">
        <f t="shared" si="96"/>
        <v>0</v>
      </c>
      <c r="BH284" s="193">
        <f t="shared" si="97"/>
        <v>0</v>
      </c>
      <c r="BI284" s="193">
        <f t="shared" si="98"/>
        <v>0</v>
      </c>
      <c r="BJ284" s="19" t="s">
        <v>79</v>
      </c>
      <c r="BK284" s="193">
        <f t="shared" si="99"/>
        <v>0</v>
      </c>
      <c r="BL284" s="19" t="s">
        <v>184</v>
      </c>
      <c r="BM284" s="192" t="s">
        <v>2195</v>
      </c>
    </row>
    <row r="285" spans="1:65" s="13" customFormat="1" ht="11.25">
      <c r="B285" s="199"/>
      <c r="C285" s="200"/>
      <c r="D285" s="201" t="s">
        <v>188</v>
      </c>
      <c r="E285" s="202" t="s">
        <v>19</v>
      </c>
      <c r="F285" s="203" t="s">
        <v>2196</v>
      </c>
      <c r="G285" s="200"/>
      <c r="H285" s="204">
        <v>3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188</v>
      </c>
      <c r="AU285" s="210" t="s">
        <v>81</v>
      </c>
      <c r="AV285" s="13" t="s">
        <v>81</v>
      </c>
      <c r="AW285" s="13" t="s">
        <v>33</v>
      </c>
      <c r="AX285" s="13" t="s">
        <v>72</v>
      </c>
      <c r="AY285" s="210" t="s">
        <v>177</v>
      </c>
    </row>
    <row r="286" spans="1:65" s="14" customFormat="1" ht="11.25">
      <c r="B286" s="211"/>
      <c r="C286" s="212"/>
      <c r="D286" s="201" t="s">
        <v>188</v>
      </c>
      <c r="E286" s="213" t="s">
        <v>19</v>
      </c>
      <c r="F286" s="214" t="s">
        <v>199</v>
      </c>
      <c r="G286" s="212"/>
      <c r="H286" s="215">
        <v>3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188</v>
      </c>
      <c r="AU286" s="221" t="s">
        <v>81</v>
      </c>
      <c r="AV286" s="14" t="s">
        <v>184</v>
      </c>
      <c r="AW286" s="14" t="s">
        <v>33</v>
      </c>
      <c r="AX286" s="14" t="s">
        <v>79</v>
      </c>
      <c r="AY286" s="221" t="s">
        <v>177</v>
      </c>
    </row>
    <row r="287" spans="1:65" s="2" customFormat="1" ht="16.5" customHeight="1">
      <c r="A287" s="36"/>
      <c r="B287" s="37"/>
      <c r="C287" s="181" t="s">
        <v>1428</v>
      </c>
      <c r="D287" s="181" t="s">
        <v>179</v>
      </c>
      <c r="E287" s="182" t="s">
        <v>2197</v>
      </c>
      <c r="F287" s="183" t="s">
        <v>2198</v>
      </c>
      <c r="G287" s="184" t="s">
        <v>269</v>
      </c>
      <c r="H287" s="185">
        <v>2</v>
      </c>
      <c r="I287" s="186"/>
      <c r="J287" s="187">
        <f t="shared" ref="J287:J305" si="100">ROUND(I287*H287,2)</f>
        <v>0</v>
      </c>
      <c r="K287" s="183" t="s">
        <v>19</v>
      </c>
      <c r="L287" s="41"/>
      <c r="M287" s="188" t="s">
        <v>19</v>
      </c>
      <c r="N287" s="189" t="s">
        <v>43</v>
      </c>
      <c r="O287" s="66"/>
      <c r="P287" s="190">
        <f t="shared" ref="P287:P305" si="101">O287*H287</f>
        <v>0</v>
      </c>
      <c r="Q287" s="190">
        <v>0</v>
      </c>
      <c r="R287" s="190">
        <f t="shared" ref="R287:R305" si="102">Q287*H287</f>
        <v>0</v>
      </c>
      <c r="S287" s="190">
        <v>0</v>
      </c>
      <c r="T287" s="191">
        <f t="shared" ref="T287:T305" si="103"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184</v>
      </c>
      <c r="AT287" s="192" t="s">
        <v>179</v>
      </c>
      <c r="AU287" s="192" t="s">
        <v>81</v>
      </c>
      <c r="AY287" s="19" t="s">
        <v>177</v>
      </c>
      <c r="BE287" s="193">
        <f t="shared" ref="BE287:BE305" si="104">IF(N287="základní",J287,0)</f>
        <v>0</v>
      </c>
      <c r="BF287" s="193">
        <f t="shared" ref="BF287:BF305" si="105">IF(N287="snížená",J287,0)</f>
        <v>0</v>
      </c>
      <c r="BG287" s="193">
        <f t="shared" ref="BG287:BG305" si="106">IF(N287="zákl. přenesená",J287,0)</f>
        <v>0</v>
      </c>
      <c r="BH287" s="193">
        <f t="shared" ref="BH287:BH305" si="107">IF(N287="sníž. přenesená",J287,0)</f>
        <v>0</v>
      </c>
      <c r="BI287" s="193">
        <f t="shared" ref="BI287:BI305" si="108">IF(N287="nulová",J287,0)</f>
        <v>0</v>
      </c>
      <c r="BJ287" s="19" t="s">
        <v>79</v>
      </c>
      <c r="BK287" s="193">
        <f t="shared" ref="BK287:BK305" si="109">ROUND(I287*H287,2)</f>
        <v>0</v>
      </c>
      <c r="BL287" s="19" t="s">
        <v>184</v>
      </c>
      <c r="BM287" s="192" t="s">
        <v>2199</v>
      </c>
    </row>
    <row r="288" spans="1:65" s="2" customFormat="1" ht="16.5" customHeight="1">
      <c r="A288" s="36"/>
      <c r="B288" s="37"/>
      <c r="C288" s="181" t="s">
        <v>1434</v>
      </c>
      <c r="D288" s="181" t="s">
        <v>179</v>
      </c>
      <c r="E288" s="182" t="s">
        <v>2200</v>
      </c>
      <c r="F288" s="183" t="s">
        <v>2201</v>
      </c>
      <c r="G288" s="184" t="s">
        <v>269</v>
      </c>
      <c r="H288" s="185">
        <v>2</v>
      </c>
      <c r="I288" s="186"/>
      <c r="J288" s="187">
        <f t="shared" si="100"/>
        <v>0</v>
      </c>
      <c r="K288" s="183" t="s">
        <v>19</v>
      </c>
      <c r="L288" s="41"/>
      <c r="M288" s="188" t="s">
        <v>19</v>
      </c>
      <c r="N288" s="189" t="s">
        <v>43</v>
      </c>
      <c r="O288" s="66"/>
      <c r="P288" s="190">
        <f t="shared" si="101"/>
        <v>0</v>
      </c>
      <c r="Q288" s="190">
        <v>0</v>
      </c>
      <c r="R288" s="190">
        <f t="shared" si="102"/>
        <v>0</v>
      </c>
      <c r="S288" s="190">
        <v>0</v>
      </c>
      <c r="T288" s="191">
        <f t="shared" si="10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184</v>
      </c>
      <c r="AT288" s="192" t="s">
        <v>179</v>
      </c>
      <c r="AU288" s="192" t="s">
        <v>81</v>
      </c>
      <c r="AY288" s="19" t="s">
        <v>177</v>
      </c>
      <c r="BE288" s="193">
        <f t="shared" si="104"/>
        <v>0</v>
      </c>
      <c r="BF288" s="193">
        <f t="shared" si="105"/>
        <v>0</v>
      </c>
      <c r="BG288" s="193">
        <f t="shared" si="106"/>
        <v>0</v>
      </c>
      <c r="BH288" s="193">
        <f t="shared" si="107"/>
        <v>0</v>
      </c>
      <c r="BI288" s="193">
        <f t="shared" si="108"/>
        <v>0</v>
      </c>
      <c r="BJ288" s="19" t="s">
        <v>79</v>
      </c>
      <c r="BK288" s="193">
        <f t="shared" si="109"/>
        <v>0</v>
      </c>
      <c r="BL288" s="19" t="s">
        <v>184</v>
      </c>
      <c r="BM288" s="192" t="s">
        <v>2202</v>
      </c>
    </row>
    <row r="289" spans="1:65" s="2" customFormat="1" ht="16.5" customHeight="1">
      <c r="A289" s="36"/>
      <c r="B289" s="37"/>
      <c r="C289" s="181" t="s">
        <v>1440</v>
      </c>
      <c r="D289" s="181" t="s">
        <v>179</v>
      </c>
      <c r="E289" s="182" t="s">
        <v>2203</v>
      </c>
      <c r="F289" s="183" t="s">
        <v>2204</v>
      </c>
      <c r="G289" s="184" t="s">
        <v>269</v>
      </c>
      <c r="H289" s="185">
        <v>2</v>
      </c>
      <c r="I289" s="186"/>
      <c r="J289" s="187">
        <f t="shared" si="100"/>
        <v>0</v>
      </c>
      <c r="K289" s="183" t="s">
        <v>19</v>
      </c>
      <c r="L289" s="41"/>
      <c r="M289" s="188" t="s">
        <v>19</v>
      </c>
      <c r="N289" s="189" t="s">
        <v>43</v>
      </c>
      <c r="O289" s="66"/>
      <c r="P289" s="190">
        <f t="shared" si="101"/>
        <v>0</v>
      </c>
      <c r="Q289" s="190">
        <v>0</v>
      </c>
      <c r="R289" s="190">
        <f t="shared" si="102"/>
        <v>0</v>
      </c>
      <c r="S289" s="190">
        <v>0</v>
      </c>
      <c r="T289" s="191">
        <f t="shared" si="10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184</v>
      </c>
      <c r="AT289" s="192" t="s">
        <v>179</v>
      </c>
      <c r="AU289" s="192" t="s">
        <v>81</v>
      </c>
      <c r="AY289" s="19" t="s">
        <v>177</v>
      </c>
      <c r="BE289" s="193">
        <f t="shared" si="104"/>
        <v>0</v>
      </c>
      <c r="BF289" s="193">
        <f t="shared" si="105"/>
        <v>0</v>
      </c>
      <c r="BG289" s="193">
        <f t="shared" si="106"/>
        <v>0</v>
      </c>
      <c r="BH289" s="193">
        <f t="shared" si="107"/>
        <v>0</v>
      </c>
      <c r="BI289" s="193">
        <f t="shared" si="108"/>
        <v>0</v>
      </c>
      <c r="BJ289" s="19" t="s">
        <v>79</v>
      </c>
      <c r="BK289" s="193">
        <f t="shared" si="109"/>
        <v>0</v>
      </c>
      <c r="BL289" s="19" t="s">
        <v>184</v>
      </c>
      <c r="BM289" s="192" t="s">
        <v>2205</v>
      </c>
    </row>
    <row r="290" spans="1:65" s="2" customFormat="1" ht="16.5" customHeight="1">
      <c r="A290" s="36"/>
      <c r="B290" s="37"/>
      <c r="C290" s="181" t="s">
        <v>1447</v>
      </c>
      <c r="D290" s="181" t="s">
        <v>179</v>
      </c>
      <c r="E290" s="182" t="s">
        <v>2206</v>
      </c>
      <c r="F290" s="183" t="s">
        <v>2207</v>
      </c>
      <c r="G290" s="184" t="s">
        <v>269</v>
      </c>
      <c r="H290" s="185">
        <v>2</v>
      </c>
      <c r="I290" s="186"/>
      <c r="J290" s="187">
        <f t="shared" si="100"/>
        <v>0</v>
      </c>
      <c r="K290" s="183" t="s">
        <v>19</v>
      </c>
      <c r="L290" s="41"/>
      <c r="M290" s="188" t="s">
        <v>19</v>
      </c>
      <c r="N290" s="189" t="s">
        <v>43</v>
      </c>
      <c r="O290" s="66"/>
      <c r="P290" s="190">
        <f t="shared" si="101"/>
        <v>0</v>
      </c>
      <c r="Q290" s="190">
        <v>0</v>
      </c>
      <c r="R290" s="190">
        <f t="shared" si="102"/>
        <v>0</v>
      </c>
      <c r="S290" s="190">
        <v>0</v>
      </c>
      <c r="T290" s="191">
        <f t="shared" si="10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184</v>
      </c>
      <c r="AT290" s="192" t="s">
        <v>179</v>
      </c>
      <c r="AU290" s="192" t="s">
        <v>81</v>
      </c>
      <c r="AY290" s="19" t="s">
        <v>177</v>
      </c>
      <c r="BE290" s="193">
        <f t="shared" si="104"/>
        <v>0</v>
      </c>
      <c r="BF290" s="193">
        <f t="shared" si="105"/>
        <v>0</v>
      </c>
      <c r="BG290" s="193">
        <f t="shared" si="106"/>
        <v>0</v>
      </c>
      <c r="BH290" s="193">
        <f t="shared" si="107"/>
        <v>0</v>
      </c>
      <c r="BI290" s="193">
        <f t="shared" si="108"/>
        <v>0</v>
      </c>
      <c r="BJ290" s="19" t="s">
        <v>79</v>
      </c>
      <c r="BK290" s="193">
        <f t="shared" si="109"/>
        <v>0</v>
      </c>
      <c r="BL290" s="19" t="s">
        <v>184</v>
      </c>
      <c r="BM290" s="192" t="s">
        <v>2208</v>
      </c>
    </row>
    <row r="291" spans="1:65" s="2" customFormat="1" ht="16.5" customHeight="1">
      <c r="A291" s="36"/>
      <c r="B291" s="37"/>
      <c r="C291" s="181" t="s">
        <v>1452</v>
      </c>
      <c r="D291" s="181" t="s">
        <v>179</v>
      </c>
      <c r="E291" s="182" t="s">
        <v>2209</v>
      </c>
      <c r="F291" s="183" t="s">
        <v>2210</v>
      </c>
      <c r="G291" s="184" t="s">
        <v>269</v>
      </c>
      <c r="H291" s="185">
        <v>2</v>
      </c>
      <c r="I291" s="186"/>
      <c r="J291" s="187">
        <f t="shared" si="100"/>
        <v>0</v>
      </c>
      <c r="K291" s="183" t="s">
        <v>19</v>
      </c>
      <c r="L291" s="41"/>
      <c r="M291" s="188" t="s">
        <v>19</v>
      </c>
      <c r="N291" s="189" t="s">
        <v>43</v>
      </c>
      <c r="O291" s="66"/>
      <c r="P291" s="190">
        <f t="shared" si="101"/>
        <v>0</v>
      </c>
      <c r="Q291" s="190">
        <v>0</v>
      </c>
      <c r="R291" s="190">
        <f t="shared" si="102"/>
        <v>0</v>
      </c>
      <c r="S291" s="190">
        <v>0</v>
      </c>
      <c r="T291" s="191">
        <f t="shared" si="10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184</v>
      </c>
      <c r="AT291" s="192" t="s">
        <v>179</v>
      </c>
      <c r="AU291" s="192" t="s">
        <v>81</v>
      </c>
      <c r="AY291" s="19" t="s">
        <v>177</v>
      </c>
      <c r="BE291" s="193">
        <f t="shared" si="104"/>
        <v>0</v>
      </c>
      <c r="BF291" s="193">
        <f t="shared" si="105"/>
        <v>0</v>
      </c>
      <c r="BG291" s="193">
        <f t="shared" si="106"/>
        <v>0</v>
      </c>
      <c r="BH291" s="193">
        <f t="shared" si="107"/>
        <v>0</v>
      </c>
      <c r="BI291" s="193">
        <f t="shared" si="108"/>
        <v>0</v>
      </c>
      <c r="BJ291" s="19" t="s">
        <v>79</v>
      </c>
      <c r="BK291" s="193">
        <f t="shared" si="109"/>
        <v>0</v>
      </c>
      <c r="BL291" s="19" t="s">
        <v>184</v>
      </c>
      <c r="BM291" s="192" t="s">
        <v>2211</v>
      </c>
    </row>
    <row r="292" spans="1:65" s="2" customFormat="1" ht="16.5" customHeight="1">
      <c r="A292" s="36"/>
      <c r="B292" s="37"/>
      <c r="C292" s="181" t="s">
        <v>1456</v>
      </c>
      <c r="D292" s="181" t="s">
        <v>179</v>
      </c>
      <c r="E292" s="182" t="s">
        <v>2212</v>
      </c>
      <c r="F292" s="183" t="s">
        <v>2213</v>
      </c>
      <c r="G292" s="184" t="s">
        <v>269</v>
      </c>
      <c r="H292" s="185">
        <v>9</v>
      </c>
      <c r="I292" s="186"/>
      <c r="J292" s="187">
        <f t="shared" si="100"/>
        <v>0</v>
      </c>
      <c r="K292" s="183" t="s">
        <v>19</v>
      </c>
      <c r="L292" s="41"/>
      <c r="M292" s="188" t="s">
        <v>19</v>
      </c>
      <c r="N292" s="189" t="s">
        <v>43</v>
      </c>
      <c r="O292" s="66"/>
      <c r="P292" s="190">
        <f t="shared" si="101"/>
        <v>0</v>
      </c>
      <c r="Q292" s="190">
        <v>0</v>
      </c>
      <c r="R292" s="190">
        <f t="shared" si="102"/>
        <v>0</v>
      </c>
      <c r="S292" s="190">
        <v>0</v>
      </c>
      <c r="T292" s="191">
        <f t="shared" si="10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184</v>
      </c>
      <c r="AT292" s="192" t="s">
        <v>179</v>
      </c>
      <c r="AU292" s="192" t="s">
        <v>81</v>
      </c>
      <c r="AY292" s="19" t="s">
        <v>177</v>
      </c>
      <c r="BE292" s="193">
        <f t="shared" si="104"/>
        <v>0</v>
      </c>
      <c r="BF292" s="193">
        <f t="shared" si="105"/>
        <v>0</v>
      </c>
      <c r="BG292" s="193">
        <f t="shared" si="106"/>
        <v>0</v>
      </c>
      <c r="BH292" s="193">
        <f t="shared" si="107"/>
        <v>0</v>
      </c>
      <c r="BI292" s="193">
        <f t="shared" si="108"/>
        <v>0</v>
      </c>
      <c r="BJ292" s="19" t="s">
        <v>79</v>
      </c>
      <c r="BK292" s="193">
        <f t="shared" si="109"/>
        <v>0</v>
      </c>
      <c r="BL292" s="19" t="s">
        <v>184</v>
      </c>
      <c r="BM292" s="192" t="s">
        <v>2214</v>
      </c>
    </row>
    <row r="293" spans="1:65" s="2" customFormat="1" ht="16.5" customHeight="1">
      <c r="A293" s="36"/>
      <c r="B293" s="37"/>
      <c r="C293" s="181" t="s">
        <v>1462</v>
      </c>
      <c r="D293" s="181" t="s">
        <v>179</v>
      </c>
      <c r="E293" s="182" t="s">
        <v>2215</v>
      </c>
      <c r="F293" s="183" t="s">
        <v>2216</v>
      </c>
      <c r="G293" s="184" t="s">
        <v>269</v>
      </c>
      <c r="H293" s="185">
        <v>2</v>
      </c>
      <c r="I293" s="186"/>
      <c r="J293" s="187">
        <f t="shared" si="100"/>
        <v>0</v>
      </c>
      <c r="K293" s="183" t="s">
        <v>19</v>
      </c>
      <c r="L293" s="41"/>
      <c r="M293" s="188" t="s">
        <v>19</v>
      </c>
      <c r="N293" s="189" t="s">
        <v>43</v>
      </c>
      <c r="O293" s="66"/>
      <c r="P293" s="190">
        <f t="shared" si="101"/>
        <v>0</v>
      </c>
      <c r="Q293" s="190">
        <v>0</v>
      </c>
      <c r="R293" s="190">
        <f t="shared" si="102"/>
        <v>0</v>
      </c>
      <c r="S293" s="190">
        <v>0</v>
      </c>
      <c r="T293" s="191">
        <f t="shared" si="10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184</v>
      </c>
      <c r="AT293" s="192" t="s">
        <v>179</v>
      </c>
      <c r="AU293" s="192" t="s">
        <v>81</v>
      </c>
      <c r="AY293" s="19" t="s">
        <v>177</v>
      </c>
      <c r="BE293" s="193">
        <f t="shared" si="104"/>
        <v>0</v>
      </c>
      <c r="BF293" s="193">
        <f t="shared" si="105"/>
        <v>0</v>
      </c>
      <c r="BG293" s="193">
        <f t="shared" si="106"/>
        <v>0</v>
      </c>
      <c r="BH293" s="193">
        <f t="shared" si="107"/>
        <v>0</v>
      </c>
      <c r="BI293" s="193">
        <f t="shared" si="108"/>
        <v>0</v>
      </c>
      <c r="BJ293" s="19" t="s">
        <v>79</v>
      </c>
      <c r="BK293" s="193">
        <f t="shared" si="109"/>
        <v>0</v>
      </c>
      <c r="BL293" s="19" t="s">
        <v>184</v>
      </c>
      <c r="BM293" s="192" t="s">
        <v>2217</v>
      </c>
    </row>
    <row r="294" spans="1:65" s="2" customFormat="1" ht="16.5" customHeight="1">
      <c r="A294" s="36"/>
      <c r="B294" s="37"/>
      <c r="C294" s="181" t="s">
        <v>1469</v>
      </c>
      <c r="D294" s="181" t="s">
        <v>179</v>
      </c>
      <c r="E294" s="182" t="s">
        <v>2218</v>
      </c>
      <c r="F294" s="183" t="s">
        <v>2219</v>
      </c>
      <c r="G294" s="184" t="s">
        <v>269</v>
      </c>
      <c r="H294" s="185">
        <v>2</v>
      </c>
      <c r="I294" s="186"/>
      <c r="J294" s="187">
        <f t="shared" si="100"/>
        <v>0</v>
      </c>
      <c r="K294" s="183" t="s">
        <v>19</v>
      </c>
      <c r="L294" s="41"/>
      <c r="M294" s="188" t="s">
        <v>19</v>
      </c>
      <c r="N294" s="189" t="s">
        <v>43</v>
      </c>
      <c r="O294" s="66"/>
      <c r="P294" s="190">
        <f t="shared" si="101"/>
        <v>0</v>
      </c>
      <c r="Q294" s="190">
        <v>0</v>
      </c>
      <c r="R294" s="190">
        <f t="shared" si="102"/>
        <v>0</v>
      </c>
      <c r="S294" s="190">
        <v>0</v>
      </c>
      <c r="T294" s="191">
        <f t="shared" si="10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184</v>
      </c>
      <c r="AT294" s="192" t="s">
        <v>179</v>
      </c>
      <c r="AU294" s="192" t="s">
        <v>81</v>
      </c>
      <c r="AY294" s="19" t="s">
        <v>177</v>
      </c>
      <c r="BE294" s="193">
        <f t="shared" si="104"/>
        <v>0</v>
      </c>
      <c r="BF294" s="193">
        <f t="shared" si="105"/>
        <v>0</v>
      </c>
      <c r="BG294" s="193">
        <f t="shared" si="106"/>
        <v>0</v>
      </c>
      <c r="BH294" s="193">
        <f t="shared" si="107"/>
        <v>0</v>
      </c>
      <c r="BI294" s="193">
        <f t="shared" si="108"/>
        <v>0</v>
      </c>
      <c r="BJ294" s="19" t="s">
        <v>79</v>
      </c>
      <c r="BK294" s="193">
        <f t="shared" si="109"/>
        <v>0</v>
      </c>
      <c r="BL294" s="19" t="s">
        <v>184</v>
      </c>
      <c r="BM294" s="192" t="s">
        <v>2220</v>
      </c>
    </row>
    <row r="295" spans="1:65" s="2" customFormat="1" ht="16.5" customHeight="1">
      <c r="A295" s="36"/>
      <c r="B295" s="37"/>
      <c r="C295" s="181" t="s">
        <v>1475</v>
      </c>
      <c r="D295" s="181" t="s">
        <v>179</v>
      </c>
      <c r="E295" s="182" t="s">
        <v>2221</v>
      </c>
      <c r="F295" s="183" t="s">
        <v>2222</v>
      </c>
      <c r="G295" s="184" t="s">
        <v>269</v>
      </c>
      <c r="H295" s="185">
        <v>2</v>
      </c>
      <c r="I295" s="186"/>
      <c r="J295" s="187">
        <f t="shared" si="100"/>
        <v>0</v>
      </c>
      <c r="K295" s="183" t="s">
        <v>19</v>
      </c>
      <c r="L295" s="41"/>
      <c r="M295" s="188" t="s">
        <v>19</v>
      </c>
      <c r="N295" s="189" t="s">
        <v>43</v>
      </c>
      <c r="O295" s="66"/>
      <c r="P295" s="190">
        <f t="shared" si="101"/>
        <v>0</v>
      </c>
      <c r="Q295" s="190">
        <v>0</v>
      </c>
      <c r="R295" s="190">
        <f t="shared" si="102"/>
        <v>0</v>
      </c>
      <c r="S295" s="190">
        <v>0</v>
      </c>
      <c r="T295" s="191">
        <f t="shared" si="10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184</v>
      </c>
      <c r="AT295" s="192" t="s">
        <v>179</v>
      </c>
      <c r="AU295" s="192" t="s">
        <v>81</v>
      </c>
      <c r="AY295" s="19" t="s">
        <v>177</v>
      </c>
      <c r="BE295" s="193">
        <f t="shared" si="104"/>
        <v>0</v>
      </c>
      <c r="BF295" s="193">
        <f t="shared" si="105"/>
        <v>0</v>
      </c>
      <c r="BG295" s="193">
        <f t="shared" si="106"/>
        <v>0</v>
      </c>
      <c r="BH295" s="193">
        <f t="shared" si="107"/>
        <v>0</v>
      </c>
      <c r="BI295" s="193">
        <f t="shared" si="108"/>
        <v>0</v>
      </c>
      <c r="BJ295" s="19" t="s">
        <v>79</v>
      </c>
      <c r="BK295" s="193">
        <f t="shared" si="109"/>
        <v>0</v>
      </c>
      <c r="BL295" s="19" t="s">
        <v>184</v>
      </c>
      <c r="BM295" s="192" t="s">
        <v>2223</v>
      </c>
    </row>
    <row r="296" spans="1:65" s="2" customFormat="1" ht="16.5" customHeight="1">
      <c r="A296" s="36"/>
      <c r="B296" s="37"/>
      <c r="C296" s="181" t="s">
        <v>1481</v>
      </c>
      <c r="D296" s="181" t="s">
        <v>179</v>
      </c>
      <c r="E296" s="182" t="s">
        <v>2224</v>
      </c>
      <c r="F296" s="183" t="s">
        <v>2225</v>
      </c>
      <c r="G296" s="184" t="s">
        <v>269</v>
      </c>
      <c r="H296" s="185">
        <v>2</v>
      </c>
      <c r="I296" s="186"/>
      <c r="J296" s="187">
        <f t="shared" si="100"/>
        <v>0</v>
      </c>
      <c r="K296" s="183" t="s">
        <v>19</v>
      </c>
      <c r="L296" s="41"/>
      <c r="M296" s="188" t="s">
        <v>19</v>
      </c>
      <c r="N296" s="189" t="s">
        <v>43</v>
      </c>
      <c r="O296" s="66"/>
      <c r="P296" s="190">
        <f t="shared" si="101"/>
        <v>0</v>
      </c>
      <c r="Q296" s="190">
        <v>0</v>
      </c>
      <c r="R296" s="190">
        <f t="shared" si="102"/>
        <v>0</v>
      </c>
      <c r="S296" s="190">
        <v>0</v>
      </c>
      <c r="T296" s="191">
        <f t="shared" si="10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184</v>
      </c>
      <c r="AT296" s="192" t="s">
        <v>179</v>
      </c>
      <c r="AU296" s="192" t="s">
        <v>81</v>
      </c>
      <c r="AY296" s="19" t="s">
        <v>177</v>
      </c>
      <c r="BE296" s="193">
        <f t="shared" si="104"/>
        <v>0</v>
      </c>
      <c r="BF296" s="193">
        <f t="shared" si="105"/>
        <v>0</v>
      </c>
      <c r="BG296" s="193">
        <f t="shared" si="106"/>
        <v>0</v>
      </c>
      <c r="BH296" s="193">
        <f t="shared" si="107"/>
        <v>0</v>
      </c>
      <c r="BI296" s="193">
        <f t="shared" si="108"/>
        <v>0</v>
      </c>
      <c r="BJ296" s="19" t="s">
        <v>79</v>
      </c>
      <c r="BK296" s="193">
        <f t="shared" si="109"/>
        <v>0</v>
      </c>
      <c r="BL296" s="19" t="s">
        <v>184</v>
      </c>
      <c r="BM296" s="192" t="s">
        <v>2226</v>
      </c>
    </row>
    <row r="297" spans="1:65" s="2" customFormat="1" ht="16.5" customHeight="1">
      <c r="A297" s="36"/>
      <c r="B297" s="37"/>
      <c r="C297" s="181" t="s">
        <v>1486</v>
      </c>
      <c r="D297" s="181" t="s">
        <v>179</v>
      </c>
      <c r="E297" s="182" t="s">
        <v>2227</v>
      </c>
      <c r="F297" s="183" t="s">
        <v>2228</v>
      </c>
      <c r="G297" s="184" t="s">
        <v>269</v>
      </c>
      <c r="H297" s="185">
        <v>1</v>
      </c>
      <c r="I297" s="186"/>
      <c r="J297" s="187">
        <f t="shared" si="100"/>
        <v>0</v>
      </c>
      <c r="K297" s="183" t="s">
        <v>19</v>
      </c>
      <c r="L297" s="41"/>
      <c r="M297" s="188" t="s">
        <v>19</v>
      </c>
      <c r="N297" s="189" t="s">
        <v>43</v>
      </c>
      <c r="O297" s="66"/>
      <c r="P297" s="190">
        <f t="shared" si="101"/>
        <v>0</v>
      </c>
      <c r="Q297" s="190">
        <v>0</v>
      </c>
      <c r="R297" s="190">
        <f t="shared" si="102"/>
        <v>0</v>
      </c>
      <c r="S297" s="190">
        <v>0</v>
      </c>
      <c r="T297" s="191">
        <f t="shared" si="10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184</v>
      </c>
      <c r="AT297" s="192" t="s">
        <v>179</v>
      </c>
      <c r="AU297" s="192" t="s">
        <v>81</v>
      </c>
      <c r="AY297" s="19" t="s">
        <v>177</v>
      </c>
      <c r="BE297" s="193">
        <f t="shared" si="104"/>
        <v>0</v>
      </c>
      <c r="BF297" s="193">
        <f t="shared" si="105"/>
        <v>0</v>
      </c>
      <c r="BG297" s="193">
        <f t="shared" si="106"/>
        <v>0</v>
      </c>
      <c r="BH297" s="193">
        <f t="shared" si="107"/>
        <v>0</v>
      </c>
      <c r="BI297" s="193">
        <f t="shared" si="108"/>
        <v>0</v>
      </c>
      <c r="BJ297" s="19" t="s">
        <v>79</v>
      </c>
      <c r="BK297" s="193">
        <f t="shared" si="109"/>
        <v>0</v>
      </c>
      <c r="BL297" s="19" t="s">
        <v>184</v>
      </c>
      <c r="BM297" s="192" t="s">
        <v>2229</v>
      </c>
    </row>
    <row r="298" spans="1:65" s="2" customFormat="1" ht="16.5" customHeight="1">
      <c r="A298" s="36"/>
      <c r="B298" s="37"/>
      <c r="C298" s="181" t="s">
        <v>1492</v>
      </c>
      <c r="D298" s="181" t="s">
        <v>179</v>
      </c>
      <c r="E298" s="182" t="s">
        <v>2230</v>
      </c>
      <c r="F298" s="183" t="s">
        <v>2231</v>
      </c>
      <c r="G298" s="184" t="s">
        <v>269</v>
      </c>
      <c r="H298" s="185">
        <v>6</v>
      </c>
      <c r="I298" s="186"/>
      <c r="J298" s="187">
        <f t="shared" si="100"/>
        <v>0</v>
      </c>
      <c r="K298" s="183" t="s">
        <v>19</v>
      </c>
      <c r="L298" s="41"/>
      <c r="M298" s="188" t="s">
        <v>19</v>
      </c>
      <c r="N298" s="189" t="s">
        <v>43</v>
      </c>
      <c r="O298" s="66"/>
      <c r="P298" s="190">
        <f t="shared" si="101"/>
        <v>0</v>
      </c>
      <c r="Q298" s="190">
        <v>0</v>
      </c>
      <c r="R298" s="190">
        <f t="shared" si="102"/>
        <v>0</v>
      </c>
      <c r="S298" s="190">
        <v>0</v>
      </c>
      <c r="T298" s="191">
        <f t="shared" si="10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184</v>
      </c>
      <c r="AT298" s="192" t="s">
        <v>179</v>
      </c>
      <c r="AU298" s="192" t="s">
        <v>81</v>
      </c>
      <c r="AY298" s="19" t="s">
        <v>177</v>
      </c>
      <c r="BE298" s="193">
        <f t="shared" si="104"/>
        <v>0</v>
      </c>
      <c r="BF298" s="193">
        <f t="shared" si="105"/>
        <v>0</v>
      </c>
      <c r="BG298" s="193">
        <f t="shared" si="106"/>
        <v>0</v>
      </c>
      <c r="BH298" s="193">
        <f t="shared" si="107"/>
        <v>0</v>
      </c>
      <c r="BI298" s="193">
        <f t="shared" si="108"/>
        <v>0</v>
      </c>
      <c r="BJ298" s="19" t="s">
        <v>79</v>
      </c>
      <c r="BK298" s="193">
        <f t="shared" si="109"/>
        <v>0</v>
      </c>
      <c r="BL298" s="19" t="s">
        <v>184</v>
      </c>
      <c r="BM298" s="192" t="s">
        <v>2232</v>
      </c>
    </row>
    <row r="299" spans="1:65" s="2" customFormat="1" ht="16.5" customHeight="1">
      <c r="A299" s="36"/>
      <c r="B299" s="37"/>
      <c r="C299" s="181" t="s">
        <v>1497</v>
      </c>
      <c r="D299" s="181" t="s">
        <v>179</v>
      </c>
      <c r="E299" s="182" t="s">
        <v>2233</v>
      </c>
      <c r="F299" s="183" t="s">
        <v>2234</v>
      </c>
      <c r="G299" s="184" t="s">
        <v>269</v>
      </c>
      <c r="H299" s="185">
        <v>2</v>
      </c>
      <c r="I299" s="186"/>
      <c r="J299" s="187">
        <f t="shared" si="100"/>
        <v>0</v>
      </c>
      <c r="K299" s="183" t="s">
        <v>19</v>
      </c>
      <c r="L299" s="41"/>
      <c r="M299" s="188" t="s">
        <v>19</v>
      </c>
      <c r="N299" s="189" t="s">
        <v>43</v>
      </c>
      <c r="O299" s="66"/>
      <c r="P299" s="190">
        <f t="shared" si="101"/>
        <v>0</v>
      </c>
      <c r="Q299" s="190">
        <v>0</v>
      </c>
      <c r="R299" s="190">
        <f t="shared" si="102"/>
        <v>0</v>
      </c>
      <c r="S299" s="190">
        <v>0</v>
      </c>
      <c r="T299" s="191">
        <f t="shared" si="10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184</v>
      </c>
      <c r="AT299" s="192" t="s">
        <v>179</v>
      </c>
      <c r="AU299" s="192" t="s">
        <v>81</v>
      </c>
      <c r="AY299" s="19" t="s">
        <v>177</v>
      </c>
      <c r="BE299" s="193">
        <f t="shared" si="104"/>
        <v>0</v>
      </c>
      <c r="BF299" s="193">
        <f t="shared" si="105"/>
        <v>0</v>
      </c>
      <c r="BG299" s="193">
        <f t="shared" si="106"/>
        <v>0</v>
      </c>
      <c r="BH299" s="193">
        <f t="shared" si="107"/>
        <v>0</v>
      </c>
      <c r="BI299" s="193">
        <f t="shared" si="108"/>
        <v>0</v>
      </c>
      <c r="BJ299" s="19" t="s">
        <v>79</v>
      </c>
      <c r="BK299" s="193">
        <f t="shared" si="109"/>
        <v>0</v>
      </c>
      <c r="BL299" s="19" t="s">
        <v>184</v>
      </c>
      <c r="BM299" s="192" t="s">
        <v>2235</v>
      </c>
    </row>
    <row r="300" spans="1:65" s="2" customFormat="1" ht="16.5" customHeight="1">
      <c r="A300" s="36"/>
      <c r="B300" s="37"/>
      <c r="C300" s="181" t="s">
        <v>1503</v>
      </c>
      <c r="D300" s="181" t="s">
        <v>179</v>
      </c>
      <c r="E300" s="182" t="s">
        <v>2236</v>
      </c>
      <c r="F300" s="183" t="s">
        <v>2237</v>
      </c>
      <c r="G300" s="184" t="s">
        <v>269</v>
      </c>
      <c r="H300" s="185">
        <v>4</v>
      </c>
      <c r="I300" s="186"/>
      <c r="J300" s="187">
        <f t="shared" si="100"/>
        <v>0</v>
      </c>
      <c r="K300" s="183" t="s">
        <v>19</v>
      </c>
      <c r="L300" s="41"/>
      <c r="M300" s="188" t="s">
        <v>19</v>
      </c>
      <c r="N300" s="189" t="s">
        <v>43</v>
      </c>
      <c r="O300" s="66"/>
      <c r="P300" s="190">
        <f t="shared" si="101"/>
        <v>0</v>
      </c>
      <c r="Q300" s="190">
        <v>0</v>
      </c>
      <c r="R300" s="190">
        <f t="shared" si="102"/>
        <v>0</v>
      </c>
      <c r="S300" s="190">
        <v>0</v>
      </c>
      <c r="T300" s="191">
        <f t="shared" si="10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184</v>
      </c>
      <c r="AT300" s="192" t="s">
        <v>179</v>
      </c>
      <c r="AU300" s="192" t="s">
        <v>81</v>
      </c>
      <c r="AY300" s="19" t="s">
        <v>177</v>
      </c>
      <c r="BE300" s="193">
        <f t="shared" si="104"/>
        <v>0</v>
      </c>
      <c r="BF300" s="193">
        <f t="shared" si="105"/>
        <v>0</v>
      </c>
      <c r="BG300" s="193">
        <f t="shared" si="106"/>
        <v>0</v>
      </c>
      <c r="BH300" s="193">
        <f t="shared" si="107"/>
        <v>0</v>
      </c>
      <c r="BI300" s="193">
        <f t="shared" si="108"/>
        <v>0</v>
      </c>
      <c r="BJ300" s="19" t="s">
        <v>79</v>
      </c>
      <c r="BK300" s="193">
        <f t="shared" si="109"/>
        <v>0</v>
      </c>
      <c r="BL300" s="19" t="s">
        <v>184</v>
      </c>
      <c r="BM300" s="192" t="s">
        <v>2238</v>
      </c>
    </row>
    <row r="301" spans="1:65" s="2" customFormat="1" ht="16.5" customHeight="1">
      <c r="A301" s="36"/>
      <c r="B301" s="37"/>
      <c r="C301" s="181" t="s">
        <v>1508</v>
      </c>
      <c r="D301" s="181" t="s">
        <v>179</v>
      </c>
      <c r="E301" s="182" t="s">
        <v>2239</v>
      </c>
      <c r="F301" s="183" t="s">
        <v>2240</v>
      </c>
      <c r="G301" s="184" t="s">
        <v>269</v>
      </c>
      <c r="H301" s="185">
        <v>2</v>
      </c>
      <c r="I301" s="186"/>
      <c r="J301" s="187">
        <f t="shared" si="100"/>
        <v>0</v>
      </c>
      <c r="K301" s="183" t="s">
        <v>19</v>
      </c>
      <c r="L301" s="41"/>
      <c r="M301" s="188" t="s">
        <v>19</v>
      </c>
      <c r="N301" s="189" t="s">
        <v>43</v>
      </c>
      <c r="O301" s="66"/>
      <c r="P301" s="190">
        <f t="shared" si="101"/>
        <v>0</v>
      </c>
      <c r="Q301" s="190">
        <v>0</v>
      </c>
      <c r="R301" s="190">
        <f t="shared" si="102"/>
        <v>0</v>
      </c>
      <c r="S301" s="190">
        <v>0</v>
      </c>
      <c r="T301" s="191">
        <f t="shared" si="10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184</v>
      </c>
      <c r="AT301" s="192" t="s">
        <v>179</v>
      </c>
      <c r="AU301" s="192" t="s">
        <v>81</v>
      </c>
      <c r="AY301" s="19" t="s">
        <v>177</v>
      </c>
      <c r="BE301" s="193">
        <f t="shared" si="104"/>
        <v>0</v>
      </c>
      <c r="BF301" s="193">
        <f t="shared" si="105"/>
        <v>0</v>
      </c>
      <c r="BG301" s="193">
        <f t="shared" si="106"/>
        <v>0</v>
      </c>
      <c r="BH301" s="193">
        <f t="shared" si="107"/>
        <v>0</v>
      </c>
      <c r="BI301" s="193">
        <f t="shared" si="108"/>
        <v>0</v>
      </c>
      <c r="BJ301" s="19" t="s">
        <v>79</v>
      </c>
      <c r="BK301" s="193">
        <f t="shared" si="109"/>
        <v>0</v>
      </c>
      <c r="BL301" s="19" t="s">
        <v>184</v>
      </c>
      <c r="BM301" s="192" t="s">
        <v>2241</v>
      </c>
    </row>
    <row r="302" spans="1:65" s="2" customFormat="1" ht="16.5" customHeight="1">
      <c r="A302" s="36"/>
      <c r="B302" s="37"/>
      <c r="C302" s="181" t="s">
        <v>1514</v>
      </c>
      <c r="D302" s="181" t="s">
        <v>179</v>
      </c>
      <c r="E302" s="182" t="s">
        <v>2242</v>
      </c>
      <c r="F302" s="183" t="s">
        <v>2243</v>
      </c>
      <c r="G302" s="184" t="s">
        <v>269</v>
      </c>
      <c r="H302" s="185">
        <v>1</v>
      </c>
      <c r="I302" s="186"/>
      <c r="J302" s="187">
        <f t="shared" si="100"/>
        <v>0</v>
      </c>
      <c r="K302" s="183" t="s">
        <v>19</v>
      </c>
      <c r="L302" s="41"/>
      <c r="M302" s="188" t="s">
        <v>19</v>
      </c>
      <c r="N302" s="189" t="s">
        <v>43</v>
      </c>
      <c r="O302" s="66"/>
      <c r="P302" s="190">
        <f t="shared" si="101"/>
        <v>0</v>
      </c>
      <c r="Q302" s="190">
        <v>0</v>
      </c>
      <c r="R302" s="190">
        <f t="shared" si="102"/>
        <v>0</v>
      </c>
      <c r="S302" s="190">
        <v>0</v>
      </c>
      <c r="T302" s="191">
        <f t="shared" si="10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184</v>
      </c>
      <c r="AT302" s="192" t="s">
        <v>179</v>
      </c>
      <c r="AU302" s="192" t="s">
        <v>81</v>
      </c>
      <c r="AY302" s="19" t="s">
        <v>177</v>
      </c>
      <c r="BE302" s="193">
        <f t="shared" si="104"/>
        <v>0</v>
      </c>
      <c r="BF302" s="193">
        <f t="shared" si="105"/>
        <v>0</v>
      </c>
      <c r="BG302" s="193">
        <f t="shared" si="106"/>
        <v>0</v>
      </c>
      <c r="BH302" s="193">
        <f t="shared" si="107"/>
        <v>0</v>
      </c>
      <c r="BI302" s="193">
        <f t="shared" si="108"/>
        <v>0</v>
      </c>
      <c r="BJ302" s="19" t="s">
        <v>79</v>
      </c>
      <c r="BK302" s="193">
        <f t="shared" si="109"/>
        <v>0</v>
      </c>
      <c r="BL302" s="19" t="s">
        <v>184</v>
      </c>
      <c r="BM302" s="192" t="s">
        <v>2244</v>
      </c>
    </row>
    <row r="303" spans="1:65" s="2" customFormat="1" ht="16.5" customHeight="1">
      <c r="A303" s="36"/>
      <c r="B303" s="37"/>
      <c r="C303" s="181" t="s">
        <v>1520</v>
      </c>
      <c r="D303" s="181" t="s">
        <v>179</v>
      </c>
      <c r="E303" s="182" t="s">
        <v>2245</v>
      </c>
      <c r="F303" s="183" t="s">
        <v>2246</v>
      </c>
      <c r="G303" s="184" t="s">
        <v>269</v>
      </c>
      <c r="H303" s="185">
        <v>3</v>
      </c>
      <c r="I303" s="186"/>
      <c r="J303" s="187">
        <f t="shared" si="100"/>
        <v>0</v>
      </c>
      <c r="K303" s="183" t="s">
        <v>19</v>
      </c>
      <c r="L303" s="41"/>
      <c r="M303" s="188" t="s">
        <v>19</v>
      </c>
      <c r="N303" s="189" t="s">
        <v>43</v>
      </c>
      <c r="O303" s="66"/>
      <c r="P303" s="190">
        <f t="shared" si="101"/>
        <v>0</v>
      </c>
      <c r="Q303" s="190">
        <v>0</v>
      </c>
      <c r="R303" s="190">
        <f t="shared" si="102"/>
        <v>0</v>
      </c>
      <c r="S303" s="190">
        <v>0</v>
      </c>
      <c r="T303" s="191">
        <f t="shared" si="10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184</v>
      </c>
      <c r="AT303" s="192" t="s">
        <v>179</v>
      </c>
      <c r="AU303" s="192" t="s">
        <v>81</v>
      </c>
      <c r="AY303" s="19" t="s">
        <v>177</v>
      </c>
      <c r="BE303" s="193">
        <f t="shared" si="104"/>
        <v>0</v>
      </c>
      <c r="BF303" s="193">
        <f t="shared" si="105"/>
        <v>0</v>
      </c>
      <c r="BG303" s="193">
        <f t="shared" si="106"/>
        <v>0</v>
      </c>
      <c r="BH303" s="193">
        <f t="shared" si="107"/>
        <v>0</v>
      </c>
      <c r="BI303" s="193">
        <f t="shared" si="108"/>
        <v>0</v>
      </c>
      <c r="BJ303" s="19" t="s">
        <v>79</v>
      </c>
      <c r="BK303" s="193">
        <f t="shared" si="109"/>
        <v>0</v>
      </c>
      <c r="BL303" s="19" t="s">
        <v>184</v>
      </c>
      <c r="BM303" s="192" t="s">
        <v>2247</v>
      </c>
    </row>
    <row r="304" spans="1:65" s="2" customFormat="1" ht="16.5" customHeight="1">
      <c r="A304" s="36"/>
      <c r="B304" s="37"/>
      <c r="C304" s="181" t="s">
        <v>1526</v>
      </c>
      <c r="D304" s="181" t="s">
        <v>179</v>
      </c>
      <c r="E304" s="182" t="s">
        <v>2248</v>
      </c>
      <c r="F304" s="183" t="s">
        <v>2249</v>
      </c>
      <c r="G304" s="184" t="s">
        <v>269</v>
      </c>
      <c r="H304" s="185">
        <v>2</v>
      </c>
      <c r="I304" s="186"/>
      <c r="J304" s="187">
        <f t="shared" si="100"/>
        <v>0</v>
      </c>
      <c r="K304" s="183" t="s">
        <v>19</v>
      </c>
      <c r="L304" s="41"/>
      <c r="M304" s="188" t="s">
        <v>19</v>
      </c>
      <c r="N304" s="189" t="s">
        <v>43</v>
      </c>
      <c r="O304" s="66"/>
      <c r="P304" s="190">
        <f t="shared" si="101"/>
        <v>0</v>
      </c>
      <c r="Q304" s="190">
        <v>0</v>
      </c>
      <c r="R304" s="190">
        <f t="shared" si="102"/>
        <v>0</v>
      </c>
      <c r="S304" s="190">
        <v>0</v>
      </c>
      <c r="T304" s="191">
        <f t="shared" si="10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184</v>
      </c>
      <c r="AT304" s="192" t="s">
        <v>179</v>
      </c>
      <c r="AU304" s="192" t="s">
        <v>81</v>
      </c>
      <c r="AY304" s="19" t="s">
        <v>177</v>
      </c>
      <c r="BE304" s="193">
        <f t="shared" si="104"/>
        <v>0</v>
      </c>
      <c r="BF304" s="193">
        <f t="shared" si="105"/>
        <v>0</v>
      </c>
      <c r="BG304" s="193">
        <f t="shared" si="106"/>
        <v>0</v>
      </c>
      <c r="BH304" s="193">
        <f t="shared" si="107"/>
        <v>0</v>
      </c>
      <c r="BI304" s="193">
        <f t="shared" si="108"/>
        <v>0</v>
      </c>
      <c r="BJ304" s="19" t="s">
        <v>79</v>
      </c>
      <c r="BK304" s="193">
        <f t="shared" si="109"/>
        <v>0</v>
      </c>
      <c r="BL304" s="19" t="s">
        <v>184</v>
      </c>
      <c r="BM304" s="192" t="s">
        <v>2250</v>
      </c>
    </row>
    <row r="305" spans="1:65" s="2" customFormat="1" ht="16.5" customHeight="1">
      <c r="A305" s="36"/>
      <c r="B305" s="37"/>
      <c r="C305" s="181" t="s">
        <v>1533</v>
      </c>
      <c r="D305" s="181" t="s">
        <v>179</v>
      </c>
      <c r="E305" s="182" t="s">
        <v>2251</v>
      </c>
      <c r="F305" s="183" t="s">
        <v>2252</v>
      </c>
      <c r="G305" s="184" t="s">
        <v>228</v>
      </c>
      <c r="H305" s="185">
        <v>0.60799999999999998</v>
      </c>
      <c r="I305" s="186"/>
      <c r="J305" s="187">
        <f t="shared" si="100"/>
        <v>0</v>
      </c>
      <c r="K305" s="183" t="s">
        <v>19</v>
      </c>
      <c r="L305" s="41"/>
      <c r="M305" s="188" t="s">
        <v>19</v>
      </c>
      <c r="N305" s="189" t="s">
        <v>43</v>
      </c>
      <c r="O305" s="66"/>
      <c r="P305" s="190">
        <f t="shared" si="101"/>
        <v>0</v>
      </c>
      <c r="Q305" s="190">
        <v>0</v>
      </c>
      <c r="R305" s="190">
        <f t="shared" si="102"/>
        <v>0</v>
      </c>
      <c r="S305" s="190">
        <v>0</v>
      </c>
      <c r="T305" s="191">
        <f t="shared" si="10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184</v>
      </c>
      <c r="AT305" s="192" t="s">
        <v>179</v>
      </c>
      <c r="AU305" s="192" t="s">
        <v>81</v>
      </c>
      <c r="AY305" s="19" t="s">
        <v>177</v>
      </c>
      <c r="BE305" s="193">
        <f t="shared" si="104"/>
        <v>0</v>
      </c>
      <c r="BF305" s="193">
        <f t="shared" si="105"/>
        <v>0</v>
      </c>
      <c r="BG305" s="193">
        <f t="shared" si="106"/>
        <v>0</v>
      </c>
      <c r="BH305" s="193">
        <f t="shared" si="107"/>
        <v>0</v>
      </c>
      <c r="BI305" s="193">
        <f t="shared" si="108"/>
        <v>0</v>
      </c>
      <c r="BJ305" s="19" t="s">
        <v>79</v>
      </c>
      <c r="BK305" s="193">
        <f t="shared" si="109"/>
        <v>0</v>
      </c>
      <c r="BL305" s="19" t="s">
        <v>184</v>
      </c>
      <c r="BM305" s="192" t="s">
        <v>2253</v>
      </c>
    </row>
    <row r="306" spans="1:65" s="12" customFormat="1" ht="22.9" customHeight="1">
      <c r="B306" s="165"/>
      <c r="C306" s="166"/>
      <c r="D306" s="167" t="s">
        <v>71</v>
      </c>
      <c r="E306" s="179" t="s">
        <v>2254</v>
      </c>
      <c r="F306" s="179" t="s">
        <v>2255</v>
      </c>
      <c r="G306" s="166"/>
      <c r="H306" s="166"/>
      <c r="I306" s="169"/>
      <c r="J306" s="180">
        <f>BK306</f>
        <v>0</v>
      </c>
      <c r="K306" s="166"/>
      <c r="L306" s="171"/>
      <c r="M306" s="172"/>
      <c r="N306" s="173"/>
      <c r="O306" s="173"/>
      <c r="P306" s="174">
        <f>SUM(P307:P310)</f>
        <v>0</v>
      </c>
      <c r="Q306" s="173"/>
      <c r="R306" s="174">
        <f>SUM(R307:R310)</f>
        <v>0</v>
      </c>
      <c r="S306" s="173"/>
      <c r="T306" s="175">
        <f>SUM(T307:T310)</f>
        <v>0</v>
      </c>
      <c r="AR306" s="176" t="s">
        <v>79</v>
      </c>
      <c r="AT306" s="177" t="s">
        <v>71</v>
      </c>
      <c r="AU306" s="177" t="s">
        <v>79</v>
      </c>
      <c r="AY306" s="176" t="s">
        <v>177</v>
      </c>
      <c r="BK306" s="178">
        <f>SUM(BK307:BK310)</f>
        <v>0</v>
      </c>
    </row>
    <row r="307" spans="1:65" s="2" customFormat="1" ht="24.2" customHeight="1">
      <c r="A307" s="36"/>
      <c r="B307" s="37"/>
      <c r="C307" s="181" t="s">
        <v>1538</v>
      </c>
      <c r="D307" s="181" t="s">
        <v>179</v>
      </c>
      <c r="E307" s="182" t="s">
        <v>2256</v>
      </c>
      <c r="F307" s="183" t="s">
        <v>2257</v>
      </c>
      <c r="G307" s="184" t="s">
        <v>2258</v>
      </c>
      <c r="H307" s="185">
        <v>1</v>
      </c>
      <c r="I307" s="186"/>
      <c r="J307" s="187">
        <f>ROUND(I307*H307,2)</f>
        <v>0</v>
      </c>
      <c r="K307" s="183" t="s">
        <v>19</v>
      </c>
      <c r="L307" s="41"/>
      <c r="M307" s="188" t="s">
        <v>19</v>
      </c>
      <c r="N307" s="189" t="s">
        <v>43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184</v>
      </c>
      <c r="AT307" s="192" t="s">
        <v>179</v>
      </c>
      <c r="AU307" s="192" t="s">
        <v>81</v>
      </c>
      <c r="AY307" s="19" t="s">
        <v>177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79</v>
      </c>
      <c r="BK307" s="193">
        <f>ROUND(I307*H307,2)</f>
        <v>0</v>
      </c>
      <c r="BL307" s="19" t="s">
        <v>184</v>
      </c>
      <c r="BM307" s="192" t="s">
        <v>2259</v>
      </c>
    </row>
    <row r="308" spans="1:65" s="2" customFormat="1" ht="24.2" customHeight="1">
      <c r="A308" s="36"/>
      <c r="B308" s="37"/>
      <c r="C308" s="181" t="s">
        <v>1544</v>
      </c>
      <c r="D308" s="181" t="s">
        <v>179</v>
      </c>
      <c r="E308" s="182" t="s">
        <v>2260</v>
      </c>
      <c r="F308" s="183" t="s">
        <v>2261</v>
      </c>
      <c r="G308" s="184" t="s">
        <v>2258</v>
      </c>
      <c r="H308" s="185">
        <v>1</v>
      </c>
      <c r="I308" s="186"/>
      <c r="J308" s="187">
        <f>ROUND(I308*H308,2)</f>
        <v>0</v>
      </c>
      <c r="K308" s="183" t="s">
        <v>19</v>
      </c>
      <c r="L308" s="41"/>
      <c r="M308" s="188" t="s">
        <v>19</v>
      </c>
      <c r="N308" s="189" t="s">
        <v>43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184</v>
      </c>
      <c r="AT308" s="192" t="s">
        <v>179</v>
      </c>
      <c r="AU308" s="192" t="s">
        <v>81</v>
      </c>
      <c r="AY308" s="19" t="s">
        <v>177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79</v>
      </c>
      <c r="BK308" s="193">
        <f>ROUND(I308*H308,2)</f>
        <v>0</v>
      </c>
      <c r="BL308" s="19" t="s">
        <v>184</v>
      </c>
      <c r="BM308" s="192" t="s">
        <v>2262</v>
      </c>
    </row>
    <row r="309" spans="1:65" s="2" customFormat="1" ht="24.2" customHeight="1">
      <c r="A309" s="36"/>
      <c r="B309" s="37"/>
      <c r="C309" s="181" t="s">
        <v>1548</v>
      </c>
      <c r="D309" s="181" t="s">
        <v>179</v>
      </c>
      <c r="E309" s="182" t="s">
        <v>2263</v>
      </c>
      <c r="F309" s="183" t="s">
        <v>2264</v>
      </c>
      <c r="G309" s="184" t="s">
        <v>2258</v>
      </c>
      <c r="H309" s="185">
        <v>1</v>
      </c>
      <c r="I309" s="186"/>
      <c r="J309" s="187">
        <f>ROUND(I309*H309,2)</f>
        <v>0</v>
      </c>
      <c r="K309" s="183" t="s">
        <v>19</v>
      </c>
      <c r="L309" s="41"/>
      <c r="M309" s="188" t="s">
        <v>19</v>
      </c>
      <c r="N309" s="189" t="s">
        <v>43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184</v>
      </c>
      <c r="AT309" s="192" t="s">
        <v>179</v>
      </c>
      <c r="AU309" s="192" t="s">
        <v>81</v>
      </c>
      <c r="AY309" s="19" t="s">
        <v>177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79</v>
      </c>
      <c r="BK309" s="193">
        <f>ROUND(I309*H309,2)</f>
        <v>0</v>
      </c>
      <c r="BL309" s="19" t="s">
        <v>184</v>
      </c>
      <c r="BM309" s="192" t="s">
        <v>2265</v>
      </c>
    </row>
    <row r="310" spans="1:65" s="2" customFormat="1" ht="24.2" customHeight="1">
      <c r="A310" s="36"/>
      <c r="B310" s="37"/>
      <c r="C310" s="181" t="s">
        <v>1555</v>
      </c>
      <c r="D310" s="181" t="s">
        <v>179</v>
      </c>
      <c r="E310" s="182" t="s">
        <v>2266</v>
      </c>
      <c r="F310" s="183" t="s">
        <v>2267</v>
      </c>
      <c r="G310" s="184" t="s">
        <v>2258</v>
      </c>
      <c r="H310" s="185">
        <v>1</v>
      </c>
      <c r="I310" s="186"/>
      <c r="J310" s="187">
        <f>ROUND(I310*H310,2)</f>
        <v>0</v>
      </c>
      <c r="K310" s="183" t="s">
        <v>19</v>
      </c>
      <c r="L310" s="41"/>
      <c r="M310" s="261" t="s">
        <v>19</v>
      </c>
      <c r="N310" s="262" t="s">
        <v>43</v>
      </c>
      <c r="O310" s="245"/>
      <c r="P310" s="263">
        <f>O310*H310</f>
        <v>0</v>
      </c>
      <c r="Q310" s="263">
        <v>0</v>
      </c>
      <c r="R310" s="263">
        <f>Q310*H310</f>
        <v>0</v>
      </c>
      <c r="S310" s="263">
        <v>0</v>
      </c>
      <c r="T310" s="264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184</v>
      </c>
      <c r="AT310" s="192" t="s">
        <v>179</v>
      </c>
      <c r="AU310" s="192" t="s">
        <v>81</v>
      </c>
      <c r="AY310" s="19" t="s">
        <v>177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79</v>
      </c>
      <c r="BK310" s="193">
        <f>ROUND(I310*H310,2)</f>
        <v>0</v>
      </c>
      <c r="BL310" s="19" t="s">
        <v>184</v>
      </c>
      <c r="BM310" s="192" t="s">
        <v>2268</v>
      </c>
    </row>
    <row r="311" spans="1:65" s="2" customFormat="1" ht="6.95" customHeight="1">
      <c r="A311" s="36"/>
      <c r="B311" s="49"/>
      <c r="C311" s="50"/>
      <c r="D311" s="50"/>
      <c r="E311" s="50"/>
      <c r="F311" s="50"/>
      <c r="G311" s="50"/>
      <c r="H311" s="50"/>
      <c r="I311" s="50"/>
      <c r="J311" s="50"/>
      <c r="K311" s="50"/>
      <c r="L311" s="41"/>
      <c r="M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</row>
  </sheetData>
  <sheetProtection algorithmName="SHA-512" hashValue="fmBGm/2MRwyanKaK1AcEctrqf9DT0vyxUfGAHd7y5laQtNOJGATYRkEAKosF1/f/a6ABj/vmJ906eQm63Mkn5Q==" saltValue="qeOE8wr86mxVq7LNKf3C1V85avWJQuiMecQafI/lNEJ8aUC1VWxdIW7DGS5zOW3lVv8Hoo9Nx4uG6fpBSOVABA==" spinCount="100000" sheet="1" objects="1" scenarios="1" formatColumns="0" formatRows="0" autoFilter="0"/>
  <autoFilter ref="C92:K31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94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2269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ROUND(J86,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ROUND((SUM(BE86:BE101)),  2)</f>
        <v>0</v>
      </c>
      <c r="G35" s="36"/>
      <c r="H35" s="36"/>
      <c r="I35" s="127">
        <v>0.21</v>
      </c>
      <c r="J35" s="126">
        <f>ROUND(((SUM(BE86:BE101))*I35),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ROUND((SUM(BF86:BF101)),  2)</f>
        <v>0</v>
      </c>
      <c r="G36" s="36"/>
      <c r="H36" s="36"/>
      <c r="I36" s="127">
        <v>0.15</v>
      </c>
      <c r="J36" s="126">
        <f>ROUND(((SUM(BF86:BF101))*I36),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ROUND((SUM(BG86:BG101)),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ROUND((SUM(BH86:BH101)),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ROUND((SUM(BI86:BI101)),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04 - SO 01.1.3    ZTI - plynovod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2270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5" t="str">
        <f>E7</f>
        <v>Rekonstrukce restaurace Farma - úprava 21. 12. 2023</v>
      </c>
      <c r="F74" s="416"/>
      <c r="G74" s="416"/>
      <c r="H74" s="416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138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415" t="s">
        <v>139</v>
      </c>
      <c r="F76" s="417"/>
      <c r="G76" s="417"/>
      <c r="H76" s="41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140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68" t="str">
        <f>E11</f>
        <v>04 - SO 01.1.3    ZTI - plynovod</v>
      </c>
      <c r="F78" s="417"/>
      <c r="G78" s="417"/>
      <c r="H78" s="41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F14</f>
        <v xml:space="preserve"> </v>
      </c>
      <c r="G80" s="38"/>
      <c r="H80" s="38"/>
      <c r="I80" s="31" t="s">
        <v>23</v>
      </c>
      <c r="J80" s="61" t="str">
        <f>IF(J14="","",J14)</f>
        <v>6. 6. 2023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25</v>
      </c>
      <c r="D82" s="38"/>
      <c r="E82" s="38"/>
      <c r="F82" s="29" t="str">
        <f>E17</f>
        <v>Česká zemědělská univerzita</v>
      </c>
      <c r="G82" s="38"/>
      <c r="H82" s="38"/>
      <c r="I82" s="31" t="s">
        <v>31</v>
      </c>
      <c r="J82" s="34" t="str">
        <f>E23</f>
        <v>GREBNER, spol s r.o.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IF(E20="","",E20)</f>
        <v>Vyplň údaj</v>
      </c>
      <c r="G83" s="38"/>
      <c r="H83" s="38"/>
      <c r="I83" s="31" t="s">
        <v>34</v>
      </c>
      <c r="J83" s="34" t="str">
        <f>E26</f>
        <v>Ing.Josef Němeček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4"/>
      <c r="B85" s="155"/>
      <c r="C85" s="156" t="s">
        <v>163</v>
      </c>
      <c r="D85" s="157" t="s">
        <v>57</v>
      </c>
      <c r="E85" s="157" t="s">
        <v>53</v>
      </c>
      <c r="F85" s="157" t="s">
        <v>54</v>
      </c>
      <c r="G85" s="157" t="s">
        <v>164</v>
      </c>
      <c r="H85" s="157" t="s">
        <v>165</v>
      </c>
      <c r="I85" s="157" t="s">
        <v>166</v>
      </c>
      <c r="J85" s="157" t="s">
        <v>144</v>
      </c>
      <c r="K85" s="158" t="s">
        <v>167</v>
      </c>
      <c r="L85" s="159"/>
      <c r="M85" s="70" t="s">
        <v>19</v>
      </c>
      <c r="N85" s="71" t="s">
        <v>42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</f>
        <v>0</v>
      </c>
      <c r="Q86" s="74"/>
      <c r="R86" s="162">
        <f>R87</f>
        <v>0</v>
      </c>
      <c r="S86" s="74"/>
      <c r="T86" s="16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71</v>
      </c>
      <c r="AU86" s="19" t="s">
        <v>145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71</v>
      </c>
      <c r="E87" s="168" t="s">
        <v>1828</v>
      </c>
      <c r="F87" s="168" t="s">
        <v>2271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SUM(P88:P101)</f>
        <v>0</v>
      </c>
      <c r="Q87" s="173"/>
      <c r="R87" s="174">
        <f>SUM(R88:R101)</f>
        <v>0</v>
      </c>
      <c r="S87" s="173"/>
      <c r="T87" s="175">
        <f>SUM(T88:T101)</f>
        <v>0</v>
      </c>
      <c r="AR87" s="176" t="s">
        <v>79</v>
      </c>
      <c r="AT87" s="177" t="s">
        <v>71</v>
      </c>
      <c r="AU87" s="177" t="s">
        <v>72</v>
      </c>
      <c r="AY87" s="176" t="s">
        <v>177</v>
      </c>
      <c r="BK87" s="178">
        <f>SUM(BK88:BK101)</f>
        <v>0</v>
      </c>
    </row>
    <row r="88" spans="1:65" s="2" customFormat="1" ht="16.5" customHeight="1">
      <c r="A88" s="36"/>
      <c r="B88" s="37"/>
      <c r="C88" s="181" t="s">
        <v>79</v>
      </c>
      <c r="D88" s="181" t="s">
        <v>179</v>
      </c>
      <c r="E88" s="182" t="s">
        <v>2272</v>
      </c>
      <c r="F88" s="183" t="s">
        <v>2273</v>
      </c>
      <c r="G88" s="184" t="s">
        <v>269</v>
      </c>
      <c r="H88" s="185">
        <v>2</v>
      </c>
      <c r="I88" s="186"/>
      <c r="J88" s="187">
        <f t="shared" ref="J88:J101" si="0">ROUND(I88*H88,2)</f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 t="shared" ref="P88:P101" si="1">O88*H88</f>
        <v>0</v>
      </c>
      <c r="Q88" s="190">
        <v>0</v>
      </c>
      <c r="R88" s="190">
        <f t="shared" ref="R88:R101" si="2">Q88*H88</f>
        <v>0</v>
      </c>
      <c r="S88" s="190">
        <v>0</v>
      </c>
      <c r="T88" s="191">
        <f t="shared" ref="T88:T101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79</v>
      </c>
      <c r="AY88" s="19" t="s">
        <v>177</v>
      </c>
      <c r="BE88" s="193">
        <f t="shared" ref="BE88:BE101" si="4">IF(N88="základní",J88,0)</f>
        <v>0</v>
      </c>
      <c r="BF88" s="193">
        <f t="shared" ref="BF88:BF101" si="5">IF(N88="snížená",J88,0)</f>
        <v>0</v>
      </c>
      <c r="BG88" s="193">
        <f t="shared" ref="BG88:BG101" si="6">IF(N88="zákl. přenesená",J88,0)</f>
        <v>0</v>
      </c>
      <c r="BH88" s="193">
        <f t="shared" ref="BH88:BH101" si="7">IF(N88="sníž. přenesená",J88,0)</f>
        <v>0</v>
      </c>
      <c r="BI88" s="193">
        <f t="shared" ref="BI88:BI101" si="8">IF(N88="nulová",J88,0)</f>
        <v>0</v>
      </c>
      <c r="BJ88" s="19" t="s">
        <v>79</v>
      </c>
      <c r="BK88" s="193">
        <f t="shared" ref="BK88:BK101" si="9">ROUND(I88*H88,2)</f>
        <v>0</v>
      </c>
      <c r="BL88" s="19" t="s">
        <v>184</v>
      </c>
      <c r="BM88" s="192" t="s">
        <v>81</v>
      </c>
    </row>
    <row r="89" spans="1:65" s="2" customFormat="1" ht="16.5" customHeight="1">
      <c r="A89" s="36"/>
      <c r="B89" s="37"/>
      <c r="C89" s="181" t="s">
        <v>81</v>
      </c>
      <c r="D89" s="181" t="s">
        <v>179</v>
      </c>
      <c r="E89" s="182" t="s">
        <v>2274</v>
      </c>
      <c r="F89" s="183" t="s">
        <v>2275</v>
      </c>
      <c r="G89" s="184" t="s">
        <v>380</v>
      </c>
      <c r="H89" s="185">
        <v>17.5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43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184</v>
      </c>
      <c r="AT89" s="192" t="s">
        <v>179</v>
      </c>
      <c r="AU89" s="192" t="s">
        <v>79</v>
      </c>
      <c r="AY89" s="19" t="s">
        <v>177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79</v>
      </c>
      <c r="BK89" s="193">
        <f t="shared" si="9"/>
        <v>0</v>
      </c>
      <c r="BL89" s="19" t="s">
        <v>184</v>
      </c>
      <c r="BM89" s="192" t="s">
        <v>184</v>
      </c>
    </row>
    <row r="90" spans="1:65" s="2" customFormat="1" ht="16.5" customHeight="1">
      <c r="A90" s="36"/>
      <c r="B90" s="37"/>
      <c r="C90" s="181" t="s">
        <v>108</v>
      </c>
      <c r="D90" s="181" t="s">
        <v>179</v>
      </c>
      <c r="E90" s="182" t="s">
        <v>2276</v>
      </c>
      <c r="F90" s="183" t="s">
        <v>2277</v>
      </c>
      <c r="G90" s="184" t="s">
        <v>380</v>
      </c>
      <c r="H90" s="185">
        <v>0.8</v>
      </c>
      <c r="I90" s="186"/>
      <c r="J90" s="187">
        <f t="shared" si="0"/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184</v>
      </c>
      <c r="AT90" s="192" t="s">
        <v>179</v>
      </c>
      <c r="AU90" s="192" t="s">
        <v>79</v>
      </c>
      <c r="AY90" s="19" t="s">
        <v>177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79</v>
      </c>
      <c r="BK90" s="193">
        <f t="shared" si="9"/>
        <v>0</v>
      </c>
      <c r="BL90" s="19" t="s">
        <v>184</v>
      </c>
      <c r="BM90" s="192" t="s">
        <v>220</v>
      </c>
    </row>
    <row r="91" spans="1:65" s="2" customFormat="1" ht="16.5" customHeight="1">
      <c r="A91" s="36"/>
      <c r="B91" s="37"/>
      <c r="C91" s="181" t="s">
        <v>184</v>
      </c>
      <c r="D91" s="181" t="s">
        <v>179</v>
      </c>
      <c r="E91" s="182" t="s">
        <v>2278</v>
      </c>
      <c r="F91" s="183" t="s">
        <v>2279</v>
      </c>
      <c r="G91" s="184" t="s">
        <v>1871</v>
      </c>
      <c r="H91" s="185">
        <v>1</v>
      </c>
      <c r="I91" s="186"/>
      <c r="J91" s="187">
        <f t="shared" si="0"/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79</v>
      </c>
      <c r="AY91" s="19" t="s">
        <v>177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79</v>
      </c>
      <c r="BK91" s="193">
        <f t="shared" si="9"/>
        <v>0</v>
      </c>
      <c r="BL91" s="19" t="s">
        <v>184</v>
      </c>
      <c r="BM91" s="192" t="s">
        <v>117</v>
      </c>
    </row>
    <row r="92" spans="1:65" s="2" customFormat="1" ht="16.5" customHeight="1">
      <c r="A92" s="36"/>
      <c r="B92" s="37"/>
      <c r="C92" s="181" t="s">
        <v>212</v>
      </c>
      <c r="D92" s="181" t="s">
        <v>179</v>
      </c>
      <c r="E92" s="182" t="s">
        <v>2280</v>
      </c>
      <c r="F92" s="183" t="s">
        <v>2281</v>
      </c>
      <c r="G92" s="184" t="s">
        <v>269</v>
      </c>
      <c r="H92" s="185">
        <v>1</v>
      </c>
      <c r="I92" s="186"/>
      <c r="J92" s="187">
        <f t="shared" si="0"/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79</v>
      </c>
      <c r="AY92" s="19" t="s">
        <v>177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79</v>
      </c>
      <c r="BK92" s="193">
        <f t="shared" si="9"/>
        <v>0</v>
      </c>
      <c r="BL92" s="19" t="s">
        <v>184</v>
      </c>
      <c r="BM92" s="192" t="s">
        <v>259</v>
      </c>
    </row>
    <row r="93" spans="1:65" s="2" customFormat="1" ht="16.5" customHeight="1">
      <c r="A93" s="36"/>
      <c r="B93" s="37"/>
      <c r="C93" s="181" t="s">
        <v>220</v>
      </c>
      <c r="D93" s="181" t="s">
        <v>179</v>
      </c>
      <c r="E93" s="182" t="s">
        <v>2282</v>
      </c>
      <c r="F93" s="183" t="s">
        <v>2283</v>
      </c>
      <c r="G93" s="184" t="s">
        <v>269</v>
      </c>
      <c r="H93" s="185">
        <v>2</v>
      </c>
      <c r="I93" s="186"/>
      <c r="J93" s="187">
        <f t="shared" si="0"/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79</v>
      </c>
      <c r="BK93" s="193">
        <f t="shared" si="9"/>
        <v>0</v>
      </c>
      <c r="BL93" s="19" t="s">
        <v>184</v>
      </c>
      <c r="BM93" s="192" t="s">
        <v>272</v>
      </c>
    </row>
    <row r="94" spans="1:65" s="2" customFormat="1" ht="16.5" customHeight="1">
      <c r="A94" s="36"/>
      <c r="B94" s="37"/>
      <c r="C94" s="181" t="s">
        <v>225</v>
      </c>
      <c r="D94" s="181" t="s">
        <v>179</v>
      </c>
      <c r="E94" s="182" t="s">
        <v>2284</v>
      </c>
      <c r="F94" s="183" t="s">
        <v>2285</v>
      </c>
      <c r="G94" s="184" t="s">
        <v>380</v>
      </c>
      <c r="H94" s="185">
        <v>17.5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287</v>
      </c>
    </row>
    <row r="95" spans="1:65" s="2" customFormat="1" ht="16.5" customHeight="1">
      <c r="A95" s="36"/>
      <c r="B95" s="37"/>
      <c r="C95" s="181" t="s">
        <v>232</v>
      </c>
      <c r="D95" s="181" t="s">
        <v>179</v>
      </c>
      <c r="E95" s="182" t="s">
        <v>2286</v>
      </c>
      <c r="F95" s="183" t="s">
        <v>2287</v>
      </c>
      <c r="G95" s="184" t="s">
        <v>269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305</v>
      </c>
    </row>
    <row r="96" spans="1:65" s="2" customFormat="1" ht="16.5" customHeight="1">
      <c r="A96" s="36"/>
      <c r="B96" s="37"/>
      <c r="C96" s="181" t="s">
        <v>241</v>
      </c>
      <c r="D96" s="181" t="s">
        <v>179</v>
      </c>
      <c r="E96" s="182" t="s">
        <v>2288</v>
      </c>
      <c r="F96" s="183" t="s">
        <v>2289</v>
      </c>
      <c r="G96" s="184" t="s">
        <v>269</v>
      </c>
      <c r="H96" s="185">
        <v>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318</v>
      </c>
    </row>
    <row r="97" spans="1:65" s="2" customFormat="1" ht="16.5" customHeight="1">
      <c r="A97" s="36"/>
      <c r="B97" s="37"/>
      <c r="C97" s="181" t="s">
        <v>117</v>
      </c>
      <c r="D97" s="181" t="s">
        <v>179</v>
      </c>
      <c r="E97" s="182" t="s">
        <v>2290</v>
      </c>
      <c r="F97" s="183" t="s">
        <v>2291</v>
      </c>
      <c r="G97" s="184" t="s">
        <v>269</v>
      </c>
      <c r="H97" s="185">
        <v>1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332</v>
      </c>
    </row>
    <row r="98" spans="1:65" s="2" customFormat="1" ht="16.5" customHeight="1">
      <c r="A98" s="36"/>
      <c r="B98" s="37"/>
      <c r="C98" s="181" t="s">
        <v>252</v>
      </c>
      <c r="D98" s="181" t="s">
        <v>179</v>
      </c>
      <c r="E98" s="182" t="s">
        <v>2292</v>
      </c>
      <c r="F98" s="183" t="s">
        <v>2293</v>
      </c>
      <c r="G98" s="184" t="s">
        <v>269</v>
      </c>
      <c r="H98" s="185">
        <v>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350</v>
      </c>
    </row>
    <row r="99" spans="1:65" s="2" customFormat="1" ht="16.5" customHeight="1">
      <c r="A99" s="36"/>
      <c r="B99" s="37"/>
      <c r="C99" s="181" t="s">
        <v>259</v>
      </c>
      <c r="D99" s="181" t="s">
        <v>179</v>
      </c>
      <c r="E99" s="182" t="s">
        <v>2294</v>
      </c>
      <c r="F99" s="183" t="s">
        <v>2295</v>
      </c>
      <c r="G99" s="184" t="s">
        <v>269</v>
      </c>
      <c r="H99" s="185">
        <v>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362</v>
      </c>
    </row>
    <row r="100" spans="1:65" s="2" customFormat="1" ht="16.5" customHeight="1">
      <c r="A100" s="36"/>
      <c r="B100" s="37"/>
      <c r="C100" s="181" t="s">
        <v>266</v>
      </c>
      <c r="D100" s="181" t="s">
        <v>179</v>
      </c>
      <c r="E100" s="182" t="s">
        <v>2296</v>
      </c>
      <c r="F100" s="183" t="s">
        <v>2297</v>
      </c>
      <c r="G100" s="184" t="s">
        <v>380</v>
      </c>
      <c r="H100" s="185">
        <v>17.5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377</v>
      </c>
    </row>
    <row r="101" spans="1:65" s="2" customFormat="1" ht="16.5" customHeight="1">
      <c r="A101" s="36"/>
      <c r="B101" s="37"/>
      <c r="C101" s="181" t="s">
        <v>272</v>
      </c>
      <c r="D101" s="181" t="s">
        <v>179</v>
      </c>
      <c r="E101" s="182" t="s">
        <v>2298</v>
      </c>
      <c r="F101" s="183" t="s">
        <v>2299</v>
      </c>
      <c r="G101" s="184" t="s">
        <v>1871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261" t="s">
        <v>19</v>
      </c>
      <c r="N101" s="262" t="s">
        <v>43</v>
      </c>
      <c r="O101" s="245"/>
      <c r="P101" s="263">
        <f t="shared" si="1"/>
        <v>0</v>
      </c>
      <c r="Q101" s="263">
        <v>0</v>
      </c>
      <c r="R101" s="263">
        <f t="shared" si="2"/>
        <v>0</v>
      </c>
      <c r="S101" s="263">
        <v>0</v>
      </c>
      <c r="T101" s="26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393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sV+vQ7oQ/23uCbqWuR3INF4vtIdscsmps3UrMbuQ2vocHck+WOoJyUIKlTjoGZ9Ok96tsdOciGNUs7SODCT4eA==" saltValue="Hjc/cpHR6TQYLJXfRESqIpS74arfbaVc9wiOmZT5ggbqGlINkz4Wc/+AeifWpv/teDsIE/3eIqVZpqnaTgHFpQ==" spinCount="100000" sheet="1" objects="1" scenarios="1" formatColumns="0" formatRows="0" autoFilter="0"/>
  <autoFilter ref="C85:K10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abSelected="1" topLeftCell="A197" workbookViewId="0">
      <selection activeCell="I210" sqref="I2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97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2300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ROUND((SUM(BE91:BE218)),  2)</f>
        <v>0</v>
      </c>
      <c r="G35" s="36"/>
      <c r="H35" s="36"/>
      <c r="I35" s="127">
        <v>0.21</v>
      </c>
      <c r="J35" s="126">
        <f>ROUND(((SUM(BE91:BE218))*I35),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ROUND((SUM(BF91:BF218)),  2)</f>
        <v>0</v>
      </c>
      <c r="G36" s="36"/>
      <c r="H36" s="36"/>
      <c r="I36" s="127">
        <v>0.15</v>
      </c>
      <c r="J36" s="126">
        <f>ROUND(((SUM(BF91:BF218))*I36),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ROUND((SUM(BG91:BG218)),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ROUND((SUM(BH91:BH218)),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ROUND((SUM(BI91:BI218)),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05 - SO 01.1.4    Vzduchotechnika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2301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2302</v>
      </c>
      <c r="E65" s="146"/>
      <c r="F65" s="146"/>
      <c r="G65" s="146"/>
      <c r="H65" s="146"/>
      <c r="I65" s="146"/>
      <c r="J65" s="147">
        <f>J128</f>
        <v>0</v>
      </c>
      <c r="K65" s="144"/>
      <c r="L65" s="148"/>
    </row>
    <row r="66" spans="1:31" s="9" customFormat="1" ht="24.95" customHeight="1">
      <c r="B66" s="143"/>
      <c r="C66" s="144"/>
      <c r="D66" s="145" t="s">
        <v>2303</v>
      </c>
      <c r="E66" s="146"/>
      <c r="F66" s="146"/>
      <c r="G66" s="146"/>
      <c r="H66" s="146"/>
      <c r="I66" s="146"/>
      <c r="J66" s="147">
        <f>J175</f>
        <v>0</v>
      </c>
      <c r="K66" s="144"/>
      <c r="L66" s="148"/>
    </row>
    <row r="67" spans="1:31" s="9" customFormat="1" ht="24.95" customHeight="1">
      <c r="B67" s="143"/>
      <c r="C67" s="144"/>
      <c r="D67" s="145" t="s">
        <v>2304</v>
      </c>
      <c r="E67" s="146"/>
      <c r="F67" s="146"/>
      <c r="G67" s="146"/>
      <c r="H67" s="146"/>
      <c r="I67" s="146"/>
      <c r="J67" s="147">
        <f>J188</f>
        <v>0</v>
      </c>
      <c r="K67" s="144"/>
      <c r="L67" s="148"/>
    </row>
    <row r="68" spans="1:31" s="9" customFormat="1" ht="24.95" customHeight="1">
      <c r="B68" s="143"/>
      <c r="C68" s="144"/>
      <c r="D68" s="145" t="s">
        <v>2305</v>
      </c>
      <c r="E68" s="146"/>
      <c r="F68" s="146"/>
      <c r="G68" s="146"/>
      <c r="H68" s="146"/>
      <c r="I68" s="146"/>
      <c r="J68" s="147">
        <f>J195</f>
        <v>0</v>
      </c>
      <c r="K68" s="144"/>
      <c r="L68" s="148"/>
    </row>
    <row r="69" spans="1:31" s="9" customFormat="1" ht="24.95" customHeight="1">
      <c r="B69" s="143"/>
      <c r="C69" s="144"/>
      <c r="D69" s="145" t="s">
        <v>2306</v>
      </c>
      <c r="E69" s="146"/>
      <c r="F69" s="146"/>
      <c r="G69" s="146"/>
      <c r="H69" s="146"/>
      <c r="I69" s="146"/>
      <c r="J69" s="147">
        <f>J203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162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5" t="str">
        <f>E7</f>
        <v>Rekonstrukce restaurace Farma - úprava 21. 12. 2023</v>
      </c>
      <c r="F79" s="416"/>
      <c r="G79" s="416"/>
      <c r="H79" s="416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138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5" t="s">
        <v>139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140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8" t="str">
        <f>E11</f>
        <v>05 - SO 01.1.4    Vzduchotechnika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6. 6. 2023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25</v>
      </c>
      <c r="D87" s="38"/>
      <c r="E87" s="38"/>
      <c r="F87" s="29" t="str">
        <f>E17</f>
        <v>Česká zemědělská univerzita</v>
      </c>
      <c r="G87" s="38"/>
      <c r="H87" s="38"/>
      <c r="I87" s="31" t="s">
        <v>31</v>
      </c>
      <c r="J87" s="34" t="str">
        <f>E23</f>
        <v>GREBNER, spol s 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34</v>
      </c>
      <c r="J88" s="34" t="str">
        <f>E26</f>
        <v>Ing.Josef Němeček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163</v>
      </c>
      <c r="D90" s="157" t="s">
        <v>57</v>
      </c>
      <c r="E90" s="157" t="s">
        <v>53</v>
      </c>
      <c r="F90" s="157" t="s">
        <v>54</v>
      </c>
      <c r="G90" s="157" t="s">
        <v>164</v>
      </c>
      <c r="H90" s="157" t="s">
        <v>165</v>
      </c>
      <c r="I90" s="157" t="s">
        <v>166</v>
      </c>
      <c r="J90" s="157" t="s">
        <v>144</v>
      </c>
      <c r="K90" s="158" t="s">
        <v>167</v>
      </c>
      <c r="L90" s="159"/>
      <c r="M90" s="70" t="s">
        <v>19</v>
      </c>
      <c r="N90" s="71" t="s">
        <v>42</v>
      </c>
      <c r="O90" s="71" t="s">
        <v>168</v>
      </c>
      <c r="P90" s="71" t="s">
        <v>169</v>
      </c>
      <c r="Q90" s="71" t="s">
        <v>170</v>
      </c>
      <c r="R90" s="71" t="s">
        <v>171</v>
      </c>
      <c r="S90" s="71" t="s">
        <v>172</v>
      </c>
      <c r="T90" s="72" t="s">
        <v>173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174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P92+P128+P175+P188+P195+P203</f>
        <v>0</v>
      </c>
      <c r="Q91" s="74"/>
      <c r="R91" s="162">
        <f>R92+R128+R175+R188+R195+R203</f>
        <v>0</v>
      </c>
      <c r="S91" s="74"/>
      <c r="T91" s="163">
        <f>T92+T128+T175+T188+T195+T203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145</v>
      </c>
      <c r="BK91" s="164">
        <f>BK92+BK128+BK175+BK188+BK195+BK203</f>
        <v>0</v>
      </c>
    </row>
    <row r="92" spans="1:65" s="12" customFormat="1" ht="25.9" customHeight="1">
      <c r="B92" s="165"/>
      <c r="C92" s="166"/>
      <c r="D92" s="167" t="s">
        <v>71</v>
      </c>
      <c r="E92" s="168" t="s">
        <v>2307</v>
      </c>
      <c r="F92" s="168" t="s">
        <v>2308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SUM(P93:P127)</f>
        <v>0</v>
      </c>
      <c r="Q92" s="173"/>
      <c r="R92" s="174">
        <f>SUM(R93:R127)</f>
        <v>0</v>
      </c>
      <c r="S92" s="173"/>
      <c r="T92" s="175">
        <f>SUM(T93:T127)</f>
        <v>0</v>
      </c>
      <c r="AR92" s="176" t="s">
        <v>79</v>
      </c>
      <c r="AT92" s="177" t="s">
        <v>71</v>
      </c>
      <c r="AU92" s="177" t="s">
        <v>72</v>
      </c>
      <c r="AY92" s="176" t="s">
        <v>177</v>
      </c>
      <c r="BK92" s="178">
        <f>SUM(BK93:BK127)</f>
        <v>0</v>
      </c>
    </row>
    <row r="93" spans="1:65" s="2" customFormat="1" ht="128.65" customHeight="1">
      <c r="A93" s="36"/>
      <c r="B93" s="37"/>
      <c r="C93" s="181" t="s">
        <v>79</v>
      </c>
      <c r="D93" s="181" t="s">
        <v>179</v>
      </c>
      <c r="E93" s="182" t="s">
        <v>2309</v>
      </c>
      <c r="F93" s="183" t="s">
        <v>2310</v>
      </c>
      <c r="G93" s="184" t="s">
        <v>2311</v>
      </c>
      <c r="H93" s="185">
        <v>1</v>
      </c>
      <c r="I93" s="186"/>
      <c r="J93" s="187">
        <f t="shared" ref="J93:J127" si="0"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ref="P93:P127" si="1">O93*H93</f>
        <v>0</v>
      </c>
      <c r="Q93" s="190">
        <v>0</v>
      </c>
      <c r="R93" s="190">
        <f t="shared" ref="R93:R127" si="2">Q93*H93</f>
        <v>0</v>
      </c>
      <c r="S93" s="190">
        <v>0</v>
      </c>
      <c r="T93" s="191">
        <f t="shared" ref="T93:T127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 t="shared" ref="BE93:BE127" si="4">IF(N93="základní",J93,0)</f>
        <v>0</v>
      </c>
      <c r="BF93" s="193">
        <f t="shared" ref="BF93:BF127" si="5">IF(N93="snížená",J93,0)</f>
        <v>0</v>
      </c>
      <c r="BG93" s="193">
        <f t="shared" ref="BG93:BG127" si="6">IF(N93="zákl. přenesená",J93,0)</f>
        <v>0</v>
      </c>
      <c r="BH93" s="193">
        <f t="shared" ref="BH93:BH127" si="7">IF(N93="sníž. přenesená",J93,0)</f>
        <v>0</v>
      </c>
      <c r="BI93" s="193">
        <f t="shared" ref="BI93:BI127" si="8">IF(N93="nulová",J93,0)</f>
        <v>0</v>
      </c>
      <c r="BJ93" s="19" t="s">
        <v>79</v>
      </c>
      <c r="BK93" s="193">
        <f t="shared" ref="BK93:BK127" si="9">ROUND(I93*H93,2)</f>
        <v>0</v>
      </c>
      <c r="BL93" s="19" t="s">
        <v>184</v>
      </c>
      <c r="BM93" s="192" t="s">
        <v>81</v>
      </c>
    </row>
    <row r="94" spans="1:65" s="2" customFormat="1" ht="37.9" customHeight="1">
      <c r="A94" s="36"/>
      <c r="B94" s="37"/>
      <c r="C94" s="181" t="s">
        <v>81</v>
      </c>
      <c r="D94" s="181" t="s">
        <v>179</v>
      </c>
      <c r="E94" s="182" t="s">
        <v>2312</v>
      </c>
      <c r="F94" s="183" t="s">
        <v>2313</v>
      </c>
      <c r="G94" s="184" t="s">
        <v>2314</v>
      </c>
      <c r="H94" s="185">
        <v>1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184</v>
      </c>
    </row>
    <row r="95" spans="1:65" s="2" customFormat="1" ht="37.9" customHeight="1">
      <c r="A95" s="36"/>
      <c r="B95" s="37"/>
      <c r="C95" s="181" t="s">
        <v>108</v>
      </c>
      <c r="D95" s="181" t="s">
        <v>179</v>
      </c>
      <c r="E95" s="182" t="s">
        <v>2315</v>
      </c>
      <c r="F95" s="183" t="s">
        <v>2316</v>
      </c>
      <c r="G95" s="184" t="s">
        <v>2311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220</v>
      </c>
    </row>
    <row r="96" spans="1:65" s="2" customFormat="1" ht="16.5" customHeight="1">
      <c r="A96" s="36"/>
      <c r="B96" s="37"/>
      <c r="C96" s="181" t="s">
        <v>184</v>
      </c>
      <c r="D96" s="181" t="s">
        <v>179</v>
      </c>
      <c r="E96" s="182" t="s">
        <v>2317</v>
      </c>
      <c r="F96" s="183" t="s">
        <v>2318</v>
      </c>
      <c r="G96" s="184" t="s">
        <v>2311</v>
      </c>
      <c r="H96" s="185">
        <v>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232</v>
      </c>
    </row>
    <row r="97" spans="1:65" s="2" customFormat="1" ht="24.2" customHeight="1">
      <c r="A97" s="36"/>
      <c r="B97" s="37"/>
      <c r="C97" s="181" t="s">
        <v>212</v>
      </c>
      <c r="D97" s="181" t="s">
        <v>179</v>
      </c>
      <c r="E97" s="182" t="s">
        <v>2319</v>
      </c>
      <c r="F97" s="183" t="s">
        <v>2320</v>
      </c>
      <c r="G97" s="184" t="s">
        <v>2311</v>
      </c>
      <c r="H97" s="185">
        <v>1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117</v>
      </c>
    </row>
    <row r="98" spans="1:65" s="2" customFormat="1" ht="24.2" customHeight="1">
      <c r="A98" s="36"/>
      <c r="B98" s="37"/>
      <c r="C98" s="181" t="s">
        <v>220</v>
      </c>
      <c r="D98" s="181" t="s">
        <v>179</v>
      </c>
      <c r="E98" s="182" t="s">
        <v>2321</v>
      </c>
      <c r="F98" s="183" t="s">
        <v>2322</v>
      </c>
      <c r="G98" s="184" t="s">
        <v>2311</v>
      </c>
      <c r="H98" s="185">
        <v>1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259</v>
      </c>
    </row>
    <row r="99" spans="1:65" s="2" customFormat="1" ht="21.75" customHeight="1">
      <c r="A99" s="36"/>
      <c r="B99" s="37"/>
      <c r="C99" s="181" t="s">
        <v>225</v>
      </c>
      <c r="D99" s="181" t="s">
        <v>179</v>
      </c>
      <c r="E99" s="182" t="s">
        <v>2323</v>
      </c>
      <c r="F99" s="183" t="s">
        <v>2324</v>
      </c>
      <c r="G99" s="184" t="s">
        <v>2311</v>
      </c>
      <c r="H99" s="185">
        <v>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272</v>
      </c>
    </row>
    <row r="100" spans="1:65" s="2" customFormat="1" ht="16.5" customHeight="1">
      <c r="A100" s="36"/>
      <c r="B100" s="37"/>
      <c r="C100" s="181" t="s">
        <v>232</v>
      </c>
      <c r="D100" s="181" t="s">
        <v>179</v>
      </c>
      <c r="E100" s="182" t="s">
        <v>2325</v>
      </c>
      <c r="F100" s="183" t="s">
        <v>2326</v>
      </c>
      <c r="G100" s="184" t="s">
        <v>2311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287</v>
      </c>
    </row>
    <row r="101" spans="1:65" s="2" customFormat="1" ht="16.5" customHeight="1">
      <c r="A101" s="36"/>
      <c r="B101" s="37"/>
      <c r="C101" s="181" t="s">
        <v>241</v>
      </c>
      <c r="D101" s="181" t="s">
        <v>179</v>
      </c>
      <c r="E101" s="182" t="s">
        <v>2327</v>
      </c>
      <c r="F101" s="183" t="s">
        <v>2328</v>
      </c>
      <c r="G101" s="184" t="s">
        <v>2311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305</v>
      </c>
    </row>
    <row r="102" spans="1:65" s="2" customFormat="1" ht="49.15" customHeight="1">
      <c r="A102" s="36"/>
      <c r="B102" s="37"/>
      <c r="C102" s="181" t="s">
        <v>117</v>
      </c>
      <c r="D102" s="181" t="s">
        <v>179</v>
      </c>
      <c r="E102" s="182" t="s">
        <v>2329</v>
      </c>
      <c r="F102" s="183" t="s">
        <v>2330</v>
      </c>
      <c r="G102" s="184" t="s">
        <v>2331</v>
      </c>
      <c r="H102" s="185">
        <v>25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318</v>
      </c>
    </row>
    <row r="103" spans="1:65" s="2" customFormat="1" ht="16.5" customHeight="1">
      <c r="A103" s="36"/>
      <c r="B103" s="37"/>
      <c r="C103" s="181" t="s">
        <v>252</v>
      </c>
      <c r="D103" s="181" t="s">
        <v>179</v>
      </c>
      <c r="E103" s="182" t="s">
        <v>2332</v>
      </c>
      <c r="F103" s="183" t="s">
        <v>2333</v>
      </c>
      <c r="G103" s="184" t="s">
        <v>1078</v>
      </c>
      <c r="H103" s="185">
        <v>4.5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332</v>
      </c>
    </row>
    <row r="104" spans="1:65" s="2" customFormat="1" ht="24.2" customHeight="1">
      <c r="A104" s="36"/>
      <c r="B104" s="37"/>
      <c r="C104" s="181" t="s">
        <v>259</v>
      </c>
      <c r="D104" s="181" t="s">
        <v>179</v>
      </c>
      <c r="E104" s="182" t="s">
        <v>2334</v>
      </c>
      <c r="F104" s="183" t="s">
        <v>2335</v>
      </c>
      <c r="G104" s="184" t="s">
        <v>2311</v>
      </c>
      <c r="H104" s="185">
        <v>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350</v>
      </c>
    </row>
    <row r="105" spans="1:65" s="2" customFormat="1" ht="24.2" customHeight="1">
      <c r="A105" s="36"/>
      <c r="B105" s="37"/>
      <c r="C105" s="181" t="s">
        <v>266</v>
      </c>
      <c r="D105" s="181" t="s">
        <v>179</v>
      </c>
      <c r="E105" s="182" t="s">
        <v>2336</v>
      </c>
      <c r="F105" s="183" t="s">
        <v>2337</v>
      </c>
      <c r="G105" s="184" t="s">
        <v>2311</v>
      </c>
      <c r="H105" s="185">
        <v>2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362</v>
      </c>
    </row>
    <row r="106" spans="1:65" s="2" customFormat="1" ht="24.2" customHeight="1">
      <c r="A106" s="36"/>
      <c r="B106" s="37"/>
      <c r="C106" s="181" t="s">
        <v>272</v>
      </c>
      <c r="D106" s="181" t="s">
        <v>179</v>
      </c>
      <c r="E106" s="182" t="s">
        <v>2338</v>
      </c>
      <c r="F106" s="183" t="s">
        <v>2339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377</v>
      </c>
    </row>
    <row r="107" spans="1:65" s="2" customFormat="1" ht="24.2" customHeight="1">
      <c r="A107" s="36"/>
      <c r="B107" s="37"/>
      <c r="C107" s="181" t="s">
        <v>8</v>
      </c>
      <c r="D107" s="181" t="s">
        <v>179</v>
      </c>
      <c r="E107" s="182" t="s">
        <v>2340</v>
      </c>
      <c r="F107" s="183" t="s">
        <v>2341</v>
      </c>
      <c r="G107" s="184" t="s">
        <v>2311</v>
      </c>
      <c r="H107" s="185">
        <v>1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393</v>
      </c>
    </row>
    <row r="108" spans="1:65" s="2" customFormat="1" ht="24.2" customHeight="1">
      <c r="A108" s="36"/>
      <c r="B108" s="37"/>
      <c r="C108" s="181" t="s">
        <v>287</v>
      </c>
      <c r="D108" s="181" t="s">
        <v>179</v>
      </c>
      <c r="E108" s="182" t="s">
        <v>2342</v>
      </c>
      <c r="F108" s="183" t="s">
        <v>2343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404</v>
      </c>
    </row>
    <row r="109" spans="1:65" s="2" customFormat="1" ht="24.2" customHeight="1">
      <c r="A109" s="36"/>
      <c r="B109" s="37"/>
      <c r="C109" s="181" t="s">
        <v>298</v>
      </c>
      <c r="D109" s="181" t="s">
        <v>179</v>
      </c>
      <c r="E109" s="182" t="s">
        <v>2344</v>
      </c>
      <c r="F109" s="183" t="s">
        <v>2345</v>
      </c>
      <c r="G109" s="184" t="s">
        <v>2311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417</v>
      </c>
    </row>
    <row r="110" spans="1:65" s="2" customFormat="1" ht="21.75" customHeight="1">
      <c r="A110" s="36"/>
      <c r="B110" s="37"/>
      <c r="C110" s="181" t="s">
        <v>305</v>
      </c>
      <c r="D110" s="181" t="s">
        <v>179</v>
      </c>
      <c r="E110" s="182" t="s">
        <v>2346</v>
      </c>
      <c r="F110" s="183" t="s">
        <v>2347</v>
      </c>
      <c r="G110" s="184" t="s">
        <v>2311</v>
      </c>
      <c r="H110" s="185">
        <v>2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429</v>
      </c>
    </row>
    <row r="111" spans="1:65" s="2" customFormat="1" ht="21.75" customHeight="1">
      <c r="A111" s="36"/>
      <c r="B111" s="37"/>
      <c r="C111" s="181" t="s">
        <v>310</v>
      </c>
      <c r="D111" s="181" t="s">
        <v>179</v>
      </c>
      <c r="E111" s="182" t="s">
        <v>2348</v>
      </c>
      <c r="F111" s="183" t="s">
        <v>2349</v>
      </c>
      <c r="G111" s="184" t="s">
        <v>2311</v>
      </c>
      <c r="H111" s="185">
        <v>2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439</v>
      </c>
    </row>
    <row r="112" spans="1:65" s="2" customFormat="1" ht="21.75" customHeight="1">
      <c r="A112" s="36"/>
      <c r="B112" s="37"/>
      <c r="C112" s="181" t="s">
        <v>318</v>
      </c>
      <c r="D112" s="181" t="s">
        <v>179</v>
      </c>
      <c r="E112" s="182" t="s">
        <v>2350</v>
      </c>
      <c r="F112" s="183" t="s">
        <v>2351</v>
      </c>
      <c r="G112" s="184" t="s">
        <v>2311</v>
      </c>
      <c r="H112" s="185">
        <v>1</v>
      </c>
      <c r="I112" s="186"/>
      <c r="J112" s="187">
        <f t="shared" si="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79</v>
      </c>
      <c r="BK112" s="193">
        <f t="shared" si="9"/>
        <v>0</v>
      </c>
      <c r="BL112" s="19" t="s">
        <v>184</v>
      </c>
      <c r="BM112" s="192" t="s">
        <v>456</v>
      </c>
    </row>
    <row r="113" spans="1:65" s="2" customFormat="1" ht="21.75" customHeight="1">
      <c r="A113" s="36"/>
      <c r="B113" s="37"/>
      <c r="C113" s="181" t="s">
        <v>7</v>
      </c>
      <c r="D113" s="181" t="s">
        <v>179</v>
      </c>
      <c r="E113" s="182" t="s">
        <v>2352</v>
      </c>
      <c r="F113" s="183" t="s">
        <v>2353</v>
      </c>
      <c r="G113" s="184" t="s">
        <v>2311</v>
      </c>
      <c r="H113" s="185">
        <v>4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79</v>
      </c>
      <c r="BK113" s="193">
        <f t="shared" si="9"/>
        <v>0</v>
      </c>
      <c r="BL113" s="19" t="s">
        <v>184</v>
      </c>
      <c r="BM113" s="192" t="s">
        <v>472</v>
      </c>
    </row>
    <row r="114" spans="1:65" s="2" customFormat="1" ht="21.75" customHeight="1">
      <c r="A114" s="36"/>
      <c r="B114" s="37"/>
      <c r="C114" s="181" t="s">
        <v>332</v>
      </c>
      <c r="D114" s="181" t="s">
        <v>179</v>
      </c>
      <c r="E114" s="182" t="s">
        <v>2354</v>
      </c>
      <c r="F114" s="183" t="s">
        <v>2355</v>
      </c>
      <c r="G114" s="184" t="s">
        <v>2311</v>
      </c>
      <c r="H114" s="185">
        <v>1</v>
      </c>
      <c r="I114" s="186"/>
      <c r="J114" s="187">
        <f t="shared" si="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79</v>
      </c>
      <c r="BK114" s="193">
        <f t="shared" si="9"/>
        <v>0</v>
      </c>
      <c r="BL114" s="19" t="s">
        <v>184</v>
      </c>
      <c r="BM114" s="192" t="s">
        <v>486</v>
      </c>
    </row>
    <row r="115" spans="1:65" s="2" customFormat="1" ht="16.5" customHeight="1">
      <c r="A115" s="36"/>
      <c r="B115" s="37"/>
      <c r="C115" s="181" t="s">
        <v>338</v>
      </c>
      <c r="D115" s="181" t="s">
        <v>179</v>
      </c>
      <c r="E115" s="182" t="s">
        <v>2356</v>
      </c>
      <c r="F115" s="183" t="s">
        <v>2357</v>
      </c>
      <c r="G115" s="184" t="s">
        <v>2311</v>
      </c>
      <c r="H115" s="185">
        <v>2</v>
      </c>
      <c r="I115" s="186"/>
      <c r="J115" s="187">
        <f t="shared" si="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79</v>
      </c>
      <c r="BK115" s="193">
        <f t="shared" si="9"/>
        <v>0</v>
      </c>
      <c r="BL115" s="19" t="s">
        <v>184</v>
      </c>
      <c r="BM115" s="192" t="s">
        <v>495</v>
      </c>
    </row>
    <row r="116" spans="1:65" s="2" customFormat="1" ht="16.5" customHeight="1">
      <c r="A116" s="36"/>
      <c r="B116" s="37"/>
      <c r="C116" s="181" t="s">
        <v>350</v>
      </c>
      <c r="D116" s="181" t="s">
        <v>179</v>
      </c>
      <c r="E116" s="182" t="s">
        <v>2358</v>
      </c>
      <c r="F116" s="183" t="s">
        <v>2359</v>
      </c>
      <c r="G116" s="184" t="s">
        <v>2311</v>
      </c>
      <c r="H116" s="185">
        <v>2</v>
      </c>
      <c r="I116" s="186"/>
      <c r="J116" s="187">
        <f t="shared" si="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79</v>
      </c>
      <c r="BK116" s="193">
        <f t="shared" si="9"/>
        <v>0</v>
      </c>
      <c r="BL116" s="19" t="s">
        <v>184</v>
      </c>
      <c r="BM116" s="192" t="s">
        <v>508</v>
      </c>
    </row>
    <row r="117" spans="1:65" s="2" customFormat="1" ht="16.5" customHeight="1">
      <c r="A117" s="36"/>
      <c r="B117" s="37"/>
      <c r="C117" s="181" t="s">
        <v>356</v>
      </c>
      <c r="D117" s="181" t="s">
        <v>179</v>
      </c>
      <c r="E117" s="182" t="s">
        <v>2360</v>
      </c>
      <c r="F117" s="183" t="s">
        <v>2361</v>
      </c>
      <c r="G117" s="184" t="s">
        <v>2311</v>
      </c>
      <c r="H117" s="185">
        <v>2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79</v>
      </c>
      <c r="BK117" s="193">
        <f t="shared" si="9"/>
        <v>0</v>
      </c>
      <c r="BL117" s="19" t="s">
        <v>184</v>
      </c>
      <c r="BM117" s="192" t="s">
        <v>520</v>
      </c>
    </row>
    <row r="118" spans="1:65" s="2" customFormat="1" ht="16.5" customHeight="1">
      <c r="A118" s="36"/>
      <c r="B118" s="37"/>
      <c r="C118" s="181" t="s">
        <v>362</v>
      </c>
      <c r="D118" s="181" t="s">
        <v>179</v>
      </c>
      <c r="E118" s="182" t="s">
        <v>2362</v>
      </c>
      <c r="F118" s="183" t="s">
        <v>2363</v>
      </c>
      <c r="G118" s="184" t="s">
        <v>2311</v>
      </c>
      <c r="H118" s="185">
        <v>1</v>
      </c>
      <c r="I118" s="186"/>
      <c r="J118" s="187">
        <f t="shared" si="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79</v>
      </c>
      <c r="BK118" s="193">
        <f t="shared" si="9"/>
        <v>0</v>
      </c>
      <c r="BL118" s="19" t="s">
        <v>184</v>
      </c>
      <c r="BM118" s="192" t="s">
        <v>533</v>
      </c>
    </row>
    <row r="119" spans="1:65" s="2" customFormat="1" ht="16.5" customHeight="1">
      <c r="A119" s="36"/>
      <c r="B119" s="37"/>
      <c r="C119" s="181" t="s">
        <v>371</v>
      </c>
      <c r="D119" s="181" t="s">
        <v>179</v>
      </c>
      <c r="E119" s="182" t="s">
        <v>2364</v>
      </c>
      <c r="F119" s="183" t="s">
        <v>2365</v>
      </c>
      <c r="G119" s="184" t="s">
        <v>2311</v>
      </c>
      <c r="H119" s="185">
        <v>1</v>
      </c>
      <c r="I119" s="186"/>
      <c r="J119" s="187">
        <f t="shared" si="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79</v>
      </c>
      <c r="BK119" s="193">
        <f t="shared" si="9"/>
        <v>0</v>
      </c>
      <c r="BL119" s="19" t="s">
        <v>184</v>
      </c>
      <c r="BM119" s="192" t="s">
        <v>551</v>
      </c>
    </row>
    <row r="120" spans="1:65" s="2" customFormat="1" ht="76.349999999999994" customHeight="1">
      <c r="A120" s="36"/>
      <c r="B120" s="37"/>
      <c r="C120" s="181" t="s">
        <v>377</v>
      </c>
      <c r="D120" s="181" t="s">
        <v>179</v>
      </c>
      <c r="E120" s="182" t="s">
        <v>2366</v>
      </c>
      <c r="F120" s="183" t="s">
        <v>2367</v>
      </c>
      <c r="G120" s="184" t="s">
        <v>2331</v>
      </c>
      <c r="H120" s="185">
        <v>3.4</v>
      </c>
      <c r="I120" s="186"/>
      <c r="J120" s="187">
        <f t="shared" si="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79</v>
      </c>
      <c r="BK120" s="193">
        <f t="shared" si="9"/>
        <v>0</v>
      </c>
      <c r="BL120" s="19" t="s">
        <v>184</v>
      </c>
      <c r="BM120" s="192" t="s">
        <v>571</v>
      </c>
    </row>
    <row r="121" spans="1:65" s="2" customFormat="1" ht="37.9" customHeight="1">
      <c r="A121" s="36"/>
      <c r="B121" s="37"/>
      <c r="C121" s="181" t="s">
        <v>384</v>
      </c>
      <c r="D121" s="181" t="s">
        <v>179</v>
      </c>
      <c r="E121" s="182" t="s">
        <v>2368</v>
      </c>
      <c r="F121" s="183" t="s">
        <v>2369</v>
      </c>
      <c r="G121" s="184" t="s">
        <v>132</v>
      </c>
      <c r="H121" s="185">
        <v>625.4</v>
      </c>
      <c r="I121" s="186"/>
      <c r="J121" s="187">
        <f t="shared" si="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79</v>
      </c>
      <c r="BK121" s="193">
        <f t="shared" si="9"/>
        <v>0</v>
      </c>
      <c r="BL121" s="19" t="s">
        <v>184</v>
      </c>
      <c r="BM121" s="192" t="s">
        <v>900</v>
      </c>
    </row>
    <row r="122" spans="1:65" s="2" customFormat="1" ht="37.9" customHeight="1">
      <c r="A122" s="36"/>
      <c r="B122" s="37"/>
      <c r="C122" s="181" t="s">
        <v>393</v>
      </c>
      <c r="D122" s="181" t="s">
        <v>179</v>
      </c>
      <c r="E122" s="182" t="s">
        <v>2370</v>
      </c>
      <c r="F122" s="183" t="s">
        <v>2371</v>
      </c>
      <c r="G122" s="184" t="s">
        <v>132</v>
      </c>
      <c r="H122" s="185">
        <v>61.4</v>
      </c>
      <c r="I122" s="186"/>
      <c r="J122" s="187">
        <f t="shared" si="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79</v>
      </c>
      <c r="BK122" s="193">
        <f t="shared" si="9"/>
        <v>0</v>
      </c>
      <c r="BL122" s="19" t="s">
        <v>184</v>
      </c>
      <c r="BM122" s="192" t="s">
        <v>914</v>
      </c>
    </row>
    <row r="123" spans="1:65" s="2" customFormat="1" ht="24.2" customHeight="1">
      <c r="A123" s="36"/>
      <c r="B123" s="37"/>
      <c r="C123" s="181" t="s">
        <v>399</v>
      </c>
      <c r="D123" s="181" t="s">
        <v>179</v>
      </c>
      <c r="E123" s="182" t="s">
        <v>2372</v>
      </c>
      <c r="F123" s="183" t="s">
        <v>2373</v>
      </c>
      <c r="G123" s="184" t="s">
        <v>132</v>
      </c>
      <c r="H123" s="185">
        <v>354.92</v>
      </c>
      <c r="I123" s="186"/>
      <c r="J123" s="187">
        <f t="shared" si="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79</v>
      </c>
      <c r="BK123" s="193">
        <f t="shared" si="9"/>
        <v>0</v>
      </c>
      <c r="BL123" s="19" t="s">
        <v>184</v>
      </c>
      <c r="BM123" s="192" t="s">
        <v>929</v>
      </c>
    </row>
    <row r="124" spans="1:65" s="2" customFormat="1" ht="24.2" customHeight="1">
      <c r="A124" s="36"/>
      <c r="B124" s="37"/>
      <c r="C124" s="181" t="s">
        <v>404</v>
      </c>
      <c r="D124" s="181" t="s">
        <v>179</v>
      </c>
      <c r="E124" s="182" t="s">
        <v>2374</v>
      </c>
      <c r="F124" s="183" t="s">
        <v>2375</v>
      </c>
      <c r="G124" s="184" t="s">
        <v>132</v>
      </c>
      <c r="H124" s="185">
        <v>58.2</v>
      </c>
      <c r="I124" s="186"/>
      <c r="J124" s="187">
        <f t="shared" si="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79</v>
      </c>
      <c r="BK124" s="193">
        <f t="shared" si="9"/>
        <v>0</v>
      </c>
      <c r="BL124" s="19" t="s">
        <v>184</v>
      </c>
      <c r="BM124" s="192" t="s">
        <v>940</v>
      </c>
    </row>
    <row r="125" spans="1:65" s="2" customFormat="1" ht="24.2" customHeight="1">
      <c r="A125" s="36"/>
      <c r="B125" s="37"/>
      <c r="C125" s="181" t="s">
        <v>411</v>
      </c>
      <c r="D125" s="181" t="s">
        <v>179</v>
      </c>
      <c r="E125" s="182" t="s">
        <v>2376</v>
      </c>
      <c r="F125" s="183" t="s">
        <v>2377</v>
      </c>
      <c r="G125" s="184" t="s">
        <v>132</v>
      </c>
      <c r="H125" s="185">
        <v>5.8</v>
      </c>
      <c r="I125" s="186"/>
      <c r="J125" s="187">
        <f t="shared" si="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9" t="s">
        <v>79</v>
      </c>
      <c r="BK125" s="193">
        <f t="shared" si="9"/>
        <v>0</v>
      </c>
      <c r="BL125" s="19" t="s">
        <v>184</v>
      </c>
      <c r="BM125" s="192" t="s">
        <v>950</v>
      </c>
    </row>
    <row r="126" spans="1:65" s="2" customFormat="1" ht="16.5" customHeight="1">
      <c r="A126" s="36"/>
      <c r="B126" s="37"/>
      <c r="C126" s="181" t="s">
        <v>417</v>
      </c>
      <c r="D126" s="181" t="s">
        <v>179</v>
      </c>
      <c r="E126" s="182" t="s">
        <v>2378</v>
      </c>
      <c r="F126" s="183" t="s">
        <v>2379</v>
      </c>
      <c r="G126" s="184" t="s">
        <v>1078</v>
      </c>
      <c r="H126" s="185">
        <v>450</v>
      </c>
      <c r="I126" s="186"/>
      <c r="J126" s="187">
        <f t="shared" si="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9" t="s">
        <v>79</v>
      </c>
      <c r="BK126" s="193">
        <f t="shared" si="9"/>
        <v>0</v>
      </c>
      <c r="BL126" s="19" t="s">
        <v>184</v>
      </c>
      <c r="BM126" s="192" t="s">
        <v>962</v>
      </c>
    </row>
    <row r="127" spans="1:65" s="2" customFormat="1" ht="16.5" customHeight="1">
      <c r="A127" s="36"/>
      <c r="B127" s="37"/>
      <c r="C127" s="181" t="s">
        <v>423</v>
      </c>
      <c r="D127" s="181" t="s">
        <v>179</v>
      </c>
      <c r="E127" s="182" t="s">
        <v>2380</v>
      </c>
      <c r="F127" s="183" t="s">
        <v>2381</v>
      </c>
      <c r="G127" s="184" t="s">
        <v>1078</v>
      </c>
      <c r="H127" s="185">
        <v>157.5</v>
      </c>
      <c r="I127" s="186"/>
      <c r="J127" s="187">
        <f t="shared" si="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9" t="s">
        <v>79</v>
      </c>
      <c r="BK127" s="193">
        <f t="shared" si="9"/>
        <v>0</v>
      </c>
      <c r="BL127" s="19" t="s">
        <v>184</v>
      </c>
      <c r="BM127" s="192" t="s">
        <v>972</v>
      </c>
    </row>
    <row r="128" spans="1:65" s="12" customFormat="1" ht="25.9" customHeight="1">
      <c r="B128" s="165"/>
      <c r="C128" s="166"/>
      <c r="D128" s="167" t="s">
        <v>71</v>
      </c>
      <c r="E128" s="168" t="s">
        <v>2382</v>
      </c>
      <c r="F128" s="168" t="s">
        <v>2383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SUM(P129:P174)</f>
        <v>0</v>
      </c>
      <c r="Q128" s="173"/>
      <c r="R128" s="174">
        <f>SUM(R129:R174)</f>
        <v>0</v>
      </c>
      <c r="S128" s="173"/>
      <c r="T128" s="175">
        <f>SUM(T129:T174)</f>
        <v>0</v>
      </c>
      <c r="AR128" s="176" t="s">
        <v>79</v>
      </c>
      <c r="AT128" s="177" t="s">
        <v>71</v>
      </c>
      <c r="AU128" s="177" t="s">
        <v>72</v>
      </c>
      <c r="AY128" s="176" t="s">
        <v>177</v>
      </c>
      <c r="BK128" s="178">
        <f>SUM(BK129:BK174)</f>
        <v>0</v>
      </c>
    </row>
    <row r="129" spans="1:65" s="2" customFormat="1" ht="100.5" customHeight="1">
      <c r="A129" s="36"/>
      <c r="B129" s="37"/>
      <c r="C129" s="181" t="s">
        <v>429</v>
      </c>
      <c r="D129" s="181" t="s">
        <v>179</v>
      </c>
      <c r="E129" s="182" t="s">
        <v>2384</v>
      </c>
      <c r="F129" s="183" t="s">
        <v>2385</v>
      </c>
      <c r="G129" s="184" t="s">
        <v>2314</v>
      </c>
      <c r="H129" s="185">
        <v>1</v>
      </c>
      <c r="I129" s="186"/>
      <c r="J129" s="187">
        <f t="shared" ref="J129:J174" si="10"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ref="P129:P174" si="11">O129*H129</f>
        <v>0</v>
      </c>
      <c r="Q129" s="190">
        <v>0</v>
      </c>
      <c r="R129" s="190">
        <f t="shared" ref="R129:R174" si="12">Q129*H129</f>
        <v>0</v>
      </c>
      <c r="S129" s="190">
        <v>0</v>
      </c>
      <c r="T129" s="191">
        <f t="shared" ref="T129:T174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ref="BE129:BE174" si="14">IF(N129="základní",J129,0)</f>
        <v>0</v>
      </c>
      <c r="BF129" s="193">
        <f t="shared" ref="BF129:BF174" si="15">IF(N129="snížená",J129,0)</f>
        <v>0</v>
      </c>
      <c r="BG129" s="193">
        <f t="shared" ref="BG129:BG174" si="16">IF(N129="zákl. přenesená",J129,0)</f>
        <v>0</v>
      </c>
      <c r="BH129" s="193">
        <f t="shared" ref="BH129:BH174" si="17">IF(N129="sníž. přenesená",J129,0)</f>
        <v>0</v>
      </c>
      <c r="BI129" s="193">
        <f t="shared" ref="BI129:BI174" si="18">IF(N129="nulová",J129,0)</f>
        <v>0</v>
      </c>
      <c r="BJ129" s="19" t="s">
        <v>79</v>
      </c>
      <c r="BK129" s="193">
        <f t="shared" ref="BK129:BK174" si="19">ROUND(I129*H129,2)</f>
        <v>0</v>
      </c>
      <c r="BL129" s="19" t="s">
        <v>184</v>
      </c>
      <c r="BM129" s="192" t="s">
        <v>982</v>
      </c>
    </row>
    <row r="130" spans="1:65" s="2" customFormat="1" ht="24.2" customHeight="1">
      <c r="A130" s="36"/>
      <c r="B130" s="37"/>
      <c r="C130" s="181" t="s">
        <v>434</v>
      </c>
      <c r="D130" s="181" t="s">
        <v>179</v>
      </c>
      <c r="E130" s="182" t="s">
        <v>2386</v>
      </c>
      <c r="F130" s="183" t="s">
        <v>2387</v>
      </c>
      <c r="G130" s="184" t="s">
        <v>2311</v>
      </c>
      <c r="H130" s="185">
        <v>2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992</v>
      </c>
    </row>
    <row r="131" spans="1:65" s="2" customFormat="1" ht="24.2" customHeight="1">
      <c r="A131" s="36"/>
      <c r="B131" s="37"/>
      <c r="C131" s="181" t="s">
        <v>439</v>
      </c>
      <c r="D131" s="181" t="s">
        <v>179</v>
      </c>
      <c r="E131" s="182" t="s">
        <v>2388</v>
      </c>
      <c r="F131" s="183" t="s">
        <v>2335</v>
      </c>
      <c r="G131" s="184" t="s">
        <v>2311</v>
      </c>
      <c r="H131" s="185">
        <v>1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1002</v>
      </c>
    </row>
    <row r="132" spans="1:65" s="2" customFormat="1" ht="16.5" customHeight="1">
      <c r="A132" s="36"/>
      <c r="B132" s="37"/>
      <c r="C132" s="181" t="s">
        <v>445</v>
      </c>
      <c r="D132" s="181" t="s">
        <v>179</v>
      </c>
      <c r="E132" s="182" t="s">
        <v>2389</v>
      </c>
      <c r="F132" s="183" t="s">
        <v>2390</v>
      </c>
      <c r="G132" s="184" t="s">
        <v>2311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1012</v>
      </c>
    </row>
    <row r="133" spans="1:65" s="2" customFormat="1" ht="16.5" customHeight="1">
      <c r="A133" s="36"/>
      <c r="B133" s="37"/>
      <c r="C133" s="181" t="s">
        <v>456</v>
      </c>
      <c r="D133" s="181" t="s">
        <v>179</v>
      </c>
      <c r="E133" s="182" t="s">
        <v>2391</v>
      </c>
      <c r="F133" s="183" t="s">
        <v>2392</v>
      </c>
      <c r="G133" s="184" t="s">
        <v>2311</v>
      </c>
      <c r="H133" s="185">
        <v>1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1023</v>
      </c>
    </row>
    <row r="134" spans="1:65" s="2" customFormat="1" ht="16.5" customHeight="1">
      <c r="A134" s="36"/>
      <c r="B134" s="37"/>
      <c r="C134" s="181" t="s">
        <v>463</v>
      </c>
      <c r="D134" s="181" t="s">
        <v>179</v>
      </c>
      <c r="E134" s="182" t="s">
        <v>2393</v>
      </c>
      <c r="F134" s="183" t="s">
        <v>2394</v>
      </c>
      <c r="G134" s="184" t="s">
        <v>2311</v>
      </c>
      <c r="H134" s="185">
        <v>2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1034</v>
      </c>
    </row>
    <row r="135" spans="1:65" s="2" customFormat="1" ht="16.5" customHeight="1">
      <c r="A135" s="36"/>
      <c r="B135" s="37"/>
      <c r="C135" s="181" t="s">
        <v>472</v>
      </c>
      <c r="D135" s="181" t="s">
        <v>179</v>
      </c>
      <c r="E135" s="182" t="s">
        <v>2395</v>
      </c>
      <c r="F135" s="183" t="s">
        <v>2396</v>
      </c>
      <c r="G135" s="184" t="s">
        <v>2311</v>
      </c>
      <c r="H135" s="185">
        <v>3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1043</v>
      </c>
    </row>
    <row r="136" spans="1:65" s="2" customFormat="1" ht="24.2" customHeight="1">
      <c r="A136" s="36"/>
      <c r="B136" s="37"/>
      <c r="C136" s="181" t="s">
        <v>480</v>
      </c>
      <c r="D136" s="181" t="s">
        <v>179</v>
      </c>
      <c r="E136" s="182" t="s">
        <v>2397</v>
      </c>
      <c r="F136" s="183" t="s">
        <v>2398</v>
      </c>
      <c r="G136" s="184" t="s">
        <v>2311</v>
      </c>
      <c r="H136" s="185">
        <v>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1053</v>
      </c>
    </row>
    <row r="137" spans="1:65" s="2" customFormat="1" ht="24.2" customHeight="1">
      <c r="A137" s="36"/>
      <c r="B137" s="37"/>
      <c r="C137" s="181" t="s">
        <v>486</v>
      </c>
      <c r="D137" s="181" t="s">
        <v>179</v>
      </c>
      <c r="E137" s="182" t="s">
        <v>2399</v>
      </c>
      <c r="F137" s="183" t="s">
        <v>2400</v>
      </c>
      <c r="G137" s="184" t="s">
        <v>2311</v>
      </c>
      <c r="H137" s="185">
        <v>1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1069</v>
      </c>
    </row>
    <row r="138" spans="1:65" s="2" customFormat="1" ht="24.2" customHeight="1">
      <c r="A138" s="36"/>
      <c r="B138" s="37"/>
      <c r="C138" s="181" t="s">
        <v>490</v>
      </c>
      <c r="D138" s="181" t="s">
        <v>179</v>
      </c>
      <c r="E138" s="182" t="s">
        <v>2401</v>
      </c>
      <c r="F138" s="183" t="s">
        <v>2402</v>
      </c>
      <c r="G138" s="184" t="s">
        <v>2311</v>
      </c>
      <c r="H138" s="185">
        <v>2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1081</v>
      </c>
    </row>
    <row r="139" spans="1:65" s="2" customFormat="1" ht="16.5" customHeight="1">
      <c r="A139" s="36"/>
      <c r="B139" s="37"/>
      <c r="C139" s="181" t="s">
        <v>495</v>
      </c>
      <c r="D139" s="181" t="s">
        <v>179</v>
      </c>
      <c r="E139" s="182" t="s">
        <v>2403</v>
      </c>
      <c r="F139" s="183" t="s">
        <v>2404</v>
      </c>
      <c r="G139" s="184" t="s">
        <v>2311</v>
      </c>
      <c r="H139" s="185">
        <v>3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1094</v>
      </c>
    </row>
    <row r="140" spans="1:65" s="2" customFormat="1" ht="24.2" customHeight="1">
      <c r="A140" s="36"/>
      <c r="B140" s="37"/>
      <c r="C140" s="181" t="s">
        <v>502</v>
      </c>
      <c r="D140" s="181" t="s">
        <v>179</v>
      </c>
      <c r="E140" s="182" t="s">
        <v>2405</v>
      </c>
      <c r="F140" s="183" t="s">
        <v>2337</v>
      </c>
      <c r="G140" s="184" t="s">
        <v>2311</v>
      </c>
      <c r="H140" s="185">
        <v>2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1107</v>
      </c>
    </row>
    <row r="141" spans="1:65" s="2" customFormat="1" ht="24.2" customHeight="1">
      <c r="A141" s="36"/>
      <c r="B141" s="37"/>
      <c r="C141" s="181" t="s">
        <v>508</v>
      </c>
      <c r="D141" s="181" t="s">
        <v>179</v>
      </c>
      <c r="E141" s="182" t="s">
        <v>2406</v>
      </c>
      <c r="F141" s="183" t="s">
        <v>2407</v>
      </c>
      <c r="G141" s="184" t="s">
        <v>2311</v>
      </c>
      <c r="H141" s="185">
        <v>2</v>
      </c>
      <c r="I141" s="186"/>
      <c r="J141" s="187">
        <f t="shared" si="1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79</v>
      </c>
      <c r="BK141" s="193">
        <f t="shared" si="19"/>
        <v>0</v>
      </c>
      <c r="BL141" s="19" t="s">
        <v>184</v>
      </c>
      <c r="BM141" s="192" t="s">
        <v>1118</v>
      </c>
    </row>
    <row r="142" spans="1:65" s="2" customFormat="1" ht="24.2" customHeight="1">
      <c r="A142" s="36"/>
      <c r="B142" s="37"/>
      <c r="C142" s="181" t="s">
        <v>514</v>
      </c>
      <c r="D142" s="181" t="s">
        <v>179</v>
      </c>
      <c r="E142" s="182" t="s">
        <v>2408</v>
      </c>
      <c r="F142" s="183" t="s">
        <v>2409</v>
      </c>
      <c r="G142" s="184" t="s">
        <v>2311</v>
      </c>
      <c r="H142" s="185">
        <v>1</v>
      </c>
      <c r="I142" s="186"/>
      <c r="J142" s="187">
        <f t="shared" si="1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79</v>
      </c>
      <c r="BK142" s="193">
        <f t="shared" si="19"/>
        <v>0</v>
      </c>
      <c r="BL142" s="19" t="s">
        <v>184</v>
      </c>
      <c r="BM142" s="192" t="s">
        <v>1130</v>
      </c>
    </row>
    <row r="143" spans="1:65" s="2" customFormat="1" ht="24.2" customHeight="1">
      <c r="A143" s="36"/>
      <c r="B143" s="37"/>
      <c r="C143" s="181" t="s">
        <v>520</v>
      </c>
      <c r="D143" s="181" t="s">
        <v>179</v>
      </c>
      <c r="E143" s="182" t="s">
        <v>2410</v>
      </c>
      <c r="F143" s="183" t="s">
        <v>2411</v>
      </c>
      <c r="G143" s="184" t="s">
        <v>2311</v>
      </c>
      <c r="H143" s="185">
        <v>2</v>
      </c>
      <c r="I143" s="186"/>
      <c r="J143" s="187">
        <f t="shared" si="1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79</v>
      </c>
      <c r="BK143" s="193">
        <f t="shared" si="19"/>
        <v>0</v>
      </c>
      <c r="BL143" s="19" t="s">
        <v>184</v>
      </c>
      <c r="BM143" s="192" t="s">
        <v>1144</v>
      </c>
    </row>
    <row r="144" spans="1:65" s="2" customFormat="1" ht="24.2" customHeight="1">
      <c r="A144" s="36"/>
      <c r="B144" s="37"/>
      <c r="C144" s="181" t="s">
        <v>526</v>
      </c>
      <c r="D144" s="181" t="s">
        <v>179</v>
      </c>
      <c r="E144" s="182" t="s">
        <v>2412</v>
      </c>
      <c r="F144" s="183" t="s">
        <v>2413</v>
      </c>
      <c r="G144" s="184" t="s">
        <v>2311</v>
      </c>
      <c r="H144" s="185">
        <v>1</v>
      </c>
      <c r="I144" s="186"/>
      <c r="J144" s="187">
        <f t="shared" si="1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79</v>
      </c>
      <c r="BK144" s="193">
        <f t="shared" si="19"/>
        <v>0</v>
      </c>
      <c r="BL144" s="19" t="s">
        <v>184</v>
      </c>
      <c r="BM144" s="192" t="s">
        <v>1155</v>
      </c>
    </row>
    <row r="145" spans="1:65" s="2" customFormat="1" ht="16.5" customHeight="1">
      <c r="A145" s="36"/>
      <c r="B145" s="37"/>
      <c r="C145" s="181" t="s">
        <v>533</v>
      </c>
      <c r="D145" s="181" t="s">
        <v>179</v>
      </c>
      <c r="E145" s="182" t="s">
        <v>2414</v>
      </c>
      <c r="F145" s="183" t="s">
        <v>2415</v>
      </c>
      <c r="G145" s="184" t="s">
        <v>2311</v>
      </c>
      <c r="H145" s="185">
        <v>1</v>
      </c>
      <c r="I145" s="186"/>
      <c r="J145" s="187">
        <f t="shared" si="1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79</v>
      </c>
      <c r="BK145" s="193">
        <f t="shared" si="19"/>
        <v>0</v>
      </c>
      <c r="BL145" s="19" t="s">
        <v>184</v>
      </c>
      <c r="BM145" s="192" t="s">
        <v>1165</v>
      </c>
    </row>
    <row r="146" spans="1:65" s="2" customFormat="1" ht="37.9" customHeight="1">
      <c r="A146" s="36"/>
      <c r="B146" s="37"/>
      <c r="C146" s="181" t="s">
        <v>542</v>
      </c>
      <c r="D146" s="181" t="s">
        <v>179</v>
      </c>
      <c r="E146" s="182" t="s">
        <v>2416</v>
      </c>
      <c r="F146" s="183" t="s">
        <v>2417</v>
      </c>
      <c r="G146" s="184" t="s">
        <v>2311</v>
      </c>
      <c r="H146" s="185">
        <v>1</v>
      </c>
      <c r="I146" s="186"/>
      <c r="J146" s="187">
        <f t="shared" si="1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79</v>
      </c>
      <c r="BK146" s="193">
        <f t="shared" si="19"/>
        <v>0</v>
      </c>
      <c r="BL146" s="19" t="s">
        <v>184</v>
      </c>
      <c r="BM146" s="192" t="s">
        <v>1177</v>
      </c>
    </row>
    <row r="147" spans="1:65" s="2" customFormat="1" ht="37.9" customHeight="1">
      <c r="A147" s="36"/>
      <c r="B147" s="37"/>
      <c r="C147" s="181" t="s">
        <v>551</v>
      </c>
      <c r="D147" s="181" t="s">
        <v>179</v>
      </c>
      <c r="E147" s="182" t="s">
        <v>2418</v>
      </c>
      <c r="F147" s="183" t="s">
        <v>2419</v>
      </c>
      <c r="G147" s="184" t="s">
        <v>2311</v>
      </c>
      <c r="H147" s="185">
        <v>1</v>
      </c>
      <c r="I147" s="186"/>
      <c r="J147" s="187">
        <f t="shared" si="1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79</v>
      </c>
      <c r="BK147" s="193">
        <f t="shared" si="19"/>
        <v>0</v>
      </c>
      <c r="BL147" s="19" t="s">
        <v>184</v>
      </c>
      <c r="BM147" s="192" t="s">
        <v>1188</v>
      </c>
    </row>
    <row r="148" spans="1:65" s="2" customFormat="1" ht="37.9" customHeight="1">
      <c r="A148" s="36"/>
      <c r="B148" s="37"/>
      <c r="C148" s="181" t="s">
        <v>561</v>
      </c>
      <c r="D148" s="181" t="s">
        <v>179</v>
      </c>
      <c r="E148" s="182" t="s">
        <v>2420</v>
      </c>
      <c r="F148" s="183" t="s">
        <v>2421</v>
      </c>
      <c r="G148" s="184" t="s">
        <v>2311</v>
      </c>
      <c r="H148" s="185">
        <v>1</v>
      </c>
      <c r="I148" s="186"/>
      <c r="J148" s="187">
        <f t="shared" si="1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79</v>
      </c>
      <c r="BK148" s="193">
        <f t="shared" si="19"/>
        <v>0</v>
      </c>
      <c r="BL148" s="19" t="s">
        <v>184</v>
      </c>
      <c r="BM148" s="192" t="s">
        <v>1200</v>
      </c>
    </row>
    <row r="149" spans="1:65" s="2" customFormat="1" ht="49.15" customHeight="1">
      <c r="A149" s="36"/>
      <c r="B149" s="37"/>
      <c r="C149" s="181" t="s">
        <v>571</v>
      </c>
      <c r="D149" s="181" t="s">
        <v>179</v>
      </c>
      <c r="E149" s="182" t="s">
        <v>2422</v>
      </c>
      <c r="F149" s="183" t="s">
        <v>2423</v>
      </c>
      <c r="G149" s="184" t="s">
        <v>2311</v>
      </c>
      <c r="H149" s="185">
        <v>5</v>
      </c>
      <c r="I149" s="186"/>
      <c r="J149" s="187">
        <f t="shared" si="1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79</v>
      </c>
      <c r="BK149" s="193">
        <f t="shared" si="19"/>
        <v>0</v>
      </c>
      <c r="BL149" s="19" t="s">
        <v>184</v>
      </c>
      <c r="BM149" s="192" t="s">
        <v>1212</v>
      </c>
    </row>
    <row r="150" spans="1:65" s="2" customFormat="1" ht="16.5" customHeight="1">
      <c r="A150" s="36"/>
      <c r="B150" s="37"/>
      <c r="C150" s="181" t="s">
        <v>893</v>
      </c>
      <c r="D150" s="181" t="s">
        <v>179</v>
      </c>
      <c r="E150" s="182" t="s">
        <v>2424</v>
      </c>
      <c r="F150" s="183" t="s">
        <v>2425</v>
      </c>
      <c r="G150" s="184" t="s">
        <v>2311</v>
      </c>
      <c r="H150" s="185">
        <v>6</v>
      </c>
      <c r="I150" s="186"/>
      <c r="J150" s="187">
        <f t="shared" si="1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79</v>
      </c>
      <c r="BK150" s="193">
        <f t="shared" si="19"/>
        <v>0</v>
      </c>
      <c r="BL150" s="19" t="s">
        <v>184</v>
      </c>
      <c r="BM150" s="192" t="s">
        <v>1224</v>
      </c>
    </row>
    <row r="151" spans="1:65" s="2" customFormat="1" ht="16.5" customHeight="1">
      <c r="A151" s="36"/>
      <c r="B151" s="37"/>
      <c r="C151" s="181" t="s">
        <v>900</v>
      </c>
      <c r="D151" s="181" t="s">
        <v>179</v>
      </c>
      <c r="E151" s="182" t="s">
        <v>2426</v>
      </c>
      <c r="F151" s="183" t="s">
        <v>2427</v>
      </c>
      <c r="G151" s="184" t="s">
        <v>2311</v>
      </c>
      <c r="H151" s="185">
        <v>3</v>
      </c>
      <c r="I151" s="186"/>
      <c r="J151" s="187">
        <f t="shared" si="1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79</v>
      </c>
      <c r="BK151" s="193">
        <f t="shared" si="19"/>
        <v>0</v>
      </c>
      <c r="BL151" s="19" t="s">
        <v>184</v>
      </c>
      <c r="BM151" s="192" t="s">
        <v>1235</v>
      </c>
    </row>
    <row r="152" spans="1:65" s="2" customFormat="1" ht="24.2" customHeight="1">
      <c r="A152" s="36"/>
      <c r="B152" s="37"/>
      <c r="C152" s="181" t="s">
        <v>908</v>
      </c>
      <c r="D152" s="181" t="s">
        <v>179</v>
      </c>
      <c r="E152" s="182" t="s">
        <v>2428</v>
      </c>
      <c r="F152" s="183" t="s">
        <v>2429</v>
      </c>
      <c r="G152" s="184" t="s">
        <v>2311</v>
      </c>
      <c r="H152" s="185">
        <v>6</v>
      </c>
      <c r="I152" s="186"/>
      <c r="J152" s="187">
        <f t="shared" si="1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9" t="s">
        <v>79</v>
      </c>
      <c r="BK152" s="193">
        <f t="shared" si="19"/>
        <v>0</v>
      </c>
      <c r="BL152" s="19" t="s">
        <v>184</v>
      </c>
      <c r="BM152" s="192" t="s">
        <v>1247</v>
      </c>
    </row>
    <row r="153" spans="1:65" s="2" customFormat="1" ht="24.2" customHeight="1">
      <c r="A153" s="36"/>
      <c r="B153" s="37"/>
      <c r="C153" s="181" t="s">
        <v>914</v>
      </c>
      <c r="D153" s="181" t="s">
        <v>179</v>
      </c>
      <c r="E153" s="182" t="s">
        <v>2430</v>
      </c>
      <c r="F153" s="183" t="s">
        <v>2431</v>
      </c>
      <c r="G153" s="184" t="s">
        <v>2311</v>
      </c>
      <c r="H153" s="185">
        <v>2</v>
      </c>
      <c r="I153" s="186"/>
      <c r="J153" s="187">
        <f t="shared" si="1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9" t="s">
        <v>79</v>
      </c>
      <c r="BK153" s="193">
        <f t="shared" si="19"/>
        <v>0</v>
      </c>
      <c r="BL153" s="19" t="s">
        <v>184</v>
      </c>
      <c r="BM153" s="192" t="s">
        <v>1259</v>
      </c>
    </row>
    <row r="154" spans="1:65" s="2" customFormat="1" ht="24.2" customHeight="1">
      <c r="A154" s="36"/>
      <c r="B154" s="37"/>
      <c r="C154" s="181" t="s">
        <v>922</v>
      </c>
      <c r="D154" s="181" t="s">
        <v>179</v>
      </c>
      <c r="E154" s="182" t="s">
        <v>2432</v>
      </c>
      <c r="F154" s="183" t="s">
        <v>2433</v>
      </c>
      <c r="G154" s="184" t="s">
        <v>2311</v>
      </c>
      <c r="H154" s="185">
        <v>2</v>
      </c>
      <c r="I154" s="186"/>
      <c r="J154" s="187">
        <f t="shared" si="1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9" t="s">
        <v>79</v>
      </c>
      <c r="BK154" s="193">
        <f t="shared" si="19"/>
        <v>0</v>
      </c>
      <c r="BL154" s="19" t="s">
        <v>184</v>
      </c>
      <c r="BM154" s="192" t="s">
        <v>1273</v>
      </c>
    </row>
    <row r="155" spans="1:65" s="2" customFormat="1" ht="21.75" customHeight="1">
      <c r="A155" s="36"/>
      <c r="B155" s="37"/>
      <c r="C155" s="181" t="s">
        <v>929</v>
      </c>
      <c r="D155" s="181" t="s">
        <v>179</v>
      </c>
      <c r="E155" s="182" t="s">
        <v>2434</v>
      </c>
      <c r="F155" s="183" t="s">
        <v>2435</v>
      </c>
      <c r="G155" s="184" t="s">
        <v>19</v>
      </c>
      <c r="H155" s="185">
        <v>18</v>
      </c>
      <c r="I155" s="186"/>
      <c r="J155" s="187">
        <f t="shared" si="1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9" t="s">
        <v>79</v>
      </c>
      <c r="BK155" s="193">
        <f t="shared" si="19"/>
        <v>0</v>
      </c>
      <c r="BL155" s="19" t="s">
        <v>184</v>
      </c>
      <c r="BM155" s="192" t="s">
        <v>1284</v>
      </c>
    </row>
    <row r="156" spans="1:65" s="2" customFormat="1" ht="37.9" customHeight="1">
      <c r="A156" s="36"/>
      <c r="B156" s="37"/>
      <c r="C156" s="181" t="s">
        <v>934</v>
      </c>
      <c r="D156" s="181" t="s">
        <v>179</v>
      </c>
      <c r="E156" s="182" t="s">
        <v>2436</v>
      </c>
      <c r="F156" s="183" t="s">
        <v>2437</v>
      </c>
      <c r="G156" s="184" t="s">
        <v>2331</v>
      </c>
      <c r="H156" s="185">
        <v>4.2</v>
      </c>
      <c r="I156" s="186"/>
      <c r="J156" s="187">
        <f t="shared" si="1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19" t="s">
        <v>79</v>
      </c>
      <c r="BK156" s="193">
        <f t="shared" si="19"/>
        <v>0</v>
      </c>
      <c r="BL156" s="19" t="s">
        <v>184</v>
      </c>
      <c r="BM156" s="192" t="s">
        <v>1295</v>
      </c>
    </row>
    <row r="157" spans="1:65" s="2" customFormat="1" ht="37.9" customHeight="1">
      <c r="A157" s="36"/>
      <c r="B157" s="37"/>
      <c r="C157" s="181" t="s">
        <v>940</v>
      </c>
      <c r="D157" s="181" t="s">
        <v>179</v>
      </c>
      <c r="E157" s="182" t="s">
        <v>2438</v>
      </c>
      <c r="F157" s="183" t="s">
        <v>2439</v>
      </c>
      <c r="G157" s="184" t="s">
        <v>2331</v>
      </c>
      <c r="H157" s="185">
        <v>3.6</v>
      </c>
      <c r="I157" s="186"/>
      <c r="J157" s="187">
        <f t="shared" si="1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9" t="s">
        <v>79</v>
      </c>
      <c r="BK157" s="193">
        <f t="shared" si="19"/>
        <v>0</v>
      </c>
      <c r="BL157" s="19" t="s">
        <v>184</v>
      </c>
      <c r="BM157" s="192" t="s">
        <v>1306</v>
      </c>
    </row>
    <row r="158" spans="1:65" s="2" customFormat="1" ht="37.9" customHeight="1">
      <c r="A158" s="36"/>
      <c r="B158" s="37"/>
      <c r="C158" s="181" t="s">
        <v>945</v>
      </c>
      <c r="D158" s="181" t="s">
        <v>179</v>
      </c>
      <c r="E158" s="182" t="s">
        <v>2440</v>
      </c>
      <c r="F158" s="183" t="s">
        <v>2441</v>
      </c>
      <c r="G158" s="184" t="s">
        <v>2331</v>
      </c>
      <c r="H158" s="185">
        <v>0.9</v>
      </c>
      <c r="I158" s="186"/>
      <c r="J158" s="187">
        <f t="shared" si="1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9" t="s">
        <v>79</v>
      </c>
      <c r="BK158" s="193">
        <f t="shared" si="19"/>
        <v>0</v>
      </c>
      <c r="BL158" s="19" t="s">
        <v>184</v>
      </c>
      <c r="BM158" s="192" t="s">
        <v>1316</v>
      </c>
    </row>
    <row r="159" spans="1:65" s="2" customFormat="1" ht="76.349999999999994" customHeight="1">
      <c r="A159" s="36"/>
      <c r="B159" s="37"/>
      <c r="C159" s="181" t="s">
        <v>950</v>
      </c>
      <c r="D159" s="181" t="s">
        <v>179</v>
      </c>
      <c r="E159" s="182" t="s">
        <v>2442</v>
      </c>
      <c r="F159" s="183" t="s">
        <v>2443</v>
      </c>
      <c r="G159" s="184" t="s">
        <v>2331</v>
      </c>
      <c r="H159" s="185">
        <v>8.5</v>
      </c>
      <c r="I159" s="186"/>
      <c r="J159" s="187">
        <f t="shared" si="1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9" t="s">
        <v>79</v>
      </c>
      <c r="BK159" s="193">
        <f t="shared" si="19"/>
        <v>0</v>
      </c>
      <c r="BL159" s="19" t="s">
        <v>184</v>
      </c>
      <c r="BM159" s="192" t="s">
        <v>1327</v>
      </c>
    </row>
    <row r="160" spans="1:65" s="2" customFormat="1" ht="37.9" customHeight="1">
      <c r="A160" s="36"/>
      <c r="B160" s="37"/>
      <c r="C160" s="181" t="s">
        <v>956</v>
      </c>
      <c r="D160" s="181" t="s">
        <v>179</v>
      </c>
      <c r="E160" s="182" t="s">
        <v>2444</v>
      </c>
      <c r="F160" s="183" t="s">
        <v>2445</v>
      </c>
      <c r="G160" s="184" t="s">
        <v>132</v>
      </c>
      <c r="H160" s="185">
        <v>469.72</v>
      </c>
      <c r="I160" s="186"/>
      <c r="J160" s="187">
        <f t="shared" si="1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11"/>
        <v>0</v>
      </c>
      <c r="Q160" s="190">
        <v>0</v>
      </c>
      <c r="R160" s="190">
        <f t="shared" si="12"/>
        <v>0</v>
      </c>
      <c r="S160" s="190">
        <v>0</v>
      </c>
      <c r="T160" s="191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19" t="s">
        <v>79</v>
      </c>
      <c r="BK160" s="193">
        <f t="shared" si="19"/>
        <v>0</v>
      </c>
      <c r="BL160" s="19" t="s">
        <v>184</v>
      </c>
      <c r="BM160" s="192" t="s">
        <v>1338</v>
      </c>
    </row>
    <row r="161" spans="1:65" s="2" customFormat="1" ht="33" customHeight="1">
      <c r="A161" s="36"/>
      <c r="B161" s="37"/>
      <c r="C161" s="181" t="s">
        <v>962</v>
      </c>
      <c r="D161" s="181" t="s">
        <v>179</v>
      </c>
      <c r="E161" s="182" t="s">
        <v>2446</v>
      </c>
      <c r="F161" s="183" t="s">
        <v>2447</v>
      </c>
      <c r="G161" s="184" t="s">
        <v>2331</v>
      </c>
      <c r="H161" s="185">
        <v>18.3</v>
      </c>
      <c r="I161" s="186"/>
      <c r="J161" s="187">
        <f t="shared" si="1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19" t="s">
        <v>79</v>
      </c>
      <c r="BK161" s="193">
        <f t="shared" si="19"/>
        <v>0</v>
      </c>
      <c r="BL161" s="19" t="s">
        <v>184</v>
      </c>
      <c r="BM161" s="192" t="s">
        <v>1348</v>
      </c>
    </row>
    <row r="162" spans="1:65" s="2" customFormat="1" ht="33" customHeight="1">
      <c r="A162" s="36"/>
      <c r="B162" s="37"/>
      <c r="C162" s="181" t="s">
        <v>967</v>
      </c>
      <c r="D162" s="181" t="s">
        <v>179</v>
      </c>
      <c r="E162" s="182" t="s">
        <v>2448</v>
      </c>
      <c r="F162" s="183" t="s">
        <v>2449</v>
      </c>
      <c r="G162" s="184" t="s">
        <v>2331</v>
      </c>
      <c r="H162" s="185">
        <v>6.4</v>
      </c>
      <c r="I162" s="186"/>
      <c r="J162" s="187">
        <f t="shared" si="1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9" t="s">
        <v>79</v>
      </c>
      <c r="BK162" s="193">
        <f t="shared" si="19"/>
        <v>0</v>
      </c>
      <c r="BL162" s="19" t="s">
        <v>184</v>
      </c>
      <c r="BM162" s="192" t="s">
        <v>1360</v>
      </c>
    </row>
    <row r="163" spans="1:65" s="2" customFormat="1" ht="33" customHeight="1">
      <c r="A163" s="36"/>
      <c r="B163" s="37"/>
      <c r="C163" s="181" t="s">
        <v>972</v>
      </c>
      <c r="D163" s="181" t="s">
        <v>179</v>
      </c>
      <c r="E163" s="182" t="s">
        <v>2450</v>
      </c>
      <c r="F163" s="183" t="s">
        <v>2451</v>
      </c>
      <c r="G163" s="184" t="s">
        <v>2331</v>
      </c>
      <c r="H163" s="185">
        <v>3.2</v>
      </c>
      <c r="I163" s="186"/>
      <c r="J163" s="187">
        <f t="shared" si="1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11"/>
        <v>0</v>
      </c>
      <c r="Q163" s="190">
        <v>0</v>
      </c>
      <c r="R163" s="190">
        <f t="shared" si="12"/>
        <v>0</v>
      </c>
      <c r="S163" s="190">
        <v>0</v>
      </c>
      <c r="T163" s="191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19" t="s">
        <v>79</v>
      </c>
      <c r="BK163" s="193">
        <f t="shared" si="19"/>
        <v>0</v>
      </c>
      <c r="BL163" s="19" t="s">
        <v>184</v>
      </c>
      <c r="BM163" s="192" t="s">
        <v>1370</v>
      </c>
    </row>
    <row r="164" spans="1:65" s="2" customFormat="1" ht="33" customHeight="1">
      <c r="A164" s="36"/>
      <c r="B164" s="37"/>
      <c r="C164" s="181" t="s">
        <v>977</v>
      </c>
      <c r="D164" s="181" t="s">
        <v>179</v>
      </c>
      <c r="E164" s="182" t="s">
        <v>2452</v>
      </c>
      <c r="F164" s="183" t="s">
        <v>2453</v>
      </c>
      <c r="G164" s="184" t="s">
        <v>2331</v>
      </c>
      <c r="H164" s="185">
        <v>7.3</v>
      </c>
      <c r="I164" s="186"/>
      <c r="J164" s="187">
        <f t="shared" si="1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11"/>
        <v>0</v>
      </c>
      <c r="Q164" s="190">
        <v>0</v>
      </c>
      <c r="R164" s="190">
        <f t="shared" si="12"/>
        <v>0</v>
      </c>
      <c r="S164" s="190">
        <v>0</v>
      </c>
      <c r="T164" s="191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19" t="s">
        <v>79</v>
      </c>
      <c r="BK164" s="193">
        <f t="shared" si="19"/>
        <v>0</v>
      </c>
      <c r="BL164" s="19" t="s">
        <v>184</v>
      </c>
      <c r="BM164" s="192" t="s">
        <v>1381</v>
      </c>
    </row>
    <row r="165" spans="1:65" s="2" customFormat="1" ht="33" customHeight="1">
      <c r="A165" s="36"/>
      <c r="B165" s="37"/>
      <c r="C165" s="181" t="s">
        <v>982</v>
      </c>
      <c r="D165" s="181" t="s">
        <v>179</v>
      </c>
      <c r="E165" s="182" t="s">
        <v>2454</v>
      </c>
      <c r="F165" s="183" t="s">
        <v>2455</v>
      </c>
      <c r="G165" s="184" t="s">
        <v>2331</v>
      </c>
      <c r="H165" s="185">
        <v>6.7</v>
      </c>
      <c r="I165" s="186"/>
      <c r="J165" s="187">
        <f t="shared" si="1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9" t="s">
        <v>79</v>
      </c>
      <c r="BK165" s="193">
        <f t="shared" si="19"/>
        <v>0</v>
      </c>
      <c r="BL165" s="19" t="s">
        <v>184</v>
      </c>
      <c r="BM165" s="192" t="s">
        <v>1392</v>
      </c>
    </row>
    <row r="166" spans="1:65" s="2" customFormat="1" ht="33" customHeight="1">
      <c r="A166" s="36"/>
      <c r="B166" s="37"/>
      <c r="C166" s="181" t="s">
        <v>987</v>
      </c>
      <c r="D166" s="181" t="s">
        <v>179</v>
      </c>
      <c r="E166" s="182" t="s">
        <v>2456</v>
      </c>
      <c r="F166" s="183" t="s">
        <v>2457</v>
      </c>
      <c r="G166" s="184" t="s">
        <v>2331</v>
      </c>
      <c r="H166" s="185">
        <v>3.7</v>
      </c>
      <c r="I166" s="186"/>
      <c r="J166" s="187">
        <f t="shared" si="1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9" t="s">
        <v>79</v>
      </c>
      <c r="BK166" s="193">
        <f t="shared" si="19"/>
        <v>0</v>
      </c>
      <c r="BL166" s="19" t="s">
        <v>184</v>
      </c>
      <c r="BM166" s="192" t="s">
        <v>1404</v>
      </c>
    </row>
    <row r="167" spans="1:65" s="2" customFormat="1" ht="33" customHeight="1">
      <c r="A167" s="36"/>
      <c r="B167" s="37"/>
      <c r="C167" s="181" t="s">
        <v>992</v>
      </c>
      <c r="D167" s="181" t="s">
        <v>179</v>
      </c>
      <c r="E167" s="182" t="s">
        <v>2458</v>
      </c>
      <c r="F167" s="183" t="s">
        <v>2459</v>
      </c>
      <c r="G167" s="184" t="s">
        <v>2331</v>
      </c>
      <c r="H167" s="185">
        <v>53.8</v>
      </c>
      <c r="I167" s="186"/>
      <c r="J167" s="187">
        <f t="shared" si="1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9" t="s">
        <v>79</v>
      </c>
      <c r="BK167" s="193">
        <f t="shared" si="19"/>
        <v>0</v>
      </c>
      <c r="BL167" s="19" t="s">
        <v>184</v>
      </c>
      <c r="BM167" s="192" t="s">
        <v>1414</v>
      </c>
    </row>
    <row r="168" spans="1:65" s="2" customFormat="1" ht="33" customHeight="1">
      <c r="A168" s="36"/>
      <c r="B168" s="37"/>
      <c r="C168" s="181" t="s">
        <v>997</v>
      </c>
      <c r="D168" s="181" t="s">
        <v>179</v>
      </c>
      <c r="E168" s="182" t="s">
        <v>2460</v>
      </c>
      <c r="F168" s="183" t="s">
        <v>2461</v>
      </c>
      <c r="G168" s="184" t="s">
        <v>2331</v>
      </c>
      <c r="H168" s="185">
        <v>18.399999999999999</v>
      </c>
      <c r="I168" s="186"/>
      <c r="J168" s="187">
        <f t="shared" si="1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9" t="s">
        <v>79</v>
      </c>
      <c r="BK168" s="193">
        <f t="shared" si="19"/>
        <v>0</v>
      </c>
      <c r="BL168" s="19" t="s">
        <v>184</v>
      </c>
      <c r="BM168" s="192" t="s">
        <v>1428</v>
      </c>
    </row>
    <row r="169" spans="1:65" s="2" customFormat="1" ht="37.9" customHeight="1">
      <c r="A169" s="36"/>
      <c r="B169" s="37"/>
      <c r="C169" s="181" t="s">
        <v>1002</v>
      </c>
      <c r="D169" s="181" t="s">
        <v>179</v>
      </c>
      <c r="E169" s="182" t="s">
        <v>2462</v>
      </c>
      <c r="F169" s="183" t="s">
        <v>2463</v>
      </c>
      <c r="G169" s="184" t="s">
        <v>132</v>
      </c>
      <c r="H169" s="185">
        <v>76.400000000000006</v>
      </c>
      <c r="I169" s="186"/>
      <c r="J169" s="187">
        <f t="shared" si="1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9" t="s">
        <v>79</v>
      </c>
      <c r="BK169" s="193">
        <f t="shared" si="19"/>
        <v>0</v>
      </c>
      <c r="BL169" s="19" t="s">
        <v>184</v>
      </c>
      <c r="BM169" s="192" t="s">
        <v>1440</v>
      </c>
    </row>
    <row r="170" spans="1:65" s="2" customFormat="1" ht="24.2" customHeight="1">
      <c r="A170" s="36"/>
      <c r="B170" s="37"/>
      <c r="C170" s="181" t="s">
        <v>1007</v>
      </c>
      <c r="D170" s="181" t="s">
        <v>179</v>
      </c>
      <c r="E170" s="182" t="s">
        <v>2464</v>
      </c>
      <c r="F170" s="183" t="s">
        <v>2465</v>
      </c>
      <c r="G170" s="184" t="s">
        <v>132</v>
      </c>
      <c r="H170" s="185">
        <v>150.5</v>
      </c>
      <c r="I170" s="186"/>
      <c r="J170" s="187">
        <f t="shared" si="1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9" t="s">
        <v>79</v>
      </c>
      <c r="BK170" s="193">
        <f t="shared" si="19"/>
        <v>0</v>
      </c>
      <c r="BL170" s="19" t="s">
        <v>184</v>
      </c>
      <c r="BM170" s="192" t="s">
        <v>1452</v>
      </c>
    </row>
    <row r="171" spans="1:65" s="2" customFormat="1" ht="24.2" customHeight="1">
      <c r="A171" s="36"/>
      <c r="B171" s="37"/>
      <c r="C171" s="181" t="s">
        <v>1012</v>
      </c>
      <c r="D171" s="181" t="s">
        <v>179</v>
      </c>
      <c r="E171" s="182" t="s">
        <v>2466</v>
      </c>
      <c r="F171" s="183" t="s">
        <v>2467</v>
      </c>
      <c r="G171" s="184" t="s">
        <v>132</v>
      </c>
      <c r="H171" s="185">
        <v>96.9</v>
      </c>
      <c r="I171" s="186"/>
      <c r="J171" s="187">
        <f t="shared" si="1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9" t="s">
        <v>79</v>
      </c>
      <c r="BK171" s="193">
        <f t="shared" si="19"/>
        <v>0</v>
      </c>
      <c r="BL171" s="19" t="s">
        <v>184</v>
      </c>
      <c r="BM171" s="192" t="s">
        <v>1462</v>
      </c>
    </row>
    <row r="172" spans="1:65" s="2" customFormat="1" ht="24.2" customHeight="1">
      <c r="A172" s="36"/>
      <c r="B172" s="37"/>
      <c r="C172" s="181" t="s">
        <v>1017</v>
      </c>
      <c r="D172" s="181" t="s">
        <v>179</v>
      </c>
      <c r="E172" s="182" t="s">
        <v>2468</v>
      </c>
      <c r="F172" s="183" t="s">
        <v>2377</v>
      </c>
      <c r="G172" s="184" t="s">
        <v>132</v>
      </c>
      <c r="H172" s="185">
        <v>5.8</v>
      </c>
      <c r="I172" s="186"/>
      <c r="J172" s="187">
        <f t="shared" si="1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19" t="s">
        <v>79</v>
      </c>
      <c r="BK172" s="193">
        <f t="shared" si="19"/>
        <v>0</v>
      </c>
      <c r="BL172" s="19" t="s">
        <v>184</v>
      </c>
      <c r="BM172" s="192" t="s">
        <v>1475</v>
      </c>
    </row>
    <row r="173" spans="1:65" s="2" customFormat="1" ht="16.5" customHeight="1">
      <c r="A173" s="36"/>
      <c r="B173" s="37"/>
      <c r="C173" s="181" t="s">
        <v>1023</v>
      </c>
      <c r="D173" s="181" t="s">
        <v>179</v>
      </c>
      <c r="E173" s="182" t="s">
        <v>2469</v>
      </c>
      <c r="F173" s="183" t="s">
        <v>2379</v>
      </c>
      <c r="G173" s="184" t="s">
        <v>1078</v>
      </c>
      <c r="H173" s="185">
        <v>425</v>
      </c>
      <c r="I173" s="186"/>
      <c r="J173" s="187">
        <f t="shared" si="1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19" t="s">
        <v>79</v>
      </c>
      <c r="BK173" s="193">
        <f t="shared" si="19"/>
        <v>0</v>
      </c>
      <c r="BL173" s="19" t="s">
        <v>184</v>
      </c>
      <c r="BM173" s="192" t="s">
        <v>1486</v>
      </c>
    </row>
    <row r="174" spans="1:65" s="2" customFormat="1" ht="16.5" customHeight="1">
      <c r="A174" s="36"/>
      <c r="B174" s="37"/>
      <c r="C174" s="181" t="s">
        <v>1029</v>
      </c>
      <c r="D174" s="181" t="s">
        <v>179</v>
      </c>
      <c r="E174" s="182" t="s">
        <v>2470</v>
      </c>
      <c r="F174" s="183" t="s">
        <v>2381</v>
      </c>
      <c r="G174" s="184" t="s">
        <v>1078</v>
      </c>
      <c r="H174" s="185">
        <v>148.75</v>
      </c>
      <c r="I174" s="186"/>
      <c r="J174" s="187">
        <f t="shared" si="1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19" t="s">
        <v>79</v>
      </c>
      <c r="BK174" s="193">
        <f t="shared" si="19"/>
        <v>0</v>
      </c>
      <c r="BL174" s="19" t="s">
        <v>184</v>
      </c>
      <c r="BM174" s="192" t="s">
        <v>1497</v>
      </c>
    </row>
    <row r="175" spans="1:65" s="12" customFormat="1" ht="25.9" customHeight="1">
      <c r="B175" s="165"/>
      <c r="C175" s="166"/>
      <c r="D175" s="167" t="s">
        <v>71</v>
      </c>
      <c r="E175" s="168" t="s">
        <v>2471</v>
      </c>
      <c r="F175" s="168" t="s">
        <v>2472</v>
      </c>
      <c r="G175" s="166"/>
      <c r="H175" s="166"/>
      <c r="I175" s="169"/>
      <c r="J175" s="170">
        <f>BK175</f>
        <v>0</v>
      </c>
      <c r="K175" s="166"/>
      <c r="L175" s="171"/>
      <c r="M175" s="172"/>
      <c r="N175" s="173"/>
      <c r="O175" s="173"/>
      <c r="P175" s="174">
        <f>SUM(P176:P187)</f>
        <v>0</v>
      </c>
      <c r="Q175" s="173"/>
      <c r="R175" s="174">
        <f>SUM(R176:R187)</f>
        <v>0</v>
      </c>
      <c r="S175" s="173"/>
      <c r="T175" s="175">
        <f>SUM(T176:T187)</f>
        <v>0</v>
      </c>
      <c r="AR175" s="176" t="s">
        <v>79</v>
      </c>
      <c r="AT175" s="177" t="s">
        <v>71</v>
      </c>
      <c r="AU175" s="177" t="s">
        <v>72</v>
      </c>
      <c r="AY175" s="176" t="s">
        <v>177</v>
      </c>
      <c r="BK175" s="178">
        <f>SUM(BK176:BK187)</f>
        <v>0</v>
      </c>
    </row>
    <row r="176" spans="1:65" s="2" customFormat="1" ht="66.75" customHeight="1">
      <c r="A176" s="36"/>
      <c r="B176" s="37"/>
      <c r="C176" s="181" t="s">
        <v>1034</v>
      </c>
      <c r="D176" s="181" t="s">
        <v>179</v>
      </c>
      <c r="E176" s="182" t="s">
        <v>2473</v>
      </c>
      <c r="F176" s="183" t="s">
        <v>2474</v>
      </c>
      <c r="G176" s="184" t="s">
        <v>2314</v>
      </c>
      <c r="H176" s="185">
        <v>3</v>
      </c>
      <c r="I176" s="186"/>
      <c r="J176" s="187">
        <f t="shared" ref="J176:J187" si="20">ROUND(I176*H176,2)</f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ref="P176:P187" si="21">O176*H176</f>
        <v>0</v>
      </c>
      <c r="Q176" s="190">
        <v>0</v>
      </c>
      <c r="R176" s="190">
        <f t="shared" ref="R176:R187" si="22">Q176*H176</f>
        <v>0</v>
      </c>
      <c r="S176" s="190">
        <v>0</v>
      </c>
      <c r="T176" s="191">
        <f t="shared" ref="T176:T187" si="23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ref="BE176:BE187" si="24">IF(N176="základní",J176,0)</f>
        <v>0</v>
      </c>
      <c r="BF176" s="193">
        <f t="shared" ref="BF176:BF187" si="25">IF(N176="snížená",J176,0)</f>
        <v>0</v>
      </c>
      <c r="BG176" s="193">
        <f t="shared" ref="BG176:BG187" si="26">IF(N176="zákl. přenesená",J176,0)</f>
        <v>0</v>
      </c>
      <c r="BH176" s="193">
        <f t="shared" ref="BH176:BH187" si="27">IF(N176="sníž. přenesená",J176,0)</f>
        <v>0</v>
      </c>
      <c r="BI176" s="193">
        <f t="shared" ref="BI176:BI187" si="28">IF(N176="nulová",J176,0)</f>
        <v>0</v>
      </c>
      <c r="BJ176" s="19" t="s">
        <v>79</v>
      </c>
      <c r="BK176" s="193">
        <f t="shared" ref="BK176:BK187" si="29">ROUND(I176*H176,2)</f>
        <v>0</v>
      </c>
      <c r="BL176" s="19" t="s">
        <v>184</v>
      </c>
      <c r="BM176" s="192" t="s">
        <v>1508</v>
      </c>
    </row>
    <row r="177" spans="1:65" s="2" customFormat="1" ht="16.5" customHeight="1">
      <c r="A177" s="36"/>
      <c r="B177" s="37"/>
      <c r="C177" s="181" t="s">
        <v>1040</v>
      </c>
      <c r="D177" s="181" t="s">
        <v>179</v>
      </c>
      <c r="E177" s="182" t="s">
        <v>2475</v>
      </c>
      <c r="F177" s="183" t="s">
        <v>2476</v>
      </c>
      <c r="G177" s="184" t="s">
        <v>2311</v>
      </c>
      <c r="H177" s="185">
        <v>3</v>
      </c>
      <c r="I177" s="186"/>
      <c r="J177" s="187">
        <f t="shared" si="2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9" t="s">
        <v>79</v>
      </c>
      <c r="BK177" s="193">
        <f t="shared" si="29"/>
        <v>0</v>
      </c>
      <c r="BL177" s="19" t="s">
        <v>184</v>
      </c>
      <c r="BM177" s="192" t="s">
        <v>1520</v>
      </c>
    </row>
    <row r="178" spans="1:65" s="2" customFormat="1" ht="16.5" customHeight="1">
      <c r="A178" s="36"/>
      <c r="B178" s="37"/>
      <c r="C178" s="181" t="s">
        <v>1043</v>
      </c>
      <c r="D178" s="181" t="s">
        <v>179</v>
      </c>
      <c r="E178" s="182" t="s">
        <v>2477</v>
      </c>
      <c r="F178" s="183" t="s">
        <v>2478</v>
      </c>
      <c r="G178" s="184" t="s">
        <v>2311</v>
      </c>
      <c r="H178" s="185">
        <v>6</v>
      </c>
      <c r="I178" s="186"/>
      <c r="J178" s="187">
        <f t="shared" si="2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9" t="s">
        <v>79</v>
      </c>
      <c r="BK178" s="193">
        <f t="shared" si="29"/>
        <v>0</v>
      </c>
      <c r="BL178" s="19" t="s">
        <v>184</v>
      </c>
      <c r="BM178" s="192" t="s">
        <v>1533</v>
      </c>
    </row>
    <row r="179" spans="1:65" s="2" customFormat="1" ht="16.5" customHeight="1">
      <c r="A179" s="36"/>
      <c r="B179" s="37"/>
      <c r="C179" s="181" t="s">
        <v>1047</v>
      </c>
      <c r="D179" s="181" t="s">
        <v>179</v>
      </c>
      <c r="E179" s="182" t="s">
        <v>2479</v>
      </c>
      <c r="F179" s="183" t="s">
        <v>2480</v>
      </c>
      <c r="G179" s="184" t="s">
        <v>2311</v>
      </c>
      <c r="H179" s="185">
        <v>5</v>
      </c>
      <c r="I179" s="186"/>
      <c r="J179" s="187">
        <f t="shared" si="2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9" t="s">
        <v>79</v>
      </c>
      <c r="BK179" s="193">
        <f t="shared" si="29"/>
        <v>0</v>
      </c>
      <c r="BL179" s="19" t="s">
        <v>184</v>
      </c>
      <c r="BM179" s="192" t="s">
        <v>1544</v>
      </c>
    </row>
    <row r="180" spans="1:65" s="2" customFormat="1" ht="16.5" customHeight="1">
      <c r="A180" s="36"/>
      <c r="B180" s="37"/>
      <c r="C180" s="181" t="s">
        <v>1053</v>
      </c>
      <c r="D180" s="181" t="s">
        <v>179</v>
      </c>
      <c r="E180" s="182" t="s">
        <v>2481</v>
      </c>
      <c r="F180" s="183" t="s">
        <v>2482</v>
      </c>
      <c r="G180" s="184" t="s">
        <v>2311</v>
      </c>
      <c r="H180" s="185">
        <v>2</v>
      </c>
      <c r="I180" s="186"/>
      <c r="J180" s="187">
        <f t="shared" si="2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9" t="s">
        <v>79</v>
      </c>
      <c r="BK180" s="193">
        <f t="shared" si="29"/>
        <v>0</v>
      </c>
      <c r="BL180" s="19" t="s">
        <v>184</v>
      </c>
      <c r="BM180" s="192" t="s">
        <v>1555</v>
      </c>
    </row>
    <row r="181" spans="1:65" s="2" customFormat="1" ht="16.5" customHeight="1">
      <c r="A181" s="36"/>
      <c r="B181" s="37"/>
      <c r="C181" s="181" t="s">
        <v>1062</v>
      </c>
      <c r="D181" s="181" t="s">
        <v>179</v>
      </c>
      <c r="E181" s="182" t="s">
        <v>2483</v>
      </c>
      <c r="F181" s="183" t="s">
        <v>2484</v>
      </c>
      <c r="G181" s="184" t="s">
        <v>2311</v>
      </c>
      <c r="H181" s="185">
        <v>1</v>
      </c>
      <c r="I181" s="186"/>
      <c r="J181" s="187">
        <f t="shared" si="2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9" t="s">
        <v>79</v>
      </c>
      <c r="BK181" s="193">
        <f t="shared" si="29"/>
        <v>0</v>
      </c>
      <c r="BL181" s="19" t="s">
        <v>184</v>
      </c>
      <c r="BM181" s="192" t="s">
        <v>1566</v>
      </c>
    </row>
    <row r="182" spans="1:65" s="2" customFormat="1" ht="37.9" customHeight="1">
      <c r="A182" s="36"/>
      <c r="B182" s="37"/>
      <c r="C182" s="181" t="s">
        <v>1069</v>
      </c>
      <c r="D182" s="181" t="s">
        <v>179</v>
      </c>
      <c r="E182" s="182" t="s">
        <v>2485</v>
      </c>
      <c r="F182" s="183" t="s">
        <v>2437</v>
      </c>
      <c r="G182" s="184" t="s">
        <v>2331</v>
      </c>
      <c r="H182" s="185">
        <v>3.2</v>
      </c>
      <c r="I182" s="186"/>
      <c r="J182" s="187">
        <f t="shared" si="2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9" t="s">
        <v>79</v>
      </c>
      <c r="BK182" s="193">
        <f t="shared" si="29"/>
        <v>0</v>
      </c>
      <c r="BL182" s="19" t="s">
        <v>184</v>
      </c>
      <c r="BM182" s="192" t="s">
        <v>1579</v>
      </c>
    </row>
    <row r="183" spans="1:65" s="2" customFormat="1" ht="33" customHeight="1">
      <c r="A183" s="36"/>
      <c r="B183" s="37"/>
      <c r="C183" s="181" t="s">
        <v>1075</v>
      </c>
      <c r="D183" s="181" t="s">
        <v>179</v>
      </c>
      <c r="E183" s="182" t="s">
        <v>2486</v>
      </c>
      <c r="F183" s="183" t="s">
        <v>2487</v>
      </c>
      <c r="G183" s="184" t="s">
        <v>2331</v>
      </c>
      <c r="H183" s="185">
        <v>29.8</v>
      </c>
      <c r="I183" s="186"/>
      <c r="J183" s="187">
        <f t="shared" si="2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9" t="s">
        <v>79</v>
      </c>
      <c r="BK183" s="193">
        <f t="shared" si="29"/>
        <v>0</v>
      </c>
      <c r="BL183" s="19" t="s">
        <v>184</v>
      </c>
      <c r="BM183" s="192" t="s">
        <v>1590</v>
      </c>
    </row>
    <row r="184" spans="1:65" s="2" customFormat="1" ht="33" customHeight="1">
      <c r="A184" s="36"/>
      <c r="B184" s="37"/>
      <c r="C184" s="181" t="s">
        <v>1081</v>
      </c>
      <c r="D184" s="181" t="s">
        <v>179</v>
      </c>
      <c r="E184" s="182" t="s">
        <v>2488</v>
      </c>
      <c r="F184" s="183" t="s">
        <v>2489</v>
      </c>
      <c r="G184" s="184" t="s">
        <v>2331</v>
      </c>
      <c r="H184" s="185">
        <v>3.6</v>
      </c>
      <c r="I184" s="186"/>
      <c r="J184" s="187">
        <f t="shared" si="2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9" t="s">
        <v>79</v>
      </c>
      <c r="BK184" s="193">
        <f t="shared" si="29"/>
        <v>0</v>
      </c>
      <c r="BL184" s="19" t="s">
        <v>184</v>
      </c>
      <c r="BM184" s="192" t="s">
        <v>1601</v>
      </c>
    </row>
    <row r="185" spans="1:65" s="2" customFormat="1" ht="33" customHeight="1">
      <c r="A185" s="36"/>
      <c r="B185" s="37"/>
      <c r="C185" s="181" t="s">
        <v>1089</v>
      </c>
      <c r="D185" s="181" t="s">
        <v>179</v>
      </c>
      <c r="E185" s="182" t="s">
        <v>2490</v>
      </c>
      <c r="F185" s="183" t="s">
        <v>2491</v>
      </c>
      <c r="G185" s="184" t="s">
        <v>2331</v>
      </c>
      <c r="H185" s="185">
        <v>9.82</v>
      </c>
      <c r="I185" s="186"/>
      <c r="J185" s="187">
        <f t="shared" si="2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9" t="s">
        <v>79</v>
      </c>
      <c r="BK185" s="193">
        <f t="shared" si="29"/>
        <v>0</v>
      </c>
      <c r="BL185" s="19" t="s">
        <v>184</v>
      </c>
      <c r="BM185" s="192" t="s">
        <v>1611</v>
      </c>
    </row>
    <row r="186" spans="1:65" s="2" customFormat="1" ht="16.5" customHeight="1">
      <c r="A186" s="36"/>
      <c r="B186" s="37"/>
      <c r="C186" s="181" t="s">
        <v>1094</v>
      </c>
      <c r="D186" s="181" t="s">
        <v>179</v>
      </c>
      <c r="E186" s="182" t="s">
        <v>2492</v>
      </c>
      <c r="F186" s="183" t="s">
        <v>2493</v>
      </c>
      <c r="G186" s="184" t="s">
        <v>1078</v>
      </c>
      <c r="H186" s="185">
        <v>100</v>
      </c>
      <c r="I186" s="186"/>
      <c r="J186" s="187">
        <f t="shared" si="2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24"/>
        <v>0</v>
      </c>
      <c r="BF186" s="193">
        <f t="shared" si="25"/>
        <v>0</v>
      </c>
      <c r="BG186" s="193">
        <f t="shared" si="26"/>
        <v>0</v>
      </c>
      <c r="BH186" s="193">
        <f t="shared" si="27"/>
        <v>0</v>
      </c>
      <c r="BI186" s="193">
        <f t="shared" si="28"/>
        <v>0</v>
      </c>
      <c r="BJ186" s="19" t="s">
        <v>79</v>
      </c>
      <c r="BK186" s="193">
        <f t="shared" si="29"/>
        <v>0</v>
      </c>
      <c r="BL186" s="19" t="s">
        <v>184</v>
      </c>
      <c r="BM186" s="192" t="s">
        <v>581</v>
      </c>
    </row>
    <row r="187" spans="1:65" s="2" customFormat="1" ht="16.5" customHeight="1">
      <c r="A187" s="36"/>
      <c r="B187" s="37"/>
      <c r="C187" s="181" t="s">
        <v>1101</v>
      </c>
      <c r="D187" s="181" t="s">
        <v>179</v>
      </c>
      <c r="E187" s="182" t="s">
        <v>2494</v>
      </c>
      <c r="F187" s="183" t="s">
        <v>2495</v>
      </c>
      <c r="G187" s="184" t="s">
        <v>1078</v>
      </c>
      <c r="H187" s="185">
        <v>35</v>
      </c>
      <c r="I187" s="186"/>
      <c r="J187" s="187">
        <f t="shared" si="2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21"/>
        <v>0</v>
      </c>
      <c r="Q187" s="190">
        <v>0</v>
      </c>
      <c r="R187" s="190">
        <f t="shared" si="22"/>
        <v>0</v>
      </c>
      <c r="S187" s="190">
        <v>0</v>
      </c>
      <c r="T187" s="191">
        <f t="shared" si="2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79</v>
      </c>
      <c r="AY187" s="19" t="s">
        <v>177</v>
      </c>
      <c r="BE187" s="193">
        <f t="shared" si="24"/>
        <v>0</v>
      </c>
      <c r="BF187" s="193">
        <f t="shared" si="25"/>
        <v>0</v>
      </c>
      <c r="BG187" s="193">
        <f t="shared" si="26"/>
        <v>0</v>
      </c>
      <c r="BH187" s="193">
        <f t="shared" si="27"/>
        <v>0</v>
      </c>
      <c r="BI187" s="193">
        <f t="shared" si="28"/>
        <v>0</v>
      </c>
      <c r="BJ187" s="19" t="s">
        <v>79</v>
      </c>
      <c r="BK187" s="193">
        <f t="shared" si="29"/>
        <v>0</v>
      </c>
      <c r="BL187" s="19" t="s">
        <v>184</v>
      </c>
      <c r="BM187" s="192" t="s">
        <v>1632</v>
      </c>
    </row>
    <row r="188" spans="1:65" s="12" customFormat="1" ht="25.9" customHeight="1">
      <c r="B188" s="165"/>
      <c r="C188" s="166"/>
      <c r="D188" s="167" t="s">
        <v>71</v>
      </c>
      <c r="E188" s="168" t="s">
        <v>2496</v>
      </c>
      <c r="F188" s="168" t="s">
        <v>2497</v>
      </c>
      <c r="G188" s="166"/>
      <c r="H188" s="166"/>
      <c r="I188" s="169"/>
      <c r="J188" s="170">
        <f>BK188</f>
        <v>0</v>
      </c>
      <c r="K188" s="166"/>
      <c r="L188" s="171"/>
      <c r="M188" s="172"/>
      <c r="N188" s="173"/>
      <c r="O188" s="173"/>
      <c r="P188" s="174">
        <f>SUM(P189:P194)</f>
        <v>0</v>
      </c>
      <c r="Q188" s="173"/>
      <c r="R188" s="174">
        <f>SUM(R189:R194)</f>
        <v>0</v>
      </c>
      <c r="S188" s="173"/>
      <c r="T188" s="175">
        <f>SUM(T189:T194)</f>
        <v>0</v>
      </c>
      <c r="AR188" s="176" t="s">
        <v>79</v>
      </c>
      <c r="AT188" s="177" t="s">
        <v>71</v>
      </c>
      <c r="AU188" s="177" t="s">
        <v>72</v>
      </c>
      <c r="AY188" s="176" t="s">
        <v>177</v>
      </c>
      <c r="BK188" s="178">
        <f>SUM(BK189:BK194)</f>
        <v>0</v>
      </c>
    </row>
    <row r="189" spans="1:65" s="2" customFormat="1" ht="62.65" customHeight="1">
      <c r="A189" s="36"/>
      <c r="B189" s="37"/>
      <c r="C189" s="181" t="s">
        <v>1107</v>
      </c>
      <c r="D189" s="181" t="s">
        <v>179</v>
      </c>
      <c r="E189" s="182" t="s">
        <v>2498</v>
      </c>
      <c r="F189" s="183" t="s">
        <v>2499</v>
      </c>
      <c r="G189" s="184" t="s">
        <v>2311</v>
      </c>
      <c r="H189" s="185">
        <v>1</v>
      </c>
      <c r="I189" s="186"/>
      <c r="J189" s="187">
        <f t="shared" ref="J189:J194" si="30">ROUND(I189*H189,2)</f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ref="P189:P194" si="31">O189*H189</f>
        <v>0</v>
      </c>
      <c r="Q189" s="190">
        <v>0</v>
      </c>
      <c r="R189" s="190">
        <f t="shared" ref="R189:R194" si="32">Q189*H189</f>
        <v>0</v>
      </c>
      <c r="S189" s="190">
        <v>0</v>
      </c>
      <c r="T189" s="191">
        <f t="shared" ref="T189:T194" si="3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79</v>
      </c>
      <c r="AY189" s="19" t="s">
        <v>177</v>
      </c>
      <c r="BE189" s="193">
        <f t="shared" ref="BE189:BE194" si="34">IF(N189="základní",J189,0)</f>
        <v>0</v>
      </c>
      <c r="BF189" s="193">
        <f t="shared" ref="BF189:BF194" si="35">IF(N189="snížená",J189,0)</f>
        <v>0</v>
      </c>
      <c r="BG189" s="193">
        <f t="shared" ref="BG189:BG194" si="36">IF(N189="zákl. přenesená",J189,0)</f>
        <v>0</v>
      </c>
      <c r="BH189" s="193">
        <f t="shared" ref="BH189:BH194" si="37">IF(N189="sníž. přenesená",J189,0)</f>
        <v>0</v>
      </c>
      <c r="BI189" s="193">
        <f t="shared" ref="BI189:BI194" si="38">IF(N189="nulová",J189,0)</f>
        <v>0</v>
      </c>
      <c r="BJ189" s="19" t="s">
        <v>79</v>
      </c>
      <c r="BK189" s="193">
        <f t="shared" ref="BK189:BK194" si="39">ROUND(I189*H189,2)</f>
        <v>0</v>
      </c>
      <c r="BL189" s="19" t="s">
        <v>184</v>
      </c>
      <c r="BM189" s="192" t="s">
        <v>1643</v>
      </c>
    </row>
    <row r="190" spans="1:65" s="2" customFormat="1" ht="76.349999999999994" customHeight="1">
      <c r="A190" s="36"/>
      <c r="B190" s="37"/>
      <c r="C190" s="181" t="s">
        <v>1112</v>
      </c>
      <c r="D190" s="181" t="s">
        <v>179</v>
      </c>
      <c r="E190" s="182" t="s">
        <v>2500</v>
      </c>
      <c r="F190" s="183" t="s">
        <v>2501</v>
      </c>
      <c r="G190" s="184" t="s">
        <v>2311</v>
      </c>
      <c r="H190" s="185">
        <v>1</v>
      </c>
      <c r="I190" s="186"/>
      <c r="J190" s="187">
        <f t="shared" si="30"/>
        <v>0</v>
      </c>
      <c r="K190" s="183" t="s">
        <v>19</v>
      </c>
      <c r="L190" s="41"/>
      <c r="M190" s="188" t="s">
        <v>19</v>
      </c>
      <c r="N190" s="189" t="s">
        <v>43</v>
      </c>
      <c r="O190" s="66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79</v>
      </c>
      <c r="AY190" s="19" t="s">
        <v>177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9" t="s">
        <v>79</v>
      </c>
      <c r="BK190" s="193">
        <f t="shared" si="39"/>
        <v>0</v>
      </c>
      <c r="BL190" s="19" t="s">
        <v>184</v>
      </c>
      <c r="BM190" s="192" t="s">
        <v>1653</v>
      </c>
    </row>
    <row r="191" spans="1:65" s="2" customFormat="1" ht="44.25" customHeight="1">
      <c r="A191" s="36"/>
      <c r="B191" s="37"/>
      <c r="C191" s="181" t="s">
        <v>1118</v>
      </c>
      <c r="D191" s="181" t="s">
        <v>179</v>
      </c>
      <c r="E191" s="182" t="s">
        <v>2502</v>
      </c>
      <c r="F191" s="183" t="s">
        <v>2503</v>
      </c>
      <c r="G191" s="184" t="s">
        <v>2331</v>
      </c>
      <c r="H191" s="185">
        <v>4.2</v>
      </c>
      <c r="I191" s="186"/>
      <c r="J191" s="187">
        <f t="shared" si="30"/>
        <v>0</v>
      </c>
      <c r="K191" s="183" t="s">
        <v>19</v>
      </c>
      <c r="L191" s="41"/>
      <c r="M191" s="188" t="s">
        <v>19</v>
      </c>
      <c r="N191" s="189" t="s">
        <v>43</v>
      </c>
      <c r="O191" s="66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184</v>
      </c>
      <c r="AT191" s="192" t="s">
        <v>179</v>
      </c>
      <c r="AU191" s="192" t="s">
        <v>79</v>
      </c>
      <c r="AY191" s="19" t="s">
        <v>177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9" t="s">
        <v>79</v>
      </c>
      <c r="BK191" s="193">
        <f t="shared" si="39"/>
        <v>0</v>
      </c>
      <c r="BL191" s="19" t="s">
        <v>184</v>
      </c>
      <c r="BM191" s="192" t="s">
        <v>1664</v>
      </c>
    </row>
    <row r="192" spans="1:65" s="2" customFormat="1" ht="16.5" customHeight="1">
      <c r="A192" s="36"/>
      <c r="B192" s="37"/>
      <c r="C192" s="181" t="s">
        <v>1125</v>
      </c>
      <c r="D192" s="181" t="s">
        <v>179</v>
      </c>
      <c r="E192" s="182" t="s">
        <v>2504</v>
      </c>
      <c r="F192" s="183" t="s">
        <v>2505</v>
      </c>
      <c r="G192" s="184" t="s">
        <v>2331</v>
      </c>
      <c r="H192" s="185">
        <v>5</v>
      </c>
      <c r="I192" s="186"/>
      <c r="J192" s="187">
        <f t="shared" si="30"/>
        <v>0</v>
      </c>
      <c r="K192" s="183" t="s">
        <v>19</v>
      </c>
      <c r="L192" s="41"/>
      <c r="M192" s="188" t="s">
        <v>19</v>
      </c>
      <c r="N192" s="189" t="s">
        <v>43</v>
      </c>
      <c r="O192" s="66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184</v>
      </c>
      <c r="AT192" s="192" t="s">
        <v>179</v>
      </c>
      <c r="AU192" s="192" t="s">
        <v>79</v>
      </c>
      <c r="AY192" s="19" t="s">
        <v>177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9" t="s">
        <v>79</v>
      </c>
      <c r="BK192" s="193">
        <f t="shared" si="39"/>
        <v>0</v>
      </c>
      <c r="BL192" s="19" t="s">
        <v>184</v>
      </c>
      <c r="BM192" s="192" t="s">
        <v>1675</v>
      </c>
    </row>
    <row r="193" spans="1:65" s="2" customFormat="1" ht="16.5" customHeight="1">
      <c r="A193" s="36"/>
      <c r="B193" s="37"/>
      <c r="C193" s="181" t="s">
        <v>1130</v>
      </c>
      <c r="D193" s="181" t="s">
        <v>179</v>
      </c>
      <c r="E193" s="182" t="s">
        <v>2506</v>
      </c>
      <c r="F193" s="183" t="s">
        <v>2379</v>
      </c>
      <c r="G193" s="184" t="s">
        <v>1078</v>
      </c>
      <c r="H193" s="185">
        <v>25</v>
      </c>
      <c r="I193" s="186"/>
      <c r="J193" s="187">
        <f t="shared" si="30"/>
        <v>0</v>
      </c>
      <c r="K193" s="183" t="s">
        <v>19</v>
      </c>
      <c r="L193" s="41"/>
      <c r="M193" s="188" t="s">
        <v>19</v>
      </c>
      <c r="N193" s="189" t="s">
        <v>43</v>
      </c>
      <c r="O193" s="66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184</v>
      </c>
      <c r="AT193" s="192" t="s">
        <v>179</v>
      </c>
      <c r="AU193" s="192" t="s">
        <v>79</v>
      </c>
      <c r="AY193" s="19" t="s">
        <v>177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9" t="s">
        <v>79</v>
      </c>
      <c r="BK193" s="193">
        <f t="shared" si="39"/>
        <v>0</v>
      </c>
      <c r="BL193" s="19" t="s">
        <v>184</v>
      </c>
      <c r="BM193" s="192" t="s">
        <v>1686</v>
      </c>
    </row>
    <row r="194" spans="1:65" s="2" customFormat="1" ht="16.5" customHeight="1">
      <c r="A194" s="36"/>
      <c r="B194" s="37"/>
      <c r="C194" s="181" t="s">
        <v>1137</v>
      </c>
      <c r="D194" s="181" t="s">
        <v>179</v>
      </c>
      <c r="E194" s="182" t="s">
        <v>2507</v>
      </c>
      <c r="F194" s="183" t="s">
        <v>2381</v>
      </c>
      <c r="G194" s="184" t="s">
        <v>1078</v>
      </c>
      <c r="H194" s="185">
        <v>8.75</v>
      </c>
      <c r="I194" s="186"/>
      <c r="J194" s="187">
        <f t="shared" si="30"/>
        <v>0</v>
      </c>
      <c r="K194" s="183" t="s">
        <v>19</v>
      </c>
      <c r="L194" s="41"/>
      <c r="M194" s="188" t="s">
        <v>19</v>
      </c>
      <c r="N194" s="189" t="s">
        <v>43</v>
      </c>
      <c r="O194" s="66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184</v>
      </c>
      <c r="AT194" s="192" t="s">
        <v>179</v>
      </c>
      <c r="AU194" s="192" t="s">
        <v>79</v>
      </c>
      <c r="AY194" s="19" t="s">
        <v>177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9" t="s">
        <v>79</v>
      </c>
      <c r="BK194" s="193">
        <f t="shared" si="39"/>
        <v>0</v>
      </c>
      <c r="BL194" s="19" t="s">
        <v>184</v>
      </c>
      <c r="BM194" s="192" t="s">
        <v>1697</v>
      </c>
    </row>
    <row r="195" spans="1:65" s="12" customFormat="1" ht="25.9" customHeight="1">
      <c r="B195" s="165"/>
      <c r="C195" s="166"/>
      <c r="D195" s="167" t="s">
        <v>71</v>
      </c>
      <c r="E195" s="168" t="s">
        <v>2508</v>
      </c>
      <c r="F195" s="168" t="s">
        <v>2509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SUM(P196:P202)</f>
        <v>0</v>
      </c>
      <c r="Q195" s="173"/>
      <c r="R195" s="174">
        <f>SUM(R196:R202)</f>
        <v>0</v>
      </c>
      <c r="S195" s="173"/>
      <c r="T195" s="175">
        <f>SUM(T196:T202)</f>
        <v>0</v>
      </c>
      <c r="AR195" s="176" t="s">
        <v>79</v>
      </c>
      <c r="AT195" s="177" t="s">
        <v>71</v>
      </c>
      <c r="AU195" s="177" t="s">
        <v>72</v>
      </c>
      <c r="AY195" s="176" t="s">
        <v>177</v>
      </c>
      <c r="BK195" s="178">
        <f>SUM(BK196:BK202)</f>
        <v>0</v>
      </c>
    </row>
    <row r="196" spans="1:65" s="2" customFormat="1" ht="66.75" customHeight="1">
      <c r="A196" s="36"/>
      <c r="B196" s="37"/>
      <c r="C196" s="181" t="s">
        <v>1144</v>
      </c>
      <c r="D196" s="181" t="s">
        <v>179</v>
      </c>
      <c r="E196" s="182" t="s">
        <v>2510</v>
      </c>
      <c r="F196" s="183" t="s">
        <v>2511</v>
      </c>
      <c r="G196" s="184" t="s">
        <v>2311</v>
      </c>
      <c r="H196" s="185">
        <v>1</v>
      </c>
      <c r="I196" s="186"/>
      <c r="J196" s="187">
        <f t="shared" ref="J196:J202" si="40">ROUND(I196*H196,2)</f>
        <v>0</v>
      </c>
      <c r="K196" s="183" t="s">
        <v>19</v>
      </c>
      <c r="L196" s="41"/>
      <c r="M196" s="188" t="s">
        <v>19</v>
      </c>
      <c r="N196" s="189" t="s">
        <v>43</v>
      </c>
      <c r="O196" s="66"/>
      <c r="P196" s="190">
        <f t="shared" ref="P196:P202" si="41">O196*H196</f>
        <v>0</v>
      </c>
      <c r="Q196" s="190">
        <v>0</v>
      </c>
      <c r="R196" s="190">
        <f t="shared" ref="R196:R202" si="42">Q196*H196</f>
        <v>0</v>
      </c>
      <c r="S196" s="190">
        <v>0</v>
      </c>
      <c r="T196" s="191">
        <f t="shared" ref="T196:T202" si="43"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184</v>
      </c>
      <c r="AT196" s="192" t="s">
        <v>179</v>
      </c>
      <c r="AU196" s="192" t="s">
        <v>79</v>
      </c>
      <c r="AY196" s="19" t="s">
        <v>177</v>
      </c>
      <c r="BE196" s="193">
        <f t="shared" ref="BE196:BE202" si="44">IF(N196="základní",J196,0)</f>
        <v>0</v>
      </c>
      <c r="BF196" s="193">
        <f t="shared" ref="BF196:BF202" si="45">IF(N196="snížená",J196,0)</f>
        <v>0</v>
      </c>
      <c r="BG196" s="193">
        <f t="shared" ref="BG196:BG202" si="46">IF(N196="zákl. přenesená",J196,0)</f>
        <v>0</v>
      </c>
      <c r="BH196" s="193">
        <f t="shared" ref="BH196:BH202" si="47">IF(N196="sníž. přenesená",J196,0)</f>
        <v>0</v>
      </c>
      <c r="BI196" s="193">
        <f t="shared" ref="BI196:BI202" si="48">IF(N196="nulová",J196,0)</f>
        <v>0</v>
      </c>
      <c r="BJ196" s="19" t="s">
        <v>79</v>
      </c>
      <c r="BK196" s="193">
        <f t="shared" ref="BK196:BK202" si="49">ROUND(I196*H196,2)</f>
        <v>0</v>
      </c>
      <c r="BL196" s="19" t="s">
        <v>184</v>
      </c>
      <c r="BM196" s="192" t="s">
        <v>1707</v>
      </c>
    </row>
    <row r="197" spans="1:65" s="2" customFormat="1" ht="16.5" customHeight="1">
      <c r="A197" s="36"/>
      <c r="B197" s="37"/>
      <c r="C197" s="181" t="s">
        <v>1149</v>
      </c>
      <c r="D197" s="181" t="s">
        <v>179</v>
      </c>
      <c r="E197" s="182" t="s">
        <v>2512</v>
      </c>
      <c r="F197" s="183" t="s">
        <v>2513</v>
      </c>
      <c r="G197" s="184" t="s">
        <v>2311</v>
      </c>
      <c r="H197" s="185">
        <v>1</v>
      </c>
      <c r="I197" s="186"/>
      <c r="J197" s="187">
        <f t="shared" si="40"/>
        <v>0</v>
      </c>
      <c r="K197" s="183" t="s">
        <v>19</v>
      </c>
      <c r="L197" s="41"/>
      <c r="M197" s="188" t="s">
        <v>19</v>
      </c>
      <c r="N197" s="189" t="s">
        <v>43</v>
      </c>
      <c r="O197" s="66"/>
      <c r="P197" s="190">
        <f t="shared" si="41"/>
        <v>0</v>
      </c>
      <c r="Q197" s="190">
        <v>0</v>
      </c>
      <c r="R197" s="190">
        <f t="shared" si="42"/>
        <v>0</v>
      </c>
      <c r="S197" s="190">
        <v>0</v>
      </c>
      <c r="T197" s="191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184</v>
      </c>
      <c r="AT197" s="192" t="s">
        <v>179</v>
      </c>
      <c r="AU197" s="192" t="s">
        <v>79</v>
      </c>
      <c r="AY197" s="19" t="s">
        <v>177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19" t="s">
        <v>79</v>
      </c>
      <c r="BK197" s="193">
        <f t="shared" si="49"/>
        <v>0</v>
      </c>
      <c r="BL197" s="19" t="s">
        <v>184</v>
      </c>
      <c r="BM197" s="192" t="s">
        <v>1722</v>
      </c>
    </row>
    <row r="198" spans="1:65" s="2" customFormat="1" ht="16.5" customHeight="1">
      <c r="A198" s="36"/>
      <c r="B198" s="37"/>
      <c r="C198" s="181" t="s">
        <v>1155</v>
      </c>
      <c r="D198" s="181" t="s">
        <v>179</v>
      </c>
      <c r="E198" s="182" t="s">
        <v>2514</v>
      </c>
      <c r="F198" s="183" t="s">
        <v>2515</v>
      </c>
      <c r="G198" s="184" t="s">
        <v>2311</v>
      </c>
      <c r="H198" s="185">
        <v>1</v>
      </c>
      <c r="I198" s="186"/>
      <c r="J198" s="187">
        <f t="shared" si="40"/>
        <v>0</v>
      </c>
      <c r="K198" s="183" t="s">
        <v>19</v>
      </c>
      <c r="L198" s="41"/>
      <c r="M198" s="188" t="s">
        <v>19</v>
      </c>
      <c r="N198" s="189" t="s">
        <v>43</v>
      </c>
      <c r="O198" s="66"/>
      <c r="P198" s="190">
        <f t="shared" si="41"/>
        <v>0</v>
      </c>
      <c r="Q198" s="190">
        <v>0</v>
      </c>
      <c r="R198" s="190">
        <f t="shared" si="42"/>
        <v>0</v>
      </c>
      <c r="S198" s="190">
        <v>0</v>
      </c>
      <c r="T198" s="191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184</v>
      </c>
      <c r="AT198" s="192" t="s">
        <v>179</v>
      </c>
      <c r="AU198" s="192" t="s">
        <v>79</v>
      </c>
      <c r="AY198" s="19" t="s">
        <v>177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19" t="s">
        <v>79</v>
      </c>
      <c r="BK198" s="193">
        <f t="shared" si="49"/>
        <v>0</v>
      </c>
      <c r="BL198" s="19" t="s">
        <v>184</v>
      </c>
      <c r="BM198" s="192" t="s">
        <v>1732</v>
      </c>
    </row>
    <row r="199" spans="1:65" s="2" customFormat="1" ht="78" customHeight="1">
      <c r="A199" s="36"/>
      <c r="B199" s="37"/>
      <c r="C199" s="181" t="s">
        <v>1160</v>
      </c>
      <c r="D199" s="181" t="s">
        <v>179</v>
      </c>
      <c r="E199" s="182" t="s">
        <v>2516</v>
      </c>
      <c r="F199" s="183" t="s">
        <v>2517</v>
      </c>
      <c r="G199" s="184" t="s">
        <v>2311</v>
      </c>
      <c r="H199" s="185">
        <v>1</v>
      </c>
      <c r="I199" s="186"/>
      <c r="J199" s="187">
        <f t="shared" si="40"/>
        <v>0</v>
      </c>
      <c r="K199" s="183" t="s">
        <v>19</v>
      </c>
      <c r="L199" s="41"/>
      <c r="M199" s="188" t="s">
        <v>19</v>
      </c>
      <c r="N199" s="189" t="s">
        <v>43</v>
      </c>
      <c r="O199" s="66"/>
      <c r="P199" s="190">
        <f t="shared" si="41"/>
        <v>0</v>
      </c>
      <c r="Q199" s="190">
        <v>0</v>
      </c>
      <c r="R199" s="190">
        <f t="shared" si="42"/>
        <v>0</v>
      </c>
      <c r="S199" s="190">
        <v>0</v>
      </c>
      <c r="T199" s="191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184</v>
      </c>
      <c r="AT199" s="192" t="s">
        <v>179</v>
      </c>
      <c r="AU199" s="192" t="s">
        <v>79</v>
      </c>
      <c r="AY199" s="19" t="s">
        <v>177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19" t="s">
        <v>79</v>
      </c>
      <c r="BK199" s="193">
        <f t="shared" si="49"/>
        <v>0</v>
      </c>
      <c r="BL199" s="19" t="s">
        <v>184</v>
      </c>
      <c r="BM199" s="192" t="s">
        <v>1743</v>
      </c>
    </row>
    <row r="200" spans="1:65" s="2" customFormat="1" ht="44.25" customHeight="1">
      <c r="A200" s="36"/>
      <c r="B200" s="37"/>
      <c r="C200" s="181" t="s">
        <v>1165</v>
      </c>
      <c r="D200" s="181" t="s">
        <v>179</v>
      </c>
      <c r="E200" s="182" t="s">
        <v>2518</v>
      </c>
      <c r="F200" s="183" t="s">
        <v>2519</v>
      </c>
      <c r="G200" s="184" t="s">
        <v>2331</v>
      </c>
      <c r="H200" s="185">
        <v>12.5</v>
      </c>
      <c r="I200" s="186"/>
      <c r="J200" s="187">
        <f t="shared" si="40"/>
        <v>0</v>
      </c>
      <c r="K200" s="183" t="s">
        <v>19</v>
      </c>
      <c r="L200" s="41"/>
      <c r="M200" s="188" t="s">
        <v>19</v>
      </c>
      <c r="N200" s="189" t="s">
        <v>43</v>
      </c>
      <c r="O200" s="66"/>
      <c r="P200" s="190">
        <f t="shared" si="41"/>
        <v>0</v>
      </c>
      <c r="Q200" s="190">
        <v>0</v>
      </c>
      <c r="R200" s="190">
        <f t="shared" si="42"/>
        <v>0</v>
      </c>
      <c r="S200" s="190">
        <v>0</v>
      </c>
      <c r="T200" s="191">
        <f t="shared" si="4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79</v>
      </c>
      <c r="AY200" s="19" t="s">
        <v>177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19" t="s">
        <v>79</v>
      </c>
      <c r="BK200" s="193">
        <f t="shared" si="49"/>
        <v>0</v>
      </c>
      <c r="BL200" s="19" t="s">
        <v>184</v>
      </c>
      <c r="BM200" s="192" t="s">
        <v>1759</v>
      </c>
    </row>
    <row r="201" spans="1:65" s="2" customFormat="1" ht="16.5" customHeight="1">
      <c r="A201" s="36"/>
      <c r="B201" s="37"/>
      <c r="C201" s="181" t="s">
        <v>1171</v>
      </c>
      <c r="D201" s="181" t="s">
        <v>179</v>
      </c>
      <c r="E201" s="182" t="s">
        <v>2520</v>
      </c>
      <c r="F201" s="183" t="s">
        <v>2493</v>
      </c>
      <c r="G201" s="184" t="s">
        <v>1078</v>
      </c>
      <c r="H201" s="185">
        <v>30</v>
      </c>
      <c r="I201" s="186"/>
      <c r="J201" s="187">
        <f t="shared" si="40"/>
        <v>0</v>
      </c>
      <c r="K201" s="183" t="s">
        <v>19</v>
      </c>
      <c r="L201" s="41"/>
      <c r="M201" s="188" t="s">
        <v>19</v>
      </c>
      <c r="N201" s="189" t="s">
        <v>43</v>
      </c>
      <c r="O201" s="66"/>
      <c r="P201" s="190">
        <f t="shared" si="41"/>
        <v>0</v>
      </c>
      <c r="Q201" s="190">
        <v>0</v>
      </c>
      <c r="R201" s="190">
        <f t="shared" si="42"/>
        <v>0</v>
      </c>
      <c r="S201" s="190">
        <v>0</v>
      </c>
      <c r="T201" s="191">
        <f t="shared" si="4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184</v>
      </c>
      <c r="AT201" s="192" t="s">
        <v>179</v>
      </c>
      <c r="AU201" s="192" t="s">
        <v>79</v>
      </c>
      <c r="AY201" s="19" t="s">
        <v>177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19" t="s">
        <v>79</v>
      </c>
      <c r="BK201" s="193">
        <f t="shared" si="49"/>
        <v>0</v>
      </c>
      <c r="BL201" s="19" t="s">
        <v>184</v>
      </c>
      <c r="BM201" s="192" t="s">
        <v>1769</v>
      </c>
    </row>
    <row r="202" spans="1:65" s="2" customFormat="1" ht="16.5" customHeight="1">
      <c r="A202" s="36"/>
      <c r="B202" s="37"/>
      <c r="C202" s="181" t="s">
        <v>1177</v>
      </c>
      <c r="D202" s="181" t="s">
        <v>179</v>
      </c>
      <c r="E202" s="182" t="s">
        <v>2521</v>
      </c>
      <c r="F202" s="183" t="s">
        <v>2495</v>
      </c>
      <c r="G202" s="184" t="s">
        <v>1078</v>
      </c>
      <c r="H202" s="185">
        <v>10.5</v>
      </c>
      <c r="I202" s="186"/>
      <c r="J202" s="187">
        <f t="shared" si="40"/>
        <v>0</v>
      </c>
      <c r="K202" s="183" t="s">
        <v>19</v>
      </c>
      <c r="L202" s="41"/>
      <c r="M202" s="188" t="s">
        <v>19</v>
      </c>
      <c r="N202" s="189" t="s">
        <v>43</v>
      </c>
      <c r="O202" s="66"/>
      <c r="P202" s="190">
        <f t="shared" si="41"/>
        <v>0</v>
      </c>
      <c r="Q202" s="190">
        <v>0</v>
      </c>
      <c r="R202" s="190">
        <f t="shared" si="42"/>
        <v>0</v>
      </c>
      <c r="S202" s="190">
        <v>0</v>
      </c>
      <c r="T202" s="191">
        <f t="shared" si="4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79</v>
      </c>
      <c r="AY202" s="19" t="s">
        <v>177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19" t="s">
        <v>79</v>
      </c>
      <c r="BK202" s="193">
        <f t="shared" si="49"/>
        <v>0</v>
      </c>
      <c r="BL202" s="19" t="s">
        <v>184</v>
      </c>
      <c r="BM202" s="192" t="s">
        <v>1781</v>
      </c>
    </row>
    <row r="203" spans="1:65" s="12" customFormat="1" ht="25.9" customHeight="1">
      <c r="B203" s="165"/>
      <c r="C203" s="166"/>
      <c r="D203" s="167" t="s">
        <v>71</v>
      </c>
      <c r="E203" s="168" t="s">
        <v>2522</v>
      </c>
      <c r="F203" s="168" t="s">
        <v>2523</v>
      </c>
      <c r="G203" s="166"/>
      <c r="H203" s="166"/>
      <c r="I203" s="169"/>
      <c r="J203" s="170">
        <f>BK203</f>
        <v>0</v>
      </c>
      <c r="K203" s="166"/>
      <c r="L203" s="171"/>
      <c r="M203" s="172"/>
      <c r="N203" s="173"/>
      <c r="O203" s="173"/>
      <c r="P203" s="174">
        <f>SUM(P204:P218)</f>
        <v>0</v>
      </c>
      <c r="Q203" s="173"/>
      <c r="R203" s="174">
        <f>SUM(R204:R218)</f>
        <v>0</v>
      </c>
      <c r="S203" s="173"/>
      <c r="T203" s="175">
        <f>SUM(T204:T218)</f>
        <v>0</v>
      </c>
      <c r="AR203" s="176" t="s">
        <v>79</v>
      </c>
      <c r="AT203" s="177" t="s">
        <v>71</v>
      </c>
      <c r="AU203" s="177" t="s">
        <v>72</v>
      </c>
      <c r="AY203" s="176" t="s">
        <v>177</v>
      </c>
      <c r="BK203" s="178">
        <f>SUM(BK204:BK218)</f>
        <v>0</v>
      </c>
    </row>
    <row r="204" spans="1:65" s="2" customFormat="1" ht="21.75" customHeight="1">
      <c r="A204" s="36"/>
      <c r="B204" s="37"/>
      <c r="C204" s="181" t="s">
        <v>1183</v>
      </c>
      <c r="D204" s="181" t="s">
        <v>179</v>
      </c>
      <c r="E204" s="182" t="s">
        <v>2524</v>
      </c>
      <c r="F204" s="183" t="s">
        <v>2525</v>
      </c>
      <c r="G204" s="184" t="s">
        <v>2526</v>
      </c>
      <c r="H204" s="185">
        <v>72</v>
      </c>
      <c r="I204" s="186"/>
      <c r="J204" s="187">
        <f t="shared" ref="J204:J218" si="50">ROUND(I204*H204,2)</f>
        <v>0</v>
      </c>
      <c r="K204" s="183" t="s">
        <v>19</v>
      </c>
      <c r="L204" s="41"/>
      <c r="M204" s="188" t="s">
        <v>19</v>
      </c>
      <c r="N204" s="189" t="s">
        <v>43</v>
      </c>
      <c r="O204" s="66"/>
      <c r="P204" s="190">
        <f t="shared" ref="P204:P218" si="51">O204*H204</f>
        <v>0</v>
      </c>
      <c r="Q204" s="190">
        <v>0</v>
      </c>
      <c r="R204" s="190">
        <f t="shared" ref="R204:R218" si="52">Q204*H204</f>
        <v>0</v>
      </c>
      <c r="S204" s="190">
        <v>0</v>
      </c>
      <c r="T204" s="191">
        <f t="shared" ref="T204:T218" si="53"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79</v>
      </c>
      <c r="AY204" s="19" t="s">
        <v>177</v>
      </c>
      <c r="BE204" s="193">
        <f t="shared" ref="BE204:BE218" si="54">IF(N204="základní",J204,0)</f>
        <v>0</v>
      </c>
      <c r="BF204" s="193">
        <f t="shared" ref="BF204:BF218" si="55">IF(N204="snížená",J204,0)</f>
        <v>0</v>
      </c>
      <c r="BG204" s="193">
        <f t="shared" ref="BG204:BG218" si="56">IF(N204="zákl. přenesená",J204,0)</f>
        <v>0</v>
      </c>
      <c r="BH204" s="193">
        <f t="shared" ref="BH204:BH218" si="57">IF(N204="sníž. přenesená",J204,0)</f>
        <v>0</v>
      </c>
      <c r="BI204" s="193">
        <f t="shared" ref="BI204:BI218" si="58">IF(N204="nulová",J204,0)</f>
        <v>0</v>
      </c>
      <c r="BJ204" s="19" t="s">
        <v>79</v>
      </c>
      <c r="BK204" s="193">
        <f t="shared" ref="BK204:BK218" si="59">ROUND(I204*H204,2)</f>
        <v>0</v>
      </c>
      <c r="BL204" s="19" t="s">
        <v>184</v>
      </c>
      <c r="BM204" s="192" t="s">
        <v>1792</v>
      </c>
    </row>
    <row r="205" spans="1:65" s="2" customFormat="1" ht="16.5" customHeight="1">
      <c r="A205" s="36"/>
      <c r="B205" s="37"/>
      <c r="C205" s="181" t="s">
        <v>1188</v>
      </c>
      <c r="D205" s="181" t="s">
        <v>179</v>
      </c>
      <c r="E205" s="182" t="s">
        <v>2527</v>
      </c>
      <c r="F205" s="183" t="s">
        <v>2528</v>
      </c>
      <c r="G205" s="184" t="s">
        <v>2526</v>
      </c>
      <c r="H205" s="185">
        <v>48</v>
      </c>
      <c r="I205" s="186"/>
      <c r="J205" s="187">
        <f t="shared" si="50"/>
        <v>0</v>
      </c>
      <c r="K205" s="183" t="s">
        <v>19</v>
      </c>
      <c r="L205" s="41"/>
      <c r="M205" s="188" t="s">
        <v>19</v>
      </c>
      <c r="N205" s="189" t="s">
        <v>43</v>
      </c>
      <c r="O205" s="66"/>
      <c r="P205" s="190">
        <f t="shared" si="51"/>
        <v>0</v>
      </c>
      <c r="Q205" s="190">
        <v>0</v>
      </c>
      <c r="R205" s="190">
        <f t="shared" si="52"/>
        <v>0</v>
      </c>
      <c r="S205" s="190">
        <v>0</v>
      </c>
      <c r="T205" s="191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184</v>
      </c>
      <c r="AT205" s="192" t="s">
        <v>179</v>
      </c>
      <c r="AU205" s="192" t="s">
        <v>79</v>
      </c>
      <c r="AY205" s="19" t="s">
        <v>177</v>
      </c>
      <c r="BE205" s="193">
        <f t="shared" si="54"/>
        <v>0</v>
      </c>
      <c r="BF205" s="193">
        <f t="shared" si="55"/>
        <v>0</v>
      </c>
      <c r="BG205" s="193">
        <f t="shared" si="56"/>
        <v>0</v>
      </c>
      <c r="BH205" s="193">
        <f t="shared" si="57"/>
        <v>0</v>
      </c>
      <c r="BI205" s="193">
        <f t="shared" si="58"/>
        <v>0</v>
      </c>
      <c r="BJ205" s="19" t="s">
        <v>79</v>
      </c>
      <c r="BK205" s="193">
        <f t="shared" si="59"/>
        <v>0</v>
      </c>
      <c r="BL205" s="19" t="s">
        <v>184</v>
      </c>
      <c r="BM205" s="192" t="s">
        <v>1805</v>
      </c>
    </row>
    <row r="206" spans="1:65" s="2" customFormat="1" ht="16.5" customHeight="1">
      <c r="A206" s="36"/>
      <c r="B206" s="37"/>
      <c r="C206" s="181" t="s">
        <v>1193</v>
      </c>
      <c r="D206" s="181" t="s">
        <v>179</v>
      </c>
      <c r="E206" s="182" t="s">
        <v>2529</v>
      </c>
      <c r="F206" s="183" t="s">
        <v>2530</v>
      </c>
      <c r="G206" s="184" t="s">
        <v>2526</v>
      </c>
      <c r="H206" s="185">
        <v>48</v>
      </c>
      <c r="I206" s="186"/>
      <c r="J206" s="187">
        <f t="shared" si="50"/>
        <v>0</v>
      </c>
      <c r="K206" s="183" t="s">
        <v>19</v>
      </c>
      <c r="L206" s="41"/>
      <c r="M206" s="188" t="s">
        <v>19</v>
      </c>
      <c r="N206" s="189" t="s">
        <v>43</v>
      </c>
      <c r="O206" s="66"/>
      <c r="P206" s="190">
        <f t="shared" si="51"/>
        <v>0</v>
      </c>
      <c r="Q206" s="190">
        <v>0</v>
      </c>
      <c r="R206" s="190">
        <f t="shared" si="52"/>
        <v>0</v>
      </c>
      <c r="S206" s="190">
        <v>0</v>
      </c>
      <c r="T206" s="191">
        <f t="shared" si="5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79</v>
      </c>
      <c r="AY206" s="19" t="s">
        <v>177</v>
      </c>
      <c r="BE206" s="193">
        <f t="shared" si="54"/>
        <v>0</v>
      </c>
      <c r="BF206" s="193">
        <f t="shared" si="55"/>
        <v>0</v>
      </c>
      <c r="BG206" s="193">
        <f t="shared" si="56"/>
        <v>0</v>
      </c>
      <c r="BH206" s="193">
        <f t="shared" si="57"/>
        <v>0</v>
      </c>
      <c r="BI206" s="193">
        <f t="shared" si="58"/>
        <v>0</v>
      </c>
      <c r="BJ206" s="19" t="s">
        <v>79</v>
      </c>
      <c r="BK206" s="193">
        <f t="shared" si="59"/>
        <v>0</v>
      </c>
      <c r="BL206" s="19" t="s">
        <v>184</v>
      </c>
      <c r="BM206" s="192" t="s">
        <v>2072</v>
      </c>
    </row>
    <row r="207" spans="1:65" s="2" customFormat="1" ht="16.5" customHeight="1">
      <c r="A207" s="36"/>
      <c r="B207" s="37"/>
      <c r="C207" s="181" t="s">
        <v>1200</v>
      </c>
      <c r="D207" s="181" t="s">
        <v>179</v>
      </c>
      <c r="E207" s="182" t="s">
        <v>2531</v>
      </c>
      <c r="F207" s="183" t="s">
        <v>2532</v>
      </c>
      <c r="G207" s="184" t="s">
        <v>2526</v>
      </c>
      <c r="H207" s="185">
        <v>72</v>
      </c>
      <c r="I207" s="186"/>
      <c r="J207" s="187">
        <f t="shared" si="50"/>
        <v>0</v>
      </c>
      <c r="K207" s="183" t="s">
        <v>19</v>
      </c>
      <c r="L207" s="41"/>
      <c r="M207" s="188" t="s">
        <v>19</v>
      </c>
      <c r="N207" s="189" t="s">
        <v>43</v>
      </c>
      <c r="O207" s="66"/>
      <c r="P207" s="190">
        <f t="shared" si="51"/>
        <v>0</v>
      </c>
      <c r="Q207" s="190">
        <v>0</v>
      </c>
      <c r="R207" s="190">
        <f t="shared" si="52"/>
        <v>0</v>
      </c>
      <c r="S207" s="190">
        <v>0</v>
      </c>
      <c r="T207" s="191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79</v>
      </c>
      <c r="AY207" s="19" t="s">
        <v>177</v>
      </c>
      <c r="BE207" s="193">
        <f t="shared" si="54"/>
        <v>0</v>
      </c>
      <c r="BF207" s="193">
        <f t="shared" si="55"/>
        <v>0</v>
      </c>
      <c r="BG207" s="193">
        <f t="shared" si="56"/>
        <v>0</v>
      </c>
      <c r="BH207" s="193">
        <f t="shared" si="57"/>
        <v>0</v>
      </c>
      <c r="BI207" s="193">
        <f t="shared" si="58"/>
        <v>0</v>
      </c>
      <c r="BJ207" s="19" t="s">
        <v>79</v>
      </c>
      <c r="BK207" s="193">
        <f t="shared" si="59"/>
        <v>0</v>
      </c>
      <c r="BL207" s="19" t="s">
        <v>184</v>
      </c>
      <c r="BM207" s="192" t="s">
        <v>2075</v>
      </c>
    </row>
    <row r="208" spans="1:65" s="2" customFormat="1" ht="16.5" customHeight="1">
      <c r="A208" s="36"/>
      <c r="B208" s="37"/>
      <c r="C208" s="181" t="s">
        <v>1206</v>
      </c>
      <c r="D208" s="181" t="s">
        <v>179</v>
      </c>
      <c r="E208" s="182" t="s">
        <v>2533</v>
      </c>
      <c r="F208" s="183" t="s">
        <v>2534</v>
      </c>
      <c r="G208" s="184" t="s">
        <v>2526</v>
      </c>
      <c r="H208" s="185">
        <v>50</v>
      </c>
      <c r="I208" s="186"/>
      <c r="J208" s="187">
        <f t="shared" si="50"/>
        <v>0</v>
      </c>
      <c r="K208" s="183" t="s">
        <v>19</v>
      </c>
      <c r="L208" s="41"/>
      <c r="M208" s="188" t="s">
        <v>19</v>
      </c>
      <c r="N208" s="189" t="s">
        <v>43</v>
      </c>
      <c r="O208" s="66"/>
      <c r="P208" s="190">
        <f t="shared" si="51"/>
        <v>0</v>
      </c>
      <c r="Q208" s="190">
        <v>0</v>
      </c>
      <c r="R208" s="190">
        <f t="shared" si="52"/>
        <v>0</v>
      </c>
      <c r="S208" s="190">
        <v>0</v>
      </c>
      <c r="T208" s="191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184</v>
      </c>
      <c r="AT208" s="192" t="s">
        <v>179</v>
      </c>
      <c r="AU208" s="192" t="s">
        <v>79</v>
      </c>
      <c r="AY208" s="19" t="s">
        <v>177</v>
      </c>
      <c r="BE208" s="193">
        <f t="shared" si="54"/>
        <v>0</v>
      </c>
      <c r="BF208" s="193">
        <f t="shared" si="55"/>
        <v>0</v>
      </c>
      <c r="BG208" s="193">
        <f t="shared" si="56"/>
        <v>0</v>
      </c>
      <c r="BH208" s="193">
        <f t="shared" si="57"/>
        <v>0</v>
      </c>
      <c r="BI208" s="193">
        <f t="shared" si="58"/>
        <v>0</v>
      </c>
      <c r="BJ208" s="19" t="s">
        <v>79</v>
      </c>
      <c r="BK208" s="193">
        <f t="shared" si="59"/>
        <v>0</v>
      </c>
      <c r="BL208" s="19" t="s">
        <v>184</v>
      </c>
      <c r="BM208" s="192" t="s">
        <v>2078</v>
      </c>
    </row>
    <row r="209" spans="1:65" s="2" customFormat="1" ht="24.2" customHeight="1">
      <c r="A209" s="36"/>
      <c r="B209" s="37"/>
      <c r="C209" s="181" t="s">
        <v>1212</v>
      </c>
      <c r="D209" s="181" t="s">
        <v>179</v>
      </c>
      <c r="E209" s="182" t="s">
        <v>2535</v>
      </c>
      <c r="F209" s="429" t="s">
        <v>2536</v>
      </c>
      <c r="G209" s="184" t="s">
        <v>2526</v>
      </c>
      <c r="H209" s="185">
        <v>40</v>
      </c>
      <c r="I209" s="186"/>
      <c r="J209" s="187">
        <f t="shared" si="50"/>
        <v>0</v>
      </c>
      <c r="K209" s="183" t="s">
        <v>19</v>
      </c>
      <c r="L209" s="41"/>
      <c r="M209" s="188" t="s">
        <v>19</v>
      </c>
      <c r="N209" s="189" t="s">
        <v>43</v>
      </c>
      <c r="O209" s="66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79</v>
      </c>
      <c r="AY209" s="19" t="s">
        <v>177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9" t="s">
        <v>79</v>
      </c>
      <c r="BK209" s="193">
        <f t="shared" si="59"/>
        <v>0</v>
      </c>
      <c r="BL209" s="19" t="s">
        <v>184</v>
      </c>
      <c r="BM209" s="192" t="s">
        <v>2082</v>
      </c>
    </row>
    <row r="210" spans="1:65" s="2" customFormat="1" ht="16.5" customHeight="1">
      <c r="A210" s="36"/>
      <c r="B210" s="37"/>
      <c r="C210" s="181" t="s">
        <v>1218</v>
      </c>
      <c r="D210" s="181" t="s">
        <v>179</v>
      </c>
      <c r="E210" s="182" t="s">
        <v>2537</v>
      </c>
      <c r="F210" s="183" t="s">
        <v>2538</v>
      </c>
      <c r="G210" s="184" t="s">
        <v>2526</v>
      </c>
      <c r="H210" s="185">
        <v>50</v>
      </c>
      <c r="I210" s="186"/>
      <c r="J210" s="187">
        <f t="shared" si="50"/>
        <v>0</v>
      </c>
      <c r="K210" s="183" t="s">
        <v>19</v>
      </c>
      <c r="L210" s="41"/>
      <c r="M210" s="188" t="s">
        <v>19</v>
      </c>
      <c r="N210" s="189" t="s">
        <v>43</v>
      </c>
      <c r="O210" s="66"/>
      <c r="P210" s="190">
        <f t="shared" si="51"/>
        <v>0</v>
      </c>
      <c r="Q210" s="190">
        <v>0</v>
      </c>
      <c r="R210" s="190">
        <f t="shared" si="52"/>
        <v>0</v>
      </c>
      <c r="S210" s="190">
        <v>0</v>
      </c>
      <c r="T210" s="191">
        <f t="shared" si="5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184</v>
      </c>
      <c r="AT210" s="192" t="s">
        <v>179</v>
      </c>
      <c r="AU210" s="192" t="s">
        <v>79</v>
      </c>
      <c r="AY210" s="19" t="s">
        <v>177</v>
      </c>
      <c r="BE210" s="193">
        <f t="shared" si="54"/>
        <v>0</v>
      </c>
      <c r="BF210" s="193">
        <f t="shared" si="55"/>
        <v>0</v>
      </c>
      <c r="BG210" s="193">
        <f t="shared" si="56"/>
        <v>0</v>
      </c>
      <c r="BH210" s="193">
        <f t="shared" si="57"/>
        <v>0</v>
      </c>
      <c r="BI210" s="193">
        <f t="shared" si="58"/>
        <v>0</v>
      </c>
      <c r="BJ210" s="19" t="s">
        <v>79</v>
      </c>
      <c r="BK210" s="193">
        <f t="shared" si="59"/>
        <v>0</v>
      </c>
      <c r="BL210" s="19" t="s">
        <v>184</v>
      </c>
      <c r="BM210" s="192" t="s">
        <v>2086</v>
      </c>
    </row>
    <row r="211" spans="1:65" s="2" customFormat="1" ht="16.5" customHeight="1">
      <c r="A211" s="36"/>
      <c r="B211" s="37"/>
      <c r="C211" s="181" t="s">
        <v>1224</v>
      </c>
      <c r="D211" s="181" t="s">
        <v>179</v>
      </c>
      <c r="E211" s="182" t="s">
        <v>2539</v>
      </c>
      <c r="F211" s="183" t="s">
        <v>2540</v>
      </c>
      <c r="G211" s="184" t="s">
        <v>2526</v>
      </c>
      <c r="H211" s="185">
        <v>168</v>
      </c>
      <c r="I211" s="186"/>
      <c r="J211" s="187">
        <f t="shared" si="50"/>
        <v>0</v>
      </c>
      <c r="K211" s="183" t="s">
        <v>19</v>
      </c>
      <c r="L211" s="41"/>
      <c r="M211" s="188" t="s">
        <v>19</v>
      </c>
      <c r="N211" s="189" t="s">
        <v>43</v>
      </c>
      <c r="O211" s="66"/>
      <c r="P211" s="190">
        <f t="shared" si="51"/>
        <v>0</v>
      </c>
      <c r="Q211" s="190">
        <v>0</v>
      </c>
      <c r="R211" s="190">
        <f t="shared" si="52"/>
        <v>0</v>
      </c>
      <c r="S211" s="190">
        <v>0</v>
      </c>
      <c r="T211" s="191">
        <f t="shared" si="5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184</v>
      </c>
      <c r="AT211" s="192" t="s">
        <v>179</v>
      </c>
      <c r="AU211" s="192" t="s">
        <v>79</v>
      </c>
      <c r="AY211" s="19" t="s">
        <v>177</v>
      </c>
      <c r="BE211" s="193">
        <f t="shared" si="54"/>
        <v>0</v>
      </c>
      <c r="BF211" s="193">
        <f t="shared" si="55"/>
        <v>0</v>
      </c>
      <c r="BG211" s="193">
        <f t="shared" si="56"/>
        <v>0</v>
      </c>
      <c r="BH211" s="193">
        <f t="shared" si="57"/>
        <v>0</v>
      </c>
      <c r="BI211" s="193">
        <f t="shared" si="58"/>
        <v>0</v>
      </c>
      <c r="BJ211" s="19" t="s">
        <v>79</v>
      </c>
      <c r="BK211" s="193">
        <f t="shared" si="59"/>
        <v>0</v>
      </c>
      <c r="BL211" s="19" t="s">
        <v>184</v>
      </c>
      <c r="BM211" s="192" t="s">
        <v>2089</v>
      </c>
    </row>
    <row r="212" spans="1:65" s="2" customFormat="1" ht="16.5" customHeight="1">
      <c r="A212" s="36"/>
      <c r="B212" s="37"/>
      <c r="C212" s="181" t="s">
        <v>1230</v>
      </c>
      <c r="D212" s="181" t="s">
        <v>179</v>
      </c>
      <c r="E212" s="182" t="s">
        <v>2541</v>
      </c>
      <c r="F212" s="183" t="s">
        <v>2542</v>
      </c>
      <c r="G212" s="184" t="s">
        <v>2526</v>
      </c>
      <c r="H212" s="185">
        <v>336</v>
      </c>
      <c r="I212" s="186"/>
      <c r="J212" s="187">
        <f t="shared" si="50"/>
        <v>0</v>
      </c>
      <c r="K212" s="183" t="s">
        <v>19</v>
      </c>
      <c r="L212" s="41"/>
      <c r="M212" s="188" t="s">
        <v>19</v>
      </c>
      <c r="N212" s="189" t="s">
        <v>43</v>
      </c>
      <c r="O212" s="66"/>
      <c r="P212" s="190">
        <f t="shared" si="51"/>
        <v>0</v>
      </c>
      <c r="Q212" s="190">
        <v>0</v>
      </c>
      <c r="R212" s="190">
        <f t="shared" si="52"/>
        <v>0</v>
      </c>
      <c r="S212" s="190">
        <v>0</v>
      </c>
      <c r="T212" s="191">
        <f t="shared" si="5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79</v>
      </c>
      <c r="AY212" s="19" t="s">
        <v>177</v>
      </c>
      <c r="BE212" s="193">
        <f t="shared" si="54"/>
        <v>0</v>
      </c>
      <c r="BF212" s="193">
        <f t="shared" si="55"/>
        <v>0</v>
      </c>
      <c r="BG212" s="193">
        <f t="shared" si="56"/>
        <v>0</v>
      </c>
      <c r="BH212" s="193">
        <f t="shared" si="57"/>
        <v>0</v>
      </c>
      <c r="BI212" s="193">
        <f t="shared" si="58"/>
        <v>0</v>
      </c>
      <c r="BJ212" s="19" t="s">
        <v>79</v>
      </c>
      <c r="BK212" s="193">
        <f t="shared" si="59"/>
        <v>0</v>
      </c>
      <c r="BL212" s="19" t="s">
        <v>184</v>
      </c>
      <c r="BM212" s="192" t="s">
        <v>2092</v>
      </c>
    </row>
    <row r="213" spans="1:65" s="2" customFormat="1" ht="16.5" customHeight="1">
      <c r="A213" s="36"/>
      <c r="B213" s="37"/>
      <c r="C213" s="181" t="s">
        <v>1235</v>
      </c>
      <c r="D213" s="181" t="s">
        <v>179</v>
      </c>
      <c r="E213" s="182" t="s">
        <v>2543</v>
      </c>
      <c r="F213" s="183" t="s">
        <v>2544</v>
      </c>
      <c r="G213" s="184" t="s">
        <v>2314</v>
      </c>
      <c r="H213" s="185">
        <v>1</v>
      </c>
      <c r="I213" s="186"/>
      <c r="J213" s="187">
        <f t="shared" si="50"/>
        <v>0</v>
      </c>
      <c r="K213" s="183" t="s">
        <v>19</v>
      </c>
      <c r="L213" s="41"/>
      <c r="M213" s="188" t="s">
        <v>19</v>
      </c>
      <c r="N213" s="189" t="s">
        <v>43</v>
      </c>
      <c r="O213" s="66"/>
      <c r="P213" s="190">
        <f t="shared" si="51"/>
        <v>0</v>
      </c>
      <c r="Q213" s="190">
        <v>0</v>
      </c>
      <c r="R213" s="190">
        <f t="shared" si="52"/>
        <v>0</v>
      </c>
      <c r="S213" s="190">
        <v>0</v>
      </c>
      <c r="T213" s="191">
        <f t="shared" si="5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184</v>
      </c>
      <c r="AT213" s="192" t="s">
        <v>179</v>
      </c>
      <c r="AU213" s="192" t="s">
        <v>79</v>
      </c>
      <c r="AY213" s="19" t="s">
        <v>177</v>
      </c>
      <c r="BE213" s="193">
        <f t="shared" si="54"/>
        <v>0</v>
      </c>
      <c r="BF213" s="193">
        <f t="shared" si="55"/>
        <v>0</v>
      </c>
      <c r="BG213" s="193">
        <f t="shared" si="56"/>
        <v>0</v>
      </c>
      <c r="BH213" s="193">
        <f t="shared" si="57"/>
        <v>0</v>
      </c>
      <c r="BI213" s="193">
        <f t="shared" si="58"/>
        <v>0</v>
      </c>
      <c r="BJ213" s="19" t="s">
        <v>79</v>
      </c>
      <c r="BK213" s="193">
        <f t="shared" si="59"/>
        <v>0</v>
      </c>
      <c r="BL213" s="19" t="s">
        <v>184</v>
      </c>
      <c r="BM213" s="192" t="s">
        <v>2095</v>
      </c>
    </row>
    <row r="214" spans="1:65" s="2" customFormat="1" ht="16.5" customHeight="1">
      <c r="A214" s="36"/>
      <c r="B214" s="37"/>
      <c r="C214" s="181" t="s">
        <v>1241</v>
      </c>
      <c r="D214" s="181" t="s">
        <v>179</v>
      </c>
      <c r="E214" s="182" t="s">
        <v>2545</v>
      </c>
      <c r="F214" s="183" t="s">
        <v>2546</v>
      </c>
      <c r="G214" s="184" t="s">
        <v>2526</v>
      </c>
      <c r="H214" s="185">
        <v>8</v>
      </c>
      <c r="I214" s="186"/>
      <c r="J214" s="187">
        <f t="shared" si="50"/>
        <v>0</v>
      </c>
      <c r="K214" s="183" t="s">
        <v>19</v>
      </c>
      <c r="L214" s="41"/>
      <c r="M214" s="188" t="s">
        <v>19</v>
      </c>
      <c r="N214" s="189" t="s">
        <v>43</v>
      </c>
      <c r="O214" s="66"/>
      <c r="P214" s="190">
        <f t="shared" si="51"/>
        <v>0</v>
      </c>
      <c r="Q214" s="190">
        <v>0</v>
      </c>
      <c r="R214" s="190">
        <f t="shared" si="52"/>
        <v>0</v>
      </c>
      <c r="S214" s="190">
        <v>0</v>
      </c>
      <c r="T214" s="191">
        <f t="shared" si="5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184</v>
      </c>
      <c r="AT214" s="192" t="s">
        <v>179</v>
      </c>
      <c r="AU214" s="192" t="s">
        <v>79</v>
      </c>
      <c r="AY214" s="19" t="s">
        <v>177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19" t="s">
        <v>79</v>
      </c>
      <c r="BK214" s="193">
        <f t="shared" si="59"/>
        <v>0</v>
      </c>
      <c r="BL214" s="19" t="s">
        <v>184</v>
      </c>
      <c r="BM214" s="192" t="s">
        <v>2098</v>
      </c>
    </row>
    <row r="215" spans="1:65" s="2" customFormat="1" ht="16.5" customHeight="1">
      <c r="A215" s="36"/>
      <c r="B215" s="37"/>
      <c r="C215" s="181" t="s">
        <v>1247</v>
      </c>
      <c r="D215" s="181" t="s">
        <v>179</v>
      </c>
      <c r="E215" s="182" t="s">
        <v>2547</v>
      </c>
      <c r="F215" s="183" t="s">
        <v>2548</v>
      </c>
      <c r="G215" s="184" t="s">
        <v>2526</v>
      </c>
      <c r="H215" s="185">
        <v>72</v>
      </c>
      <c r="I215" s="186"/>
      <c r="J215" s="187">
        <f t="shared" si="50"/>
        <v>0</v>
      </c>
      <c r="K215" s="183" t="s">
        <v>19</v>
      </c>
      <c r="L215" s="41"/>
      <c r="M215" s="188" t="s">
        <v>19</v>
      </c>
      <c r="N215" s="189" t="s">
        <v>43</v>
      </c>
      <c r="O215" s="66"/>
      <c r="P215" s="190">
        <f t="shared" si="51"/>
        <v>0</v>
      </c>
      <c r="Q215" s="190">
        <v>0</v>
      </c>
      <c r="R215" s="190">
        <f t="shared" si="52"/>
        <v>0</v>
      </c>
      <c r="S215" s="190">
        <v>0</v>
      </c>
      <c r="T215" s="191">
        <f t="shared" si="5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79</v>
      </c>
      <c r="AY215" s="19" t="s">
        <v>177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19" t="s">
        <v>79</v>
      </c>
      <c r="BK215" s="193">
        <f t="shared" si="59"/>
        <v>0</v>
      </c>
      <c r="BL215" s="19" t="s">
        <v>184</v>
      </c>
      <c r="BM215" s="192" t="s">
        <v>2107</v>
      </c>
    </row>
    <row r="216" spans="1:65" s="2" customFormat="1" ht="16.5" customHeight="1">
      <c r="A216" s="36"/>
      <c r="B216" s="37"/>
      <c r="C216" s="181" t="s">
        <v>1253</v>
      </c>
      <c r="D216" s="181" t="s">
        <v>179</v>
      </c>
      <c r="E216" s="182" t="s">
        <v>2549</v>
      </c>
      <c r="F216" s="183" t="s">
        <v>2550</v>
      </c>
      <c r="G216" s="184" t="s">
        <v>2526</v>
      </c>
      <c r="H216" s="185">
        <v>32</v>
      </c>
      <c r="I216" s="186"/>
      <c r="J216" s="187">
        <f t="shared" si="50"/>
        <v>0</v>
      </c>
      <c r="K216" s="183" t="s">
        <v>19</v>
      </c>
      <c r="L216" s="41"/>
      <c r="M216" s="188" t="s">
        <v>19</v>
      </c>
      <c r="N216" s="189" t="s">
        <v>43</v>
      </c>
      <c r="O216" s="66"/>
      <c r="P216" s="190">
        <f t="shared" si="51"/>
        <v>0</v>
      </c>
      <c r="Q216" s="190">
        <v>0</v>
      </c>
      <c r="R216" s="190">
        <f t="shared" si="52"/>
        <v>0</v>
      </c>
      <c r="S216" s="190">
        <v>0</v>
      </c>
      <c r="T216" s="191">
        <f t="shared" si="5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184</v>
      </c>
      <c r="AT216" s="192" t="s">
        <v>179</v>
      </c>
      <c r="AU216" s="192" t="s">
        <v>79</v>
      </c>
      <c r="AY216" s="19" t="s">
        <v>177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19" t="s">
        <v>79</v>
      </c>
      <c r="BK216" s="193">
        <f t="shared" si="59"/>
        <v>0</v>
      </c>
      <c r="BL216" s="19" t="s">
        <v>184</v>
      </c>
      <c r="BM216" s="192" t="s">
        <v>2113</v>
      </c>
    </row>
    <row r="217" spans="1:65" s="2" customFormat="1" ht="16.5" customHeight="1">
      <c r="A217" s="36"/>
      <c r="B217" s="37"/>
      <c r="C217" s="181" t="s">
        <v>1259</v>
      </c>
      <c r="D217" s="181" t="s">
        <v>179</v>
      </c>
      <c r="E217" s="182" t="s">
        <v>2551</v>
      </c>
      <c r="F217" s="183" t="s">
        <v>2552</v>
      </c>
      <c r="G217" s="184" t="s">
        <v>2314</v>
      </c>
      <c r="H217" s="185">
        <v>1</v>
      </c>
      <c r="I217" s="186"/>
      <c r="J217" s="187">
        <f t="shared" si="50"/>
        <v>0</v>
      </c>
      <c r="K217" s="183" t="s">
        <v>19</v>
      </c>
      <c r="L217" s="41"/>
      <c r="M217" s="188" t="s">
        <v>19</v>
      </c>
      <c r="N217" s="189" t="s">
        <v>43</v>
      </c>
      <c r="O217" s="66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79</v>
      </c>
      <c r="AY217" s="19" t="s">
        <v>177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9" t="s">
        <v>79</v>
      </c>
      <c r="BK217" s="193">
        <f t="shared" si="59"/>
        <v>0</v>
      </c>
      <c r="BL217" s="19" t="s">
        <v>184</v>
      </c>
      <c r="BM217" s="192" t="s">
        <v>2116</v>
      </c>
    </row>
    <row r="218" spans="1:65" s="2" customFormat="1" ht="16.5" customHeight="1">
      <c r="A218" s="36"/>
      <c r="B218" s="37"/>
      <c r="C218" s="181" t="s">
        <v>1268</v>
      </c>
      <c r="D218" s="181" t="s">
        <v>179</v>
      </c>
      <c r="E218" s="182" t="s">
        <v>2553</v>
      </c>
      <c r="F218" s="183" t="s">
        <v>2554</v>
      </c>
      <c r="G218" s="184" t="s">
        <v>2314</v>
      </c>
      <c r="H218" s="185">
        <v>1</v>
      </c>
      <c r="I218" s="186"/>
      <c r="J218" s="187">
        <f t="shared" si="50"/>
        <v>0</v>
      </c>
      <c r="K218" s="183" t="s">
        <v>19</v>
      </c>
      <c r="L218" s="41"/>
      <c r="M218" s="261" t="s">
        <v>19</v>
      </c>
      <c r="N218" s="262" t="s">
        <v>43</v>
      </c>
      <c r="O218" s="245"/>
      <c r="P218" s="263">
        <f t="shared" si="51"/>
        <v>0</v>
      </c>
      <c r="Q218" s="263">
        <v>0</v>
      </c>
      <c r="R218" s="263">
        <f t="shared" si="52"/>
        <v>0</v>
      </c>
      <c r="S218" s="263">
        <v>0</v>
      </c>
      <c r="T218" s="264">
        <f t="shared" si="5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184</v>
      </c>
      <c r="AT218" s="192" t="s">
        <v>179</v>
      </c>
      <c r="AU218" s="192" t="s">
        <v>79</v>
      </c>
      <c r="AY218" s="19" t="s">
        <v>177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19" t="s">
        <v>79</v>
      </c>
      <c r="BK218" s="193">
        <f t="shared" si="59"/>
        <v>0</v>
      </c>
      <c r="BL218" s="19" t="s">
        <v>184</v>
      </c>
      <c r="BM218" s="192" t="s">
        <v>2121</v>
      </c>
    </row>
    <row r="219" spans="1:65" s="2" customFormat="1" ht="6.95" customHeight="1">
      <c r="A219" s="36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41"/>
      <c r="M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</sheetData>
  <sheetProtection password="C7B2" sheet="1" objects="1" scenarios="1" formatColumns="0" formatRows="0" autoFilter="0"/>
  <autoFilter ref="C90:K218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100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2555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ROUND((SUM(BE90:BE168)),  2)</f>
        <v>0</v>
      </c>
      <c r="G35" s="36"/>
      <c r="H35" s="36"/>
      <c r="I35" s="127">
        <v>0.21</v>
      </c>
      <c r="J35" s="126">
        <f>ROUND(((SUM(BE90:BE168))*I35),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ROUND((SUM(BF90:BF168)),  2)</f>
        <v>0</v>
      </c>
      <c r="G36" s="36"/>
      <c r="H36" s="36"/>
      <c r="I36" s="127">
        <v>0.15</v>
      </c>
      <c r="J36" s="126">
        <f>ROUND(((SUM(BF90:BF168))*I36),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ROUND((SUM(BG90:BG168)),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ROUND((SUM(BH90:BH168)),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ROUND((SUM(BI90:BI168)),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06 - SO 01.1.5    Vytápění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2556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2557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2558</v>
      </c>
      <c r="E66" s="146"/>
      <c r="F66" s="146"/>
      <c r="G66" s="146"/>
      <c r="H66" s="146"/>
      <c r="I66" s="146"/>
      <c r="J66" s="147">
        <f>J118</f>
        <v>0</v>
      </c>
      <c r="K66" s="144"/>
      <c r="L66" s="148"/>
    </row>
    <row r="67" spans="1:31" s="9" customFormat="1" ht="24.95" customHeight="1">
      <c r="B67" s="143"/>
      <c r="C67" s="144"/>
      <c r="D67" s="145" t="s">
        <v>2559</v>
      </c>
      <c r="E67" s="146"/>
      <c r="F67" s="146"/>
      <c r="G67" s="146"/>
      <c r="H67" s="146"/>
      <c r="I67" s="146"/>
      <c r="J67" s="147">
        <f>J138</f>
        <v>0</v>
      </c>
      <c r="K67" s="144"/>
      <c r="L67" s="148"/>
    </row>
    <row r="68" spans="1:31" s="9" customFormat="1" ht="24.95" customHeight="1">
      <c r="B68" s="143"/>
      <c r="C68" s="144"/>
      <c r="D68" s="145" t="s">
        <v>2560</v>
      </c>
      <c r="E68" s="146"/>
      <c r="F68" s="146"/>
      <c r="G68" s="146"/>
      <c r="H68" s="146"/>
      <c r="I68" s="146"/>
      <c r="J68" s="147">
        <f>J157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162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5" t="str">
        <f>E7</f>
        <v>Rekonstrukce restaurace Farma - úprava 21. 12. 2023</v>
      </c>
      <c r="F78" s="416"/>
      <c r="G78" s="416"/>
      <c r="H78" s="416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138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5" t="s">
        <v>139</v>
      </c>
      <c r="F80" s="417"/>
      <c r="G80" s="417"/>
      <c r="H80" s="41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140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8" t="str">
        <f>E11</f>
        <v>06 - SO 01.1.5    Vytápění</v>
      </c>
      <c r="F82" s="417"/>
      <c r="G82" s="417"/>
      <c r="H82" s="41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 xml:space="preserve"> </v>
      </c>
      <c r="G84" s="38"/>
      <c r="H84" s="38"/>
      <c r="I84" s="31" t="s">
        <v>23</v>
      </c>
      <c r="J84" s="61" t="str">
        <f>IF(J14="","",J14)</f>
        <v>6. 6. 2023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E17</f>
        <v>Česká zemědělská univerzita</v>
      </c>
      <c r="G86" s="38"/>
      <c r="H86" s="38"/>
      <c r="I86" s="31" t="s">
        <v>31</v>
      </c>
      <c r="J86" s="34" t="str">
        <f>E23</f>
        <v>GREBNER, spol s r.o.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34</v>
      </c>
      <c r="J87" s="34" t="str">
        <f>E26</f>
        <v>Ing.Josef Němeček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163</v>
      </c>
      <c r="D89" s="157" t="s">
        <v>57</v>
      </c>
      <c r="E89" s="157" t="s">
        <v>53</v>
      </c>
      <c r="F89" s="157" t="s">
        <v>54</v>
      </c>
      <c r="G89" s="157" t="s">
        <v>164</v>
      </c>
      <c r="H89" s="157" t="s">
        <v>165</v>
      </c>
      <c r="I89" s="157" t="s">
        <v>166</v>
      </c>
      <c r="J89" s="157" t="s">
        <v>144</v>
      </c>
      <c r="K89" s="158" t="s">
        <v>167</v>
      </c>
      <c r="L89" s="159"/>
      <c r="M89" s="70" t="s">
        <v>19</v>
      </c>
      <c r="N89" s="71" t="s">
        <v>42</v>
      </c>
      <c r="O89" s="71" t="s">
        <v>168</v>
      </c>
      <c r="P89" s="71" t="s">
        <v>169</v>
      </c>
      <c r="Q89" s="71" t="s">
        <v>170</v>
      </c>
      <c r="R89" s="71" t="s">
        <v>171</v>
      </c>
      <c r="S89" s="71" t="s">
        <v>172</v>
      </c>
      <c r="T89" s="72" t="s">
        <v>173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174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P91+P96+P118+P138+P157</f>
        <v>0</v>
      </c>
      <c r="Q90" s="74"/>
      <c r="R90" s="162">
        <f>R91+R96+R118+R138+R157</f>
        <v>0</v>
      </c>
      <c r="S90" s="74"/>
      <c r="T90" s="163">
        <f>T91+T96+T118+T138+T157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145</v>
      </c>
      <c r="BK90" s="164">
        <f>BK91+BK96+BK118+BK138+BK157</f>
        <v>0</v>
      </c>
    </row>
    <row r="91" spans="1:65" s="12" customFormat="1" ht="25.9" customHeight="1">
      <c r="B91" s="165"/>
      <c r="C91" s="166"/>
      <c r="D91" s="167" t="s">
        <v>71</v>
      </c>
      <c r="E91" s="168" t="s">
        <v>1144</v>
      </c>
      <c r="F91" s="168" t="s">
        <v>2561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SUM(P92:P95)</f>
        <v>0</v>
      </c>
      <c r="Q91" s="173"/>
      <c r="R91" s="174">
        <f>SUM(R92:R95)</f>
        <v>0</v>
      </c>
      <c r="S91" s="173"/>
      <c r="T91" s="175">
        <f>SUM(T92:T95)</f>
        <v>0</v>
      </c>
      <c r="AR91" s="176" t="s">
        <v>79</v>
      </c>
      <c r="AT91" s="177" t="s">
        <v>71</v>
      </c>
      <c r="AU91" s="177" t="s">
        <v>72</v>
      </c>
      <c r="AY91" s="176" t="s">
        <v>177</v>
      </c>
      <c r="BK91" s="178">
        <f>SUM(BK92:BK95)</f>
        <v>0</v>
      </c>
    </row>
    <row r="92" spans="1:65" s="2" customFormat="1" ht="24.2" customHeight="1">
      <c r="A92" s="36"/>
      <c r="B92" s="37"/>
      <c r="C92" s="181" t="s">
        <v>79</v>
      </c>
      <c r="D92" s="181" t="s">
        <v>179</v>
      </c>
      <c r="E92" s="182" t="s">
        <v>2562</v>
      </c>
      <c r="F92" s="183" t="s">
        <v>2563</v>
      </c>
      <c r="G92" s="184" t="s">
        <v>2311</v>
      </c>
      <c r="H92" s="185">
        <v>1</v>
      </c>
      <c r="I92" s="186"/>
      <c r="J92" s="187">
        <f>ROUND(I92*H92,2)</f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79</v>
      </c>
      <c r="AY92" s="19" t="s">
        <v>177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79</v>
      </c>
      <c r="BK92" s="193">
        <f>ROUND(I92*H92,2)</f>
        <v>0</v>
      </c>
      <c r="BL92" s="19" t="s">
        <v>184</v>
      </c>
      <c r="BM92" s="192" t="s">
        <v>81</v>
      </c>
    </row>
    <row r="93" spans="1:65" s="2" customFormat="1" ht="24.2" customHeight="1">
      <c r="A93" s="36"/>
      <c r="B93" s="37"/>
      <c r="C93" s="181" t="s">
        <v>81</v>
      </c>
      <c r="D93" s="181" t="s">
        <v>179</v>
      </c>
      <c r="E93" s="182" t="s">
        <v>2564</v>
      </c>
      <c r="F93" s="183" t="s">
        <v>2565</v>
      </c>
      <c r="G93" s="184" t="s">
        <v>2314</v>
      </c>
      <c r="H93" s="185">
        <v>3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184</v>
      </c>
      <c r="BM93" s="192" t="s">
        <v>184</v>
      </c>
    </row>
    <row r="94" spans="1:65" s="2" customFormat="1" ht="16.5" customHeight="1">
      <c r="A94" s="36"/>
      <c r="B94" s="37"/>
      <c r="C94" s="181" t="s">
        <v>108</v>
      </c>
      <c r="D94" s="181" t="s">
        <v>179</v>
      </c>
      <c r="E94" s="182" t="s">
        <v>2336</v>
      </c>
      <c r="F94" s="183" t="s">
        <v>2493</v>
      </c>
      <c r="G94" s="184" t="s">
        <v>1078</v>
      </c>
      <c r="H94" s="185">
        <v>10</v>
      </c>
      <c r="I94" s="186"/>
      <c r="J94" s="187">
        <f>ROUND(I94*H94,2)</f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79</v>
      </c>
      <c r="BK94" s="193">
        <f>ROUND(I94*H94,2)</f>
        <v>0</v>
      </c>
      <c r="BL94" s="19" t="s">
        <v>184</v>
      </c>
      <c r="BM94" s="192" t="s">
        <v>220</v>
      </c>
    </row>
    <row r="95" spans="1:65" s="2" customFormat="1" ht="16.5" customHeight="1">
      <c r="A95" s="36"/>
      <c r="B95" s="37"/>
      <c r="C95" s="181" t="s">
        <v>184</v>
      </c>
      <c r="D95" s="181" t="s">
        <v>179</v>
      </c>
      <c r="E95" s="182" t="s">
        <v>2338</v>
      </c>
      <c r="F95" s="183" t="s">
        <v>2495</v>
      </c>
      <c r="G95" s="184" t="s">
        <v>1078</v>
      </c>
      <c r="H95" s="185">
        <v>3.5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232</v>
      </c>
    </row>
    <row r="96" spans="1:65" s="12" customFormat="1" ht="25.9" customHeight="1">
      <c r="B96" s="165"/>
      <c r="C96" s="166"/>
      <c r="D96" s="167" t="s">
        <v>71</v>
      </c>
      <c r="E96" s="168" t="s">
        <v>1149</v>
      </c>
      <c r="F96" s="168" t="s">
        <v>2566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SUM(P97:P117)</f>
        <v>0</v>
      </c>
      <c r="Q96" s="173"/>
      <c r="R96" s="174">
        <f>SUM(R97:R117)</f>
        <v>0</v>
      </c>
      <c r="S96" s="173"/>
      <c r="T96" s="175">
        <f>SUM(T97:T117)</f>
        <v>0</v>
      </c>
      <c r="AR96" s="176" t="s">
        <v>79</v>
      </c>
      <c r="AT96" s="177" t="s">
        <v>71</v>
      </c>
      <c r="AU96" s="177" t="s">
        <v>72</v>
      </c>
      <c r="AY96" s="176" t="s">
        <v>177</v>
      </c>
      <c r="BK96" s="178">
        <f>SUM(BK97:BK117)</f>
        <v>0</v>
      </c>
    </row>
    <row r="97" spans="1:65" s="2" customFormat="1" ht="16.5" customHeight="1">
      <c r="A97" s="36"/>
      <c r="B97" s="37"/>
      <c r="C97" s="181" t="s">
        <v>212</v>
      </c>
      <c r="D97" s="181" t="s">
        <v>179</v>
      </c>
      <c r="E97" s="182" t="s">
        <v>2384</v>
      </c>
      <c r="F97" s="183" t="s">
        <v>2567</v>
      </c>
      <c r="G97" s="184" t="s">
        <v>2311</v>
      </c>
      <c r="H97" s="185">
        <v>2</v>
      </c>
      <c r="I97" s="186"/>
      <c r="J97" s="187">
        <f t="shared" ref="J97:J117" si="0"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ref="P97:P117" si="1">O97*H97</f>
        <v>0</v>
      </c>
      <c r="Q97" s="190">
        <v>0</v>
      </c>
      <c r="R97" s="190">
        <f t="shared" ref="R97:R117" si="2">Q97*H97</f>
        <v>0</v>
      </c>
      <c r="S97" s="190">
        <v>0</v>
      </c>
      <c r="T97" s="191">
        <f t="shared" ref="T97:T117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ref="BE97:BE117" si="4">IF(N97="základní",J97,0)</f>
        <v>0</v>
      </c>
      <c r="BF97" s="193">
        <f t="shared" ref="BF97:BF117" si="5">IF(N97="snížená",J97,0)</f>
        <v>0</v>
      </c>
      <c r="BG97" s="193">
        <f t="shared" ref="BG97:BG117" si="6">IF(N97="zákl. přenesená",J97,0)</f>
        <v>0</v>
      </c>
      <c r="BH97" s="193">
        <f t="shared" ref="BH97:BH117" si="7">IF(N97="sníž. přenesená",J97,0)</f>
        <v>0</v>
      </c>
      <c r="BI97" s="193">
        <f t="shared" ref="BI97:BI117" si="8">IF(N97="nulová",J97,0)</f>
        <v>0</v>
      </c>
      <c r="BJ97" s="19" t="s">
        <v>79</v>
      </c>
      <c r="BK97" s="193">
        <f t="shared" ref="BK97:BK117" si="9">ROUND(I97*H97,2)</f>
        <v>0</v>
      </c>
      <c r="BL97" s="19" t="s">
        <v>184</v>
      </c>
      <c r="BM97" s="192" t="s">
        <v>117</v>
      </c>
    </row>
    <row r="98" spans="1:65" s="2" customFormat="1" ht="16.5" customHeight="1">
      <c r="A98" s="36"/>
      <c r="B98" s="37"/>
      <c r="C98" s="181" t="s">
        <v>220</v>
      </c>
      <c r="D98" s="181" t="s">
        <v>179</v>
      </c>
      <c r="E98" s="182" t="s">
        <v>2386</v>
      </c>
      <c r="F98" s="183" t="s">
        <v>2568</v>
      </c>
      <c r="G98" s="184" t="s">
        <v>2311</v>
      </c>
      <c r="H98" s="185">
        <v>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259</v>
      </c>
    </row>
    <row r="99" spans="1:65" s="2" customFormat="1" ht="16.5" customHeight="1">
      <c r="A99" s="36"/>
      <c r="B99" s="37"/>
      <c r="C99" s="181" t="s">
        <v>225</v>
      </c>
      <c r="D99" s="181" t="s">
        <v>179</v>
      </c>
      <c r="E99" s="182" t="s">
        <v>2388</v>
      </c>
      <c r="F99" s="183" t="s">
        <v>2569</v>
      </c>
      <c r="G99" s="184" t="s">
        <v>2311</v>
      </c>
      <c r="H99" s="185">
        <v>2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272</v>
      </c>
    </row>
    <row r="100" spans="1:65" s="2" customFormat="1" ht="16.5" customHeight="1">
      <c r="A100" s="36"/>
      <c r="B100" s="37"/>
      <c r="C100" s="181" t="s">
        <v>232</v>
      </c>
      <c r="D100" s="181" t="s">
        <v>179</v>
      </c>
      <c r="E100" s="182" t="s">
        <v>2389</v>
      </c>
      <c r="F100" s="183" t="s">
        <v>2570</v>
      </c>
      <c r="G100" s="184" t="s">
        <v>2311</v>
      </c>
      <c r="H100" s="185">
        <v>2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287</v>
      </c>
    </row>
    <row r="101" spans="1:65" s="2" customFormat="1" ht="16.5" customHeight="1">
      <c r="A101" s="36"/>
      <c r="B101" s="37"/>
      <c r="C101" s="181" t="s">
        <v>241</v>
      </c>
      <c r="D101" s="181" t="s">
        <v>179</v>
      </c>
      <c r="E101" s="182" t="s">
        <v>2391</v>
      </c>
      <c r="F101" s="183" t="s">
        <v>2571</v>
      </c>
      <c r="G101" s="184" t="s">
        <v>2311</v>
      </c>
      <c r="H101" s="185">
        <v>4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305</v>
      </c>
    </row>
    <row r="102" spans="1:65" s="2" customFormat="1" ht="16.5" customHeight="1">
      <c r="A102" s="36"/>
      <c r="B102" s="37"/>
      <c r="C102" s="181" t="s">
        <v>117</v>
      </c>
      <c r="D102" s="181" t="s">
        <v>179</v>
      </c>
      <c r="E102" s="182" t="s">
        <v>2393</v>
      </c>
      <c r="F102" s="183" t="s">
        <v>2572</v>
      </c>
      <c r="G102" s="184" t="s">
        <v>2311</v>
      </c>
      <c r="H102" s="185">
        <v>4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318</v>
      </c>
    </row>
    <row r="103" spans="1:65" s="2" customFormat="1" ht="16.5" customHeight="1">
      <c r="A103" s="36"/>
      <c r="B103" s="37"/>
      <c r="C103" s="181" t="s">
        <v>252</v>
      </c>
      <c r="D103" s="181" t="s">
        <v>179</v>
      </c>
      <c r="E103" s="182" t="s">
        <v>2395</v>
      </c>
      <c r="F103" s="183" t="s">
        <v>2573</v>
      </c>
      <c r="G103" s="184" t="s">
        <v>2311</v>
      </c>
      <c r="H103" s="185">
        <v>2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332</v>
      </c>
    </row>
    <row r="104" spans="1:65" s="2" customFormat="1" ht="16.5" customHeight="1">
      <c r="A104" s="36"/>
      <c r="B104" s="37"/>
      <c r="C104" s="181" t="s">
        <v>259</v>
      </c>
      <c r="D104" s="181" t="s">
        <v>179</v>
      </c>
      <c r="E104" s="182" t="s">
        <v>2397</v>
      </c>
      <c r="F104" s="183" t="s">
        <v>2574</v>
      </c>
      <c r="G104" s="184" t="s">
        <v>2311</v>
      </c>
      <c r="H104" s="185">
        <v>1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350</v>
      </c>
    </row>
    <row r="105" spans="1:65" s="2" customFormat="1" ht="16.5" customHeight="1">
      <c r="A105" s="36"/>
      <c r="B105" s="37"/>
      <c r="C105" s="181" t="s">
        <v>266</v>
      </c>
      <c r="D105" s="181" t="s">
        <v>179</v>
      </c>
      <c r="E105" s="182" t="s">
        <v>2399</v>
      </c>
      <c r="F105" s="183" t="s">
        <v>2575</v>
      </c>
      <c r="G105" s="184" t="s">
        <v>2311</v>
      </c>
      <c r="H105" s="185">
        <v>8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362</v>
      </c>
    </row>
    <row r="106" spans="1:65" s="2" customFormat="1" ht="16.5" customHeight="1">
      <c r="A106" s="36"/>
      <c r="B106" s="37"/>
      <c r="C106" s="181" t="s">
        <v>272</v>
      </c>
      <c r="D106" s="181" t="s">
        <v>179</v>
      </c>
      <c r="E106" s="182" t="s">
        <v>2401</v>
      </c>
      <c r="F106" s="183" t="s">
        <v>2576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377</v>
      </c>
    </row>
    <row r="107" spans="1:65" s="2" customFormat="1" ht="16.5" customHeight="1">
      <c r="A107" s="36"/>
      <c r="B107" s="37"/>
      <c r="C107" s="181" t="s">
        <v>8</v>
      </c>
      <c r="D107" s="181" t="s">
        <v>179</v>
      </c>
      <c r="E107" s="182" t="s">
        <v>2403</v>
      </c>
      <c r="F107" s="183" t="s">
        <v>2577</v>
      </c>
      <c r="G107" s="184" t="s">
        <v>2311</v>
      </c>
      <c r="H107" s="185">
        <v>6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393</v>
      </c>
    </row>
    <row r="108" spans="1:65" s="2" customFormat="1" ht="16.5" customHeight="1">
      <c r="A108" s="36"/>
      <c r="B108" s="37"/>
      <c r="C108" s="181" t="s">
        <v>287</v>
      </c>
      <c r="D108" s="181" t="s">
        <v>179</v>
      </c>
      <c r="E108" s="182" t="s">
        <v>2405</v>
      </c>
      <c r="F108" s="183" t="s">
        <v>2578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404</v>
      </c>
    </row>
    <row r="109" spans="1:65" s="2" customFormat="1" ht="16.5" customHeight="1">
      <c r="A109" s="36"/>
      <c r="B109" s="37"/>
      <c r="C109" s="181" t="s">
        <v>298</v>
      </c>
      <c r="D109" s="181" t="s">
        <v>179</v>
      </c>
      <c r="E109" s="182" t="s">
        <v>2406</v>
      </c>
      <c r="F109" s="183" t="s">
        <v>2579</v>
      </c>
      <c r="G109" s="184" t="s">
        <v>2311</v>
      </c>
      <c r="H109" s="185">
        <v>2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417</v>
      </c>
    </row>
    <row r="110" spans="1:65" s="2" customFormat="1" ht="16.5" customHeight="1">
      <c r="A110" s="36"/>
      <c r="B110" s="37"/>
      <c r="C110" s="181" t="s">
        <v>305</v>
      </c>
      <c r="D110" s="181" t="s">
        <v>179</v>
      </c>
      <c r="E110" s="182" t="s">
        <v>2408</v>
      </c>
      <c r="F110" s="183" t="s">
        <v>2580</v>
      </c>
      <c r="G110" s="184" t="s">
        <v>2311</v>
      </c>
      <c r="H110" s="185">
        <v>1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429</v>
      </c>
    </row>
    <row r="111" spans="1:65" s="2" customFormat="1" ht="16.5" customHeight="1">
      <c r="A111" s="36"/>
      <c r="B111" s="37"/>
      <c r="C111" s="181" t="s">
        <v>310</v>
      </c>
      <c r="D111" s="181" t="s">
        <v>179</v>
      </c>
      <c r="E111" s="182" t="s">
        <v>2410</v>
      </c>
      <c r="F111" s="183" t="s">
        <v>2581</v>
      </c>
      <c r="G111" s="184" t="s">
        <v>2311</v>
      </c>
      <c r="H111" s="185">
        <v>2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439</v>
      </c>
    </row>
    <row r="112" spans="1:65" s="2" customFormat="1" ht="16.5" customHeight="1">
      <c r="A112" s="36"/>
      <c r="B112" s="37"/>
      <c r="C112" s="181" t="s">
        <v>318</v>
      </c>
      <c r="D112" s="181" t="s">
        <v>179</v>
      </c>
      <c r="E112" s="182" t="s">
        <v>2412</v>
      </c>
      <c r="F112" s="183" t="s">
        <v>2582</v>
      </c>
      <c r="G112" s="184" t="s">
        <v>2311</v>
      </c>
      <c r="H112" s="185">
        <v>13</v>
      </c>
      <c r="I112" s="186"/>
      <c r="J112" s="187">
        <f t="shared" si="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79</v>
      </c>
      <c r="BK112" s="193">
        <f t="shared" si="9"/>
        <v>0</v>
      </c>
      <c r="BL112" s="19" t="s">
        <v>184</v>
      </c>
      <c r="BM112" s="192" t="s">
        <v>456</v>
      </c>
    </row>
    <row r="113" spans="1:65" s="2" customFormat="1" ht="16.5" customHeight="1">
      <c r="A113" s="36"/>
      <c r="B113" s="37"/>
      <c r="C113" s="181" t="s">
        <v>7</v>
      </c>
      <c r="D113" s="181" t="s">
        <v>179</v>
      </c>
      <c r="E113" s="182" t="s">
        <v>2414</v>
      </c>
      <c r="F113" s="183" t="s">
        <v>2583</v>
      </c>
      <c r="G113" s="184" t="s">
        <v>2311</v>
      </c>
      <c r="H113" s="185">
        <v>12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79</v>
      </c>
      <c r="BK113" s="193">
        <f t="shared" si="9"/>
        <v>0</v>
      </c>
      <c r="BL113" s="19" t="s">
        <v>184</v>
      </c>
      <c r="BM113" s="192" t="s">
        <v>472</v>
      </c>
    </row>
    <row r="114" spans="1:65" s="2" customFormat="1" ht="16.5" customHeight="1">
      <c r="A114" s="36"/>
      <c r="B114" s="37"/>
      <c r="C114" s="181" t="s">
        <v>332</v>
      </c>
      <c r="D114" s="181" t="s">
        <v>179</v>
      </c>
      <c r="E114" s="182" t="s">
        <v>2416</v>
      </c>
      <c r="F114" s="183" t="s">
        <v>2584</v>
      </c>
      <c r="G114" s="184" t="s">
        <v>2311</v>
      </c>
      <c r="H114" s="185">
        <v>12</v>
      </c>
      <c r="I114" s="186"/>
      <c r="J114" s="187">
        <f t="shared" si="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79</v>
      </c>
      <c r="BK114" s="193">
        <f t="shared" si="9"/>
        <v>0</v>
      </c>
      <c r="BL114" s="19" t="s">
        <v>184</v>
      </c>
      <c r="BM114" s="192" t="s">
        <v>486</v>
      </c>
    </row>
    <row r="115" spans="1:65" s="2" customFormat="1" ht="16.5" customHeight="1">
      <c r="A115" s="36"/>
      <c r="B115" s="37"/>
      <c r="C115" s="181" t="s">
        <v>338</v>
      </c>
      <c r="D115" s="181" t="s">
        <v>179</v>
      </c>
      <c r="E115" s="182" t="s">
        <v>2418</v>
      </c>
      <c r="F115" s="183" t="s">
        <v>2585</v>
      </c>
      <c r="G115" s="184" t="s">
        <v>2311</v>
      </c>
      <c r="H115" s="185">
        <v>14</v>
      </c>
      <c r="I115" s="186"/>
      <c r="J115" s="187">
        <f t="shared" si="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79</v>
      </c>
      <c r="BK115" s="193">
        <f t="shared" si="9"/>
        <v>0</v>
      </c>
      <c r="BL115" s="19" t="s">
        <v>184</v>
      </c>
      <c r="BM115" s="192" t="s">
        <v>495</v>
      </c>
    </row>
    <row r="116" spans="1:65" s="2" customFormat="1" ht="16.5" customHeight="1">
      <c r="A116" s="36"/>
      <c r="B116" s="37"/>
      <c r="C116" s="181" t="s">
        <v>350</v>
      </c>
      <c r="D116" s="181" t="s">
        <v>179</v>
      </c>
      <c r="E116" s="182" t="s">
        <v>2420</v>
      </c>
      <c r="F116" s="183" t="s">
        <v>2493</v>
      </c>
      <c r="G116" s="184" t="s">
        <v>1078</v>
      </c>
      <c r="H116" s="185">
        <v>425</v>
      </c>
      <c r="I116" s="186"/>
      <c r="J116" s="187">
        <f t="shared" si="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79</v>
      </c>
      <c r="BK116" s="193">
        <f t="shared" si="9"/>
        <v>0</v>
      </c>
      <c r="BL116" s="19" t="s">
        <v>184</v>
      </c>
      <c r="BM116" s="192" t="s">
        <v>508</v>
      </c>
    </row>
    <row r="117" spans="1:65" s="2" customFormat="1" ht="16.5" customHeight="1">
      <c r="A117" s="36"/>
      <c r="B117" s="37"/>
      <c r="C117" s="181" t="s">
        <v>356</v>
      </c>
      <c r="D117" s="181" t="s">
        <v>179</v>
      </c>
      <c r="E117" s="182" t="s">
        <v>2422</v>
      </c>
      <c r="F117" s="183" t="s">
        <v>2495</v>
      </c>
      <c r="G117" s="184" t="s">
        <v>1078</v>
      </c>
      <c r="H117" s="185">
        <v>148.80000000000001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79</v>
      </c>
      <c r="BK117" s="193">
        <f t="shared" si="9"/>
        <v>0</v>
      </c>
      <c r="BL117" s="19" t="s">
        <v>184</v>
      </c>
      <c r="BM117" s="192" t="s">
        <v>520</v>
      </c>
    </row>
    <row r="118" spans="1:65" s="12" customFormat="1" ht="25.9" customHeight="1">
      <c r="B118" s="165"/>
      <c r="C118" s="166"/>
      <c r="D118" s="167" t="s">
        <v>71</v>
      </c>
      <c r="E118" s="168" t="s">
        <v>1155</v>
      </c>
      <c r="F118" s="168" t="s">
        <v>2586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SUM(P119:P137)</f>
        <v>0</v>
      </c>
      <c r="Q118" s="173"/>
      <c r="R118" s="174">
        <f>SUM(R119:R137)</f>
        <v>0</v>
      </c>
      <c r="S118" s="173"/>
      <c r="T118" s="175">
        <f>SUM(T119:T137)</f>
        <v>0</v>
      </c>
      <c r="AR118" s="176" t="s">
        <v>79</v>
      </c>
      <c r="AT118" s="177" t="s">
        <v>71</v>
      </c>
      <c r="AU118" s="177" t="s">
        <v>72</v>
      </c>
      <c r="AY118" s="176" t="s">
        <v>177</v>
      </c>
      <c r="BK118" s="178">
        <f>SUM(BK119:BK137)</f>
        <v>0</v>
      </c>
    </row>
    <row r="119" spans="1:65" s="2" customFormat="1" ht="24.2" customHeight="1">
      <c r="A119" s="36"/>
      <c r="B119" s="37"/>
      <c r="C119" s="181" t="s">
        <v>362</v>
      </c>
      <c r="D119" s="181" t="s">
        <v>179</v>
      </c>
      <c r="E119" s="182" t="s">
        <v>2473</v>
      </c>
      <c r="F119" s="183" t="s">
        <v>2587</v>
      </c>
      <c r="G119" s="184" t="s">
        <v>2588</v>
      </c>
      <c r="H119" s="185">
        <v>1</v>
      </c>
      <c r="I119" s="186"/>
      <c r="J119" s="187">
        <f t="shared" ref="J119:J137" si="10"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ref="P119:P137" si="11">O119*H119</f>
        <v>0</v>
      </c>
      <c r="Q119" s="190">
        <v>0</v>
      </c>
      <c r="R119" s="190">
        <f t="shared" ref="R119:R137" si="12">Q119*H119</f>
        <v>0</v>
      </c>
      <c r="S119" s="190">
        <v>0</v>
      </c>
      <c r="T119" s="191">
        <f t="shared" ref="T119:T137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ref="BE119:BE137" si="14">IF(N119="základní",J119,0)</f>
        <v>0</v>
      </c>
      <c r="BF119" s="193">
        <f t="shared" ref="BF119:BF137" si="15">IF(N119="snížená",J119,0)</f>
        <v>0</v>
      </c>
      <c r="BG119" s="193">
        <f t="shared" ref="BG119:BG137" si="16">IF(N119="zákl. přenesená",J119,0)</f>
        <v>0</v>
      </c>
      <c r="BH119" s="193">
        <f t="shared" ref="BH119:BH137" si="17">IF(N119="sníž. přenesená",J119,0)</f>
        <v>0</v>
      </c>
      <c r="BI119" s="193">
        <f t="shared" ref="BI119:BI137" si="18">IF(N119="nulová",J119,0)</f>
        <v>0</v>
      </c>
      <c r="BJ119" s="19" t="s">
        <v>79</v>
      </c>
      <c r="BK119" s="193">
        <f t="shared" ref="BK119:BK137" si="19">ROUND(I119*H119,2)</f>
        <v>0</v>
      </c>
      <c r="BL119" s="19" t="s">
        <v>184</v>
      </c>
      <c r="BM119" s="192" t="s">
        <v>533</v>
      </c>
    </row>
    <row r="120" spans="1:65" s="2" customFormat="1" ht="24.2" customHeight="1">
      <c r="A120" s="36"/>
      <c r="B120" s="37"/>
      <c r="C120" s="181" t="s">
        <v>371</v>
      </c>
      <c r="D120" s="181" t="s">
        <v>179</v>
      </c>
      <c r="E120" s="182" t="s">
        <v>2475</v>
      </c>
      <c r="F120" s="183" t="s">
        <v>2589</v>
      </c>
      <c r="G120" s="184" t="s">
        <v>2311</v>
      </c>
      <c r="H120" s="185">
        <v>2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2590</v>
      </c>
    </row>
    <row r="121" spans="1:65" s="2" customFormat="1" ht="24.2" customHeight="1">
      <c r="A121" s="36"/>
      <c r="B121" s="37"/>
      <c r="C121" s="181" t="s">
        <v>377</v>
      </c>
      <c r="D121" s="181" t="s">
        <v>179</v>
      </c>
      <c r="E121" s="182" t="s">
        <v>2477</v>
      </c>
      <c r="F121" s="183" t="s">
        <v>2591</v>
      </c>
      <c r="G121" s="184" t="s">
        <v>2311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551</v>
      </c>
    </row>
    <row r="122" spans="1:65" s="2" customFormat="1" ht="24.2" customHeight="1">
      <c r="A122" s="36"/>
      <c r="B122" s="37"/>
      <c r="C122" s="181" t="s">
        <v>384</v>
      </c>
      <c r="D122" s="181" t="s">
        <v>179</v>
      </c>
      <c r="E122" s="182" t="s">
        <v>2479</v>
      </c>
      <c r="F122" s="183" t="s">
        <v>2592</v>
      </c>
      <c r="G122" s="184" t="s">
        <v>2311</v>
      </c>
      <c r="H122" s="185">
        <v>1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571</v>
      </c>
    </row>
    <row r="123" spans="1:65" s="2" customFormat="1" ht="24.2" customHeight="1">
      <c r="A123" s="36"/>
      <c r="B123" s="37"/>
      <c r="C123" s="181" t="s">
        <v>393</v>
      </c>
      <c r="D123" s="181" t="s">
        <v>179</v>
      </c>
      <c r="E123" s="182" t="s">
        <v>2481</v>
      </c>
      <c r="F123" s="183" t="s">
        <v>2593</v>
      </c>
      <c r="G123" s="184" t="s">
        <v>2311</v>
      </c>
      <c r="H123" s="185">
        <v>1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900</v>
      </c>
    </row>
    <row r="124" spans="1:65" s="2" customFormat="1" ht="24.2" customHeight="1">
      <c r="A124" s="36"/>
      <c r="B124" s="37"/>
      <c r="C124" s="181" t="s">
        <v>399</v>
      </c>
      <c r="D124" s="181" t="s">
        <v>179</v>
      </c>
      <c r="E124" s="182" t="s">
        <v>2483</v>
      </c>
      <c r="F124" s="183" t="s">
        <v>2594</v>
      </c>
      <c r="G124" s="184" t="s">
        <v>2311</v>
      </c>
      <c r="H124" s="185">
        <v>1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914</v>
      </c>
    </row>
    <row r="125" spans="1:65" s="2" customFormat="1" ht="24.2" customHeight="1">
      <c r="A125" s="36"/>
      <c r="B125" s="37"/>
      <c r="C125" s="181" t="s">
        <v>404</v>
      </c>
      <c r="D125" s="181" t="s">
        <v>179</v>
      </c>
      <c r="E125" s="182" t="s">
        <v>2485</v>
      </c>
      <c r="F125" s="183" t="s">
        <v>2595</v>
      </c>
      <c r="G125" s="184" t="s">
        <v>2311</v>
      </c>
      <c r="H125" s="185">
        <v>1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929</v>
      </c>
    </row>
    <row r="126" spans="1:65" s="2" customFormat="1" ht="24.2" customHeight="1">
      <c r="A126" s="36"/>
      <c r="B126" s="37"/>
      <c r="C126" s="181" t="s">
        <v>411</v>
      </c>
      <c r="D126" s="181" t="s">
        <v>179</v>
      </c>
      <c r="E126" s="182" t="s">
        <v>2486</v>
      </c>
      <c r="F126" s="183" t="s">
        <v>2596</v>
      </c>
      <c r="G126" s="184" t="s">
        <v>2311</v>
      </c>
      <c r="H126" s="185">
        <v>2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940</v>
      </c>
    </row>
    <row r="127" spans="1:65" s="2" customFormat="1" ht="24.2" customHeight="1">
      <c r="A127" s="36"/>
      <c r="B127" s="37"/>
      <c r="C127" s="181" t="s">
        <v>417</v>
      </c>
      <c r="D127" s="181" t="s">
        <v>179</v>
      </c>
      <c r="E127" s="182" t="s">
        <v>2488</v>
      </c>
      <c r="F127" s="183" t="s">
        <v>2597</v>
      </c>
      <c r="G127" s="184" t="s">
        <v>2311</v>
      </c>
      <c r="H127" s="185">
        <v>1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950</v>
      </c>
    </row>
    <row r="128" spans="1:65" s="2" customFormat="1" ht="24.2" customHeight="1">
      <c r="A128" s="36"/>
      <c r="B128" s="37"/>
      <c r="C128" s="181" t="s">
        <v>423</v>
      </c>
      <c r="D128" s="181" t="s">
        <v>179</v>
      </c>
      <c r="E128" s="182" t="s">
        <v>2490</v>
      </c>
      <c r="F128" s="183" t="s">
        <v>2598</v>
      </c>
      <c r="G128" s="184" t="s">
        <v>2311</v>
      </c>
      <c r="H128" s="185">
        <v>1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962</v>
      </c>
    </row>
    <row r="129" spans="1:65" s="2" customFormat="1" ht="24.2" customHeight="1">
      <c r="A129" s="36"/>
      <c r="B129" s="37"/>
      <c r="C129" s="181" t="s">
        <v>429</v>
      </c>
      <c r="D129" s="181" t="s">
        <v>179</v>
      </c>
      <c r="E129" s="182" t="s">
        <v>2494</v>
      </c>
      <c r="F129" s="183" t="s">
        <v>2599</v>
      </c>
      <c r="G129" s="184" t="s">
        <v>2311</v>
      </c>
      <c r="H129" s="185">
        <v>1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972</v>
      </c>
    </row>
    <row r="130" spans="1:65" s="2" customFormat="1" ht="24.2" customHeight="1">
      <c r="A130" s="36"/>
      <c r="B130" s="37"/>
      <c r="C130" s="181" t="s">
        <v>434</v>
      </c>
      <c r="D130" s="181" t="s">
        <v>179</v>
      </c>
      <c r="E130" s="182" t="s">
        <v>2600</v>
      </c>
      <c r="F130" s="183" t="s">
        <v>2601</v>
      </c>
      <c r="G130" s="184" t="s">
        <v>2311</v>
      </c>
      <c r="H130" s="185">
        <v>1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982</v>
      </c>
    </row>
    <row r="131" spans="1:65" s="2" customFormat="1" ht="24.2" customHeight="1">
      <c r="A131" s="36"/>
      <c r="B131" s="37"/>
      <c r="C131" s="181" t="s">
        <v>439</v>
      </c>
      <c r="D131" s="181" t="s">
        <v>179</v>
      </c>
      <c r="E131" s="182" t="s">
        <v>2602</v>
      </c>
      <c r="F131" s="183" t="s">
        <v>2603</v>
      </c>
      <c r="G131" s="184" t="s">
        <v>2311</v>
      </c>
      <c r="H131" s="185">
        <v>3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992</v>
      </c>
    </row>
    <row r="132" spans="1:65" s="2" customFormat="1" ht="24.2" customHeight="1">
      <c r="A132" s="36"/>
      <c r="B132" s="37"/>
      <c r="C132" s="181" t="s">
        <v>445</v>
      </c>
      <c r="D132" s="181" t="s">
        <v>179</v>
      </c>
      <c r="E132" s="182" t="s">
        <v>2604</v>
      </c>
      <c r="F132" s="183" t="s">
        <v>2605</v>
      </c>
      <c r="G132" s="184" t="s">
        <v>2311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1002</v>
      </c>
    </row>
    <row r="133" spans="1:65" s="2" customFormat="1" ht="16.5" customHeight="1">
      <c r="A133" s="36"/>
      <c r="B133" s="37"/>
      <c r="C133" s="181" t="s">
        <v>456</v>
      </c>
      <c r="D133" s="181" t="s">
        <v>179</v>
      </c>
      <c r="E133" s="182" t="s">
        <v>2606</v>
      </c>
      <c r="F133" s="183" t="s">
        <v>2607</v>
      </c>
      <c r="G133" s="184" t="s">
        <v>2311</v>
      </c>
      <c r="H133" s="185">
        <v>12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1012</v>
      </c>
    </row>
    <row r="134" spans="1:65" s="2" customFormat="1" ht="16.5" customHeight="1">
      <c r="A134" s="36"/>
      <c r="B134" s="37"/>
      <c r="C134" s="181" t="s">
        <v>463</v>
      </c>
      <c r="D134" s="181" t="s">
        <v>179</v>
      </c>
      <c r="E134" s="182" t="s">
        <v>2608</v>
      </c>
      <c r="F134" s="183" t="s">
        <v>2609</v>
      </c>
      <c r="G134" s="184" t="s">
        <v>2311</v>
      </c>
      <c r="H134" s="185">
        <v>14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1023</v>
      </c>
    </row>
    <row r="135" spans="1:65" s="2" customFormat="1" ht="16.5" customHeight="1">
      <c r="A135" s="36"/>
      <c r="B135" s="37"/>
      <c r="C135" s="181" t="s">
        <v>472</v>
      </c>
      <c r="D135" s="181" t="s">
        <v>179</v>
      </c>
      <c r="E135" s="182" t="s">
        <v>2610</v>
      </c>
      <c r="F135" s="183" t="s">
        <v>2611</v>
      </c>
      <c r="G135" s="184" t="s">
        <v>2311</v>
      </c>
      <c r="H135" s="185">
        <v>14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1034</v>
      </c>
    </row>
    <row r="136" spans="1:65" s="2" customFormat="1" ht="16.5" customHeight="1">
      <c r="A136" s="36"/>
      <c r="B136" s="37"/>
      <c r="C136" s="181" t="s">
        <v>480</v>
      </c>
      <c r="D136" s="181" t="s">
        <v>179</v>
      </c>
      <c r="E136" s="182" t="s">
        <v>2612</v>
      </c>
      <c r="F136" s="183" t="s">
        <v>2493</v>
      </c>
      <c r="G136" s="184" t="s">
        <v>1078</v>
      </c>
      <c r="H136" s="185">
        <v>425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1043</v>
      </c>
    </row>
    <row r="137" spans="1:65" s="2" customFormat="1" ht="16.5" customHeight="1">
      <c r="A137" s="36"/>
      <c r="B137" s="37"/>
      <c r="C137" s="181" t="s">
        <v>486</v>
      </c>
      <c r="D137" s="181" t="s">
        <v>179</v>
      </c>
      <c r="E137" s="182" t="s">
        <v>2613</v>
      </c>
      <c r="F137" s="183" t="s">
        <v>2495</v>
      </c>
      <c r="G137" s="184" t="s">
        <v>1078</v>
      </c>
      <c r="H137" s="185">
        <v>148.80000000000001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1053</v>
      </c>
    </row>
    <row r="138" spans="1:65" s="12" customFormat="1" ht="25.9" customHeight="1">
      <c r="B138" s="165"/>
      <c r="C138" s="166"/>
      <c r="D138" s="167" t="s">
        <v>71</v>
      </c>
      <c r="E138" s="168" t="s">
        <v>1165</v>
      </c>
      <c r="F138" s="168" t="s">
        <v>2614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SUM(P139:P156)</f>
        <v>0</v>
      </c>
      <c r="Q138" s="173"/>
      <c r="R138" s="174">
        <f>SUM(R139:R156)</f>
        <v>0</v>
      </c>
      <c r="S138" s="173"/>
      <c r="T138" s="175">
        <f>SUM(T139:T156)</f>
        <v>0</v>
      </c>
      <c r="AR138" s="176" t="s">
        <v>79</v>
      </c>
      <c r="AT138" s="177" t="s">
        <v>71</v>
      </c>
      <c r="AU138" s="177" t="s">
        <v>72</v>
      </c>
      <c r="AY138" s="176" t="s">
        <v>177</v>
      </c>
      <c r="BK138" s="178">
        <f>SUM(BK139:BK156)</f>
        <v>0</v>
      </c>
    </row>
    <row r="139" spans="1:65" s="2" customFormat="1" ht="24.2" customHeight="1">
      <c r="A139" s="36"/>
      <c r="B139" s="37"/>
      <c r="C139" s="181" t="s">
        <v>490</v>
      </c>
      <c r="D139" s="181" t="s">
        <v>179</v>
      </c>
      <c r="E139" s="182" t="s">
        <v>2615</v>
      </c>
      <c r="F139" s="183" t="s">
        <v>2616</v>
      </c>
      <c r="G139" s="184" t="s">
        <v>2331</v>
      </c>
      <c r="H139" s="185">
        <v>231</v>
      </c>
      <c r="I139" s="186"/>
      <c r="J139" s="187">
        <f t="shared" ref="J139:J156" si="20">ROUND(I139*H139,2)</f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ref="P139:P156" si="21">O139*H139</f>
        <v>0</v>
      </c>
      <c r="Q139" s="190">
        <v>0</v>
      </c>
      <c r="R139" s="190">
        <f t="shared" ref="R139:R156" si="22">Q139*H139</f>
        <v>0</v>
      </c>
      <c r="S139" s="190">
        <v>0</v>
      </c>
      <c r="T139" s="191">
        <f t="shared" ref="T139:T156" si="23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ref="BE139:BE156" si="24">IF(N139="základní",J139,0)</f>
        <v>0</v>
      </c>
      <c r="BF139" s="193">
        <f t="shared" ref="BF139:BF156" si="25">IF(N139="snížená",J139,0)</f>
        <v>0</v>
      </c>
      <c r="BG139" s="193">
        <f t="shared" ref="BG139:BG156" si="26">IF(N139="zákl. přenesená",J139,0)</f>
        <v>0</v>
      </c>
      <c r="BH139" s="193">
        <f t="shared" ref="BH139:BH156" si="27">IF(N139="sníž. přenesená",J139,0)</f>
        <v>0</v>
      </c>
      <c r="BI139" s="193">
        <f t="shared" ref="BI139:BI156" si="28">IF(N139="nulová",J139,0)</f>
        <v>0</v>
      </c>
      <c r="BJ139" s="19" t="s">
        <v>79</v>
      </c>
      <c r="BK139" s="193">
        <f t="shared" ref="BK139:BK156" si="29">ROUND(I139*H139,2)</f>
        <v>0</v>
      </c>
      <c r="BL139" s="19" t="s">
        <v>184</v>
      </c>
      <c r="BM139" s="192" t="s">
        <v>1069</v>
      </c>
    </row>
    <row r="140" spans="1:65" s="2" customFormat="1" ht="24.2" customHeight="1">
      <c r="A140" s="36"/>
      <c r="B140" s="37"/>
      <c r="C140" s="181" t="s">
        <v>495</v>
      </c>
      <c r="D140" s="181" t="s">
        <v>179</v>
      </c>
      <c r="E140" s="182" t="s">
        <v>2617</v>
      </c>
      <c r="F140" s="183" t="s">
        <v>2618</v>
      </c>
      <c r="G140" s="184" t="s">
        <v>2331</v>
      </c>
      <c r="H140" s="185">
        <v>41.4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1081</v>
      </c>
    </row>
    <row r="141" spans="1:65" s="2" customFormat="1" ht="24.2" customHeight="1">
      <c r="A141" s="36"/>
      <c r="B141" s="37"/>
      <c r="C141" s="181" t="s">
        <v>502</v>
      </c>
      <c r="D141" s="181" t="s">
        <v>179</v>
      </c>
      <c r="E141" s="182" t="s">
        <v>2619</v>
      </c>
      <c r="F141" s="183" t="s">
        <v>2620</v>
      </c>
      <c r="G141" s="184" t="s">
        <v>2331</v>
      </c>
      <c r="H141" s="185">
        <v>66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1094</v>
      </c>
    </row>
    <row r="142" spans="1:65" s="2" customFormat="1" ht="24.2" customHeight="1">
      <c r="A142" s="36"/>
      <c r="B142" s="37"/>
      <c r="C142" s="181" t="s">
        <v>508</v>
      </c>
      <c r="D142" s="181" t="s">
        <v>179</v>
      </c>
      <c r="E142" s="182" t="s">
        <v>2621</v>
      </c>
      <c r="F142" s="183" t="s">
        <v>2622</v>
      </c>
      <c r="G142" s="184" t="s">
        <v>2331</v>
      </c>
      <c r="H142" s="185">
        <v>121.1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1107</v>
      </c>
    </row>
    <row r="143" spans="1:65" s="2" customFormat="1" ht="24.2" customHeight="1">
      <c r="A143" s="36"/>
      <c r="B143" s="37"/>
      <c r="C143" s="181" t="s">
        <v>514</v>
      </c>
      <c r="D143" s="181" t="s">
        <v>179</v>
      </c>
      <c r="E143" s="182" t="s">
        <v>2623</v>
      </c>
      <c r="F143" s="183" t="s">
        <v>2624</v>
      </c>
      <c r="G143" s="184" t="s">
        <v>2331</v>
      </c>
      <c r="H143" s="185">
        <v>184.4</v>
      </c>
      <c r="I143" s="186"/>
      <c r="J143" s="187">
        <f t="shared" si="2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79</v>
      </c>
      <c r="BK143" s="193">
        <f t="shared" si="29"/>
        <v>0</v>
      </c>
      <c r="BL143" s="19" t="s">
        <v>184</v>
      </c>
      <c r="BM143" s="192" t="s">
        <v>1118</v>
      </c>
    </row>
    <row r="144" spans="1:65" s="2" customFormat="1" ht="24.2" customHeight="1">
      <c r="A144" s="36"/>
      <c r="B144" s="37"/>
      <c r="C144" s="181" t="s">
        <v>520</v>
      </c>
      <c r="D144" s="181" t="s">
        <v>179</v>
      </c>
      <c r="E144" s="182" t="s">
        <v>2625</v>
      </c>
      <c r="F144" s="183" t="s">
        <v>2626</v>
      </c>
      <c r="G144" s="184" t="s">
        <v>2331</v>
      </c>
      <c r="H144" s="185">
        <v>6.8</v>
      </c>
      <c r="I144" s="186"/>
      <c r="J144" s="187">
        <f t="shared" si="2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79</v>
      </c>
      <c r="BK144" s="193">
        <f t="shared" si="29"/>
        <v>0</v>
      </c>
      <c r="BL144" s="19" t="s">
        <v>184</v>
      </c>
      <c r="BM144" s="192" t="s">
        <v>1130</v>
      </c>
    </row>
    <row r="145" spans="1:65" s="2" customFormat="1" ht="16.5" customHeight="1">
      <c r="A145" s="36"/>
      <c r="B145" s="37"/>
      <c r="C145" s="181" t="s">
        <v>526</v>
      </c>
      <c r="D145" s="181" t="s">
        <v>179</v>
      </c>
      <c r="E145" s="182" t="s">
        <v>2627</v>
      </c>
      <c r="F145" s="183" t="s">
        <v>2628</v>
      </c>
      <c r="G145" s="184" t="s">
        <v>2311</v>
      </c>
      <c r="H145" s="185">
        <v>2</v>
      </c>
      <c r="I145" s="186"/>
      <c r="J145" s="187">
        <f t="shared" si="2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79</v>
      </c>
      <c r="BK145" s="193">
        <f t="shared" si="29"/>
        <v>0</v>
      </c>
      <c r="BL145" s="19" t="s">
        <v>184</v>
      </c>
      <c r="BM145" s="192" t="s">
        <v>1144</v>
      </c>
    </row>
    <row r="146" spans="1:65" s="2" customFormat="1" ht="16.5" customHeight="1">
      <c r="A146" s="36"/>
      <c r="B146" s="37"/>
      <c r="C146" s="181" t="s">
        <v>533</v>
      </c>
      <c r="D146" s="181" t="s">
        <v>179</v>
      </c>
      <c r="E146" s="182" t="s">
        <v>2629</v>
      </c>
      <c r="F146" s="183" t="s">
        <v>2630</v>
      </c>
      <c r="G146" s="184" t="s">
        <v>2311</v>
      </c>
      <c r="H146" s="185">
        <v>2</v>
      </c>
      <c r="I146" s="186"/>
      <c r="J146" s="187">
        <f t="shared" si="2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79</v>
      </c>
      <c r="BK146" s="193">
        <f t="shared" si="29"/>
        <v>0</v>
      </c>
      <c r="BL146" s="19" t="s">
        <v>184</v>
      </c>
      <c r="BM146" s="192" t="s">
        <v>1155</v>
      </c>
    </row>
    <row r="147" spans="1:65" s="2" customFormat="1" ht="16.5" customHeight="1">
      <c r="A147" s="36"/>
      <c r="B147" s="37"/>
      <c r="C147" s="181" t="s">
        <v>542</v>
      </c>
      <c r="D147" s="181" t="s">
        <v>179</v>
      </c>
      <c r="E147" s="182" t="s">
        <v>2631</v>
      </c>
      <c r="F147" s="183" t="s">
        <v>2632</v>
      </c>
      <c r="G147" s="184" t="s">
        <v>2311</v>
      </c>
      <c r="H147" s="185">
        <v>2</v>
      </c>
      <c r="I147" s="186"/>
      <c r="J147" s="187">
        <f t="shared" si="2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79</v>
      </c>
      <c r="BK147" s="193">
        <f t="shared" si="29"/>
        <v>0</v>
      </c>
      <c r="BL147" s="19" t="s">
        <v>184</v>
      </c>
      <c r="BM147" s="192" t="s">
        <v>1165</v>
      </c>
    </row>
    <row r="148" spans="1:65" s="2" customFormat="1" ht="16.5" customHeight="1">
      <c r="A148" s="36"/>
      <c r="B148" s="37"/>
      <c r="C148" s="181" t="s">
        <v>551</v>
      </c>
      <c r="D148" s="181" t="s">
        <v>179</v>
      </c>
      <c r="E148" s="182" t="s">
        <v>2633</v>
      </c>
      <c r="F148" s="183" t="s">
        <v>2634</v>
      </c>
      <c r="G148" s="184" t="s">
        <v>2311</v>
      </c>
      <c r="H148" s="185">
        <v>2</v>
      </c>
      <c r="I148" s="186"/>
      <c r="J148" s="187">
        <f t="shared" si="2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79</v>
      </c>
      <c r="BK148" s="193">
        <f t="shared" si="29"/>
        <v>0</v>
      </c>
      <c r="BL148" s="19" t="s">
        <v>184</v>
      </c>
      <c r="BM148" s="192" t="s">
        <v>1177</v>
      </c>
    </row>
    <row r="149" spans="1:65" s="2" customFormat="1" ht="16.5" customHeight="1">
      <c r="A149" s="36"/>
      <c r="B149" s="37"/>
      <c r="C149" s="181" t="s">
        <v>561</v>
      </c>
      <c r="D149" s="181" t="s">
        <v>179</v>
      </c>
      <c r="E149" s="182" t="s">
        <v>2635</v>
      </c>
      <c r="F149" s="183" t="s">
        <v>2636</v>
      </c>
      <c r="G149" s="184" t="s">
        <v>2331</v>
      </c>
      <c r="H149" s="185">
        <v>264</v>
      </c>
      <c r="I149" s="186"/>
      <c r="J149" s="187">
        <f t="shared" si="2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79</v>
      </c>
      <c r="BK149" s="193">
        <f t="shared" si="29"/>
        <v>0</v>
      </c>
      <c r="BL149" s="19" t="s">
        <v>184</v>
      </c>
      <c r="BM149" s="192" t="s">
        <v>1188</v>
      </c>
    </row>
    <row r="150" spans="1:65" s="2" customFormat="1" ht="16.5" customHeight="1">
      <c r="A150" s="36"/>
      <c r="B150" s="37"/>
      <c r="C150" s="181" t="s">
        <v>571</v>
      </c>
      <c r="D150" s="181" t="s">
        <v>179</v>
      </c>
      <c r="E150" s="182" t="s">
        <v>2637</v>
      </c>
      <c r="F150" s="183" t="s">
        <v>2638</v>
      </c>
      <c r="G150" s="184" t="s">
        <v>2331</v>
      </c>
      <c r="H150" s="185">
        <v>47.2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1200</v>
      </c>
    </row>
    <row r="151" spans="1:65" s="2" customFormat="1" ht="16.5" customHeight="1">
      <c r="A151" s="36"/>
      <c r="B151" s="37"/>
      <c r="C151" s="181" t="s">
        <v>893</v>
      </c>
      <c r="D151" s="181" t="s">
        <v>179</v>
      </c>
      <c r="E151" s="182" t="s">
        <v>2639</v>
      </c>
      <c r="F151" s="183" t="s">
        <v>2640</v>
      </c>
      <c r="G151" s="184" t="s">
        <v>2331</v>
      </c>
      <c r="H151" s="185">
        <v>21.5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1212</v>
      </c>
    </row>
    <row r="152" spans="1:65" s="2" customFormat="1" ht="16.5" customHeight="1">
      <c r="A152" s="36"/>
      <c r="B152" s="37"/>
      <c r="C152" s="181" t="s">
        <v>900</v>
      </c>
      <c r="D152" s="181" t="s">
        <v>179</v>
      </c>
      <c r="E152" s="182" t="s">
        <v>2641</v>
      </c>
      <c r="F152" s="183" t="s">
        <v>2642</v>
      </c>
      <c r="G152" s="184" t="s">
        <v>2331</v>
      </c>
      <c r="H152" s="185">
        <v>137.69999999999999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1224</v>
      </c>
    </row>
    <row r="153" spans="1:65" s="2" customFormat="1" ht="16.5" customHeight="1">
      <c r="A153" s="36"/>
      <c r="B153" s="37"/>
      <c r="C153" s="181" t="s">
        <v>908</v>
      </c>
      <c r="D153" s="181" t="s">
        <v>179</v>
      </c>
      <c r="E153" s="182" t="s">
        <v>2643</v>
      </c>
      <c r="F153" s="183" t="s">
        <v>2644</v>
      </c>
      <c r="G153" s="184" t="s">
        <v>2331</v>
      </c>
      <c r="H153" s="185">
        <v>210.7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1235</v>
      </c>
    </row>
    <row r="154" spans="1:65" s="2" customFormat="1" ht="16.5" customHeight="1">
      <c r="A154" s="36"/>
      <c r="B154" s="37"/>
      <c r="C154" s="181" t="s">
        <v>914</v>
      </c>
      <c r="D154" s="181" t="s">
        <v>179</v>
      </c>
      <c r="E154" s="182" t="s">
        <v>2645</v>
      </c>
      <c r="F154" s="183" t="s">
        <v>2646</v>
      </c>
      <c r="G154" s="184" t="s">
        <v>2331</v>
      </c>
      <c r="H154" s="185">
        <v>7.8</v>
      </c>
      <c r="I154" s="186"/>
      <c r="J154" s="187">
        <f t="shared" si="2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79</v>
      </c>
      <c r="BK154" s="193">
        <f t="shared" si="29"/>
        <v>0</v>
      </c>
      <c r="BL154" s="19" t="s">
        <v>184</v>
      </c>
      <c r="BM154" s="192" t="s">
        <v>1247</v>
      </c>
    </row>
    <row r="155" spans="1:65" s="2" customFormat="1" ht="16.5" customHeight="1">
      <c r="A155" s="36"/>
      <c r="B155" s="37"/>
      <c r="C155" s="181" t="s">
        <v>922</v>
      </c>
      <c r="D155" s="181" t="s">
        <v>179</v>
      </c>
      <c r="E155" s="182" t="s">
        <v>2647</v>
      </c>
      <c r="F155" s="183" t="s">
        <v>2493</v>
      </c>
      <c r="G155" s="184" t="s">
        <v>1078</v>
      </c>
      <c r="H155" s="185">
        <v>425</v>
      </c>
      <c r="I155" s="186"/>
      <c r="J155" s="187">
        <f t="shared" si="2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79</v>
      </c>
      <c r="BK155" s="193">
        <f t="shared" si="29"/>
        <v>0</v>
      </c>
      <c r="BL155" s="19" t="s">
        <v>184</v>
      </c>
      <c r="BM155" s="192" t="s">
        <v>1259</v>
      </c>
    </row>
    <row r="156" spans="1:65" s="2" customFormat="1" ht="16.5" customHeight="1">
      <c r="A156" s="36"/>
      <c r="B156" s="37"/>
      <c r="C156" s="181" t="s">
        <v>929</v>
      </c>
      <c r="D156" s="181" t="s">
        <v>179</v>
      </c>
      <c r="E156" s="182" t="s">
        <v>2648</v>
      </c>
      <c r="F156" s="183" t="s">
        <v>2495</v>
      </c>
      <c r="G156" s="184" t="s">
        <v>1078</v>
      </c>
      <c r="H156" s="185">
        <v>148.80000000000001</v>
      </c>
      <c r="I156" s="186"/>
      <c r="J156" s="187">
        <f t="shared" si="2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9" t="s">
        <v>79</v>
      </c>
      <c r="BK156" s="193">
        <f t="shared" si="29"/>
        <v>0</v>
      </c>
      <c r="BL156" s="19" t="s">
        <v>184</v>
      </c>
      <c r="BM156" s="192" t="s">
        <v>1273</v>
      </c>
    </row>
    <row r="157" spans="1:65" s="12" customFormat="1" ht="25.9" customHeight="1">
      <c r="B157" s="165"/>
      <c r="C157" s="166"/>
      <c r="D157" s="167" t="s">
        <v>71</v>
      </c>
      <c r="E157" s="168" t="s">
        <v>1171</v>
      </c>
      <c r="F157" s="168" t="s">
        <v>2649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SUM(P158:P168)</f>
        <v>0</v>
      </c>
      <c r="Q157" s="173"/>
      <c r="R157" s="174">
        <f>SUM(R158:R168)</f>
        <v>0</v>
      </c>
      <c r="S157" s="173"/>
      <c r="T157" s="175">
        <f>SUM(T158:T168)</f>
        <v>0</v>
      </c>
      <c r="AR157" s="176" t="s">
        <v>79</v>
      </c>
      <c r="AT157" s="177" t="s">
        <v>71</v>
      </c>
      <c r="AU157" s="177" t="s">
        <v>72</v>
      </c>
      <c r="AY157" s="176" t="s">
        <v>177</v>
      </c>
      <c r="BK157" s="178">
        <f>SUM(BK158:BK168)</f>
        <v>0</v>
      </c>
    </row>
    <row r="158" spans="1:65" s="2" customFormat="1" ht="24.2" customHeight="1">
      <c r="A158" s="36"/>
      <c r="B158" s="37"/>
      <c r="C158" s="181" t="s">
        <v>934</v>
      </c>
      <c r="D158" s="181" t="s">
        <v>179</v>
      </c>
      <c r="E158" s="182" t="s">
        <v>2524</v>
      </c>
      <c r="F158" s="183" t="s">
        <v>2650</v>
      </c>
      <c r="G158" s="184" t="s">
        <v>2651</v>
      </c>
      <c r="H158" s="185">
        <v>72</v>
      </c>
      <c r="I158" s="186"/>
      <c r="J158" s="187">
        <f t="shared" ref="J158:J168" si="30">ROUND(I158*H158,2)</f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ref="P158:P168" si="31">O158*H158</f>
        <v>0</v>
      </c>
      <c r="Q158" s="190">
        <v>0</v>
      </c>
      <c r="R158" s="190">
        <f t="shared" ref="R158:R168" si="32">Q158*H158</f>
        <v>0</v>
      </c>
      <c r="S158" s="190">
        <v>0</v>
      </c>
      <c r="T158" s="191">
        <f t="shared" ref="T158:T168" si="33"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ref="BE158:BE168" si="34">IF(N158="základní",J158,0)</f>
        <v>0</v>
      </c>
      <c r="BF158" s="193">
        <f t="shared" ref="BF158:BF168" si="35">IF(N158="snížená",J158,0)</f>
        <v>0</v>
      </c>
      <c r="BG158" s="193">
        <f t="shared" ref="BG158:BG168" si="36">IF(N158="zákl. přenesená",J158,0)</f>
        <v>0</v>
      </c>
      <c r="BH158" s="193">
        <f t="shared" ref="BH158:BH168" si="37">IF(N158="sníž. přenesená",J158,0)</f>
        <v>0</v>
      </c>
      <c r="BI158" s="193">
        <f t="shared" ref="BI158:BI168" si="38">IF(N158="nulová",J158,0)</f>
        <v>0</v>
      </c>
      <c r="BJ158" s="19" t="s">
        <v>79</v>
      </c>
      <c r="BK158" s="193">
        <f t="shared" ref="BK158:BK168" si="39">ROUND(I158*H158,2)</f>
        <v>0</v>
      </c>
      <c r="BL158" s="19" t="s">
        <v>184</v>
      </c>
      <c r="BM158" s="192" t="s">
        <v>1284</v>
      </c>
    </row>
    <row r="159" spans="1:65" s="2" customFormat="1" ht="16.5" customHeight="1">
      <c r="A159" s="36"/>
      <c r="B159" s="37"/>
      <c r="C159" s="181" t="s">
        <v>940</v>
      </c>
      <c r="D159" s="181" t="s">
        <v>179</v>
      </c>
      <c r="E159" s="182" t="s">
        <v>2533</v>
      </c>
      <c r="F159" s="183" t="s">
        <v>2652</v>
      </c>
      <c r="G159" s="184" t="s">
        <v>2526</v>
      </c>
      <c r="H159" s="185">
        <v>50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2653</v>
      </c>
    </row>
    <row r="160" spans="1:65" s="2" customFormat="1" ht="16.5" customHeight="1">
      <c r="A160" s="36"/>
      <c r="B160" s="37"/>
      <c r="C160" s="181" t="s">
        <v>945</v>
      </c>
      <c r="D160" s="181" t="s">
        <v>179</v>
      </c>
      <c r="E160" s="182" t="s">
        <v>2537</v>
      </c>
      <c r="F160" s="183" t="s">
        <v>2654</v>
      </c>
      <c r="G160" s="184" t="s">
        <v>2526</v>
      </c>
      <c r="H160" s="185">
        <v>50</v>
      </c>
      <c r="I160" s="186"/>
      <c r="J160" s="187">
        <f t="shared" si="3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1295</v>
      </c>
    </row>
    <row r="161" spans="1:65" s="2" customFormat="1" ht="16.5" customHeight="1">
      <c r="A161" s="36"/>
      <c r="B161" s="37"/>
      <c r="C161" s="181" t="s">
        <v>950</v>
      </c>
      <c r="D161" s="181" t="s">
        <v>179</v>
      </c>
      <c r="E161" s="182" t="s">
        <v>2539</v>
      </c>
      <c r="F161" s="183" t="s">
        <v>2655</v>
      </c>
      <c r="G161" s="184" t="s">
        <v>2526</v>
      </c>
      <c r="H161" s="185">
        <v>64</v>
      </c>
      <c r="I161" s="186"/>
      <c r="J161" s="187">
        <f t="shared" si="3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79</v>
      </c>
      <c r="BK161" s="193">
        <f t="shared" si="39"/>
        <v>0</v>
      </c>
      <c r="BL161" s="19" t="s">
        <v>184</v>
      </c>
      <c r="BM161" s="192" t="s">
        <v>1306</v>
      </c>
    </row>
    <row r="162" spans="1:65" s="2" customFormat="1" ht="16.5" customHeight="1">
      <c r="A162" s="36"/>
      <c r="B162" s="37"/>
      <c r="C162" s="181" t="s">
        <v>956</v>
      </c>
      <c r="D162" s="181" t="s">
        <v>179</v>
      </c>
      <c r="E162" s="182" t="s">
        <v>2541</v>
      </c>
      <c r="F162" s="183" t="s">
        <v>2656</v>
      </c>
      <c r="G162" s="184" t="s">
        <v>2526</v>
      </c>
      <c r="H162" s="185">
        <v>336</v>
      </c>
      <c r="I162" s="186"/>
      <c r="J162" s="187">
        <f t="shared" si="3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79</v>
      </c>
      <c r="BK162" s="193">
        <f t="shared" si="39"/>
        <v>0</v>
      </c>
      <c r="BL162" s="19" t="s">
        <v>184</v>
      </c>
      <c r="BM162" s="192" t="s">
        <v>2657</v>
      </c>
    </row>
    <row r="163" spans="1:65" s="2" customFormat="1" ht="16.5" customHeight="1">
      <c r="A163" s="36"/>
      <c r="B163" s="37"/>
      <c r="C163" s="181" t="s">
        <v>962</v>
      </c>
      <c r="D163" s="181" t="s">
        <v>179</v>
      </c>
      <c r="E163" s="182" t="s">
        <v>2543</v>
      </c>
      <c r="F163" s="183" t="s">
        <v>2658</v>
      </c>
      <c r="G163" s="184" t="s">
        <v>2659</v>
      </c>
      <c r="H163" s="185">
        <v>1</v>
      </c>
      <c r="I163" s="186"/>
      <c r="J163" s="187">
        <f t="shared" si="3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79</v>
      </c>
      <c r="BK163" s="193">
        <f t="shared" si="39"/>
        <v>0</v>
      </c>
      <c r="BL163" s="19" t="s">
        <v>184</v>
      </c>
      <c r="BM163" s="192" t="s">
        <v>2660</v>
      </c>
    </row>
    <row r="164" spans="1:65" s="2" customFormat="1" ht="16.5" customHeight="1">
      <c r="A164" s="36"/>
      <c r="B164" s="37"/>
      <c r="C164" s="181" t="s">
        <v>967</v>
      </c>
      <c r="D164" s="181" t="s">
        <v>179</v>
      </c>
      <c r="E164" s="182" t="s">
        <v>2661</v>
      </c>
      <c r="F164" s="183" t="s">
        <v>2662</v>
      </c>
      <c r="G164" s="184" t="s">
        <v>132</v>
      </c>
      <c r="H164" s="185">
        <v>60</v>
      </c>
      <c r="I164" s="186"/>
      <c r="J164" s="187">
        <f t="shared" si="3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79</v>
      </c>
      <c r="BK164" s="193">
        <f t="shared" si="39"/>
        <v>0</v>
      </c>
      <c r="BL164" s="19" t="s">
        <v>184</v>
      </c>
      <c r="BM164" s="192" t="s">
        <v>1316</v>
      </c>
    </row>
    <row r="165" spans="1:65" s="2" customFormat="1" ht="16.5" customHeight="1">
      <c r="A165" s="36"/>
      <c r="B165" s="37"/>
      <c r="C165" s="181" t="s">
        <v>972</v>
      </c>
      <c r="D165" s="181" t="s">
        <v>179</v>
      </c>
      <c r="E165" s="182" t="s">
        <v>2663</v>
      </c>
      <c r="F165" s="183" t="s">
        <v>2664</v>
      </c>
      <c r="G165" s="184" t="s">
        <v>2526</v>
      </c>
      <c r="H165" s="185">
        <v>72</v>
      </c>
      <c r="I165" s="186"/>
      <c r="J165" s="187">
        <f t="shared" si="3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79</v>
      </c>
      <c r="BK165" s="193">
        <f t="shared" si="39"/>
        <v>0</v>
      </c>
      <c r="BL165" s="19" t="s">
        <v>184</v>
      </c>
      <c r="BM165" s="192" t="s">
        <v>1327</v>
      </c>
    </row>
    <row r="166" spans="1:65" s="2" customFormat="1" ht="16.5" customHeight="1">
      <c r="A166" s="36"/>
      <c r="B166" s="37"/>
      <c r="C166" s="181" t="s">
        <v>977</v>
      </c>
      <c r="D166" s="181" t="s">
        <v>179</v>
      </c>
      <c r="E166" s="182" t="s">
        <v>2549</v>
      </c>
      <c r="F166" s="183" t="s">
        <v>2665</v>
      </c>
      <c r="G166" s="184" t="s">
        <v>2526</v>
      </c>
      <c r="H166" s="185">
        <v>16</v>
      </c>
      <c r="I166" s="186"/>
      <c r="J166" s="187">
        <f t="shared" si="3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79</v>
      </c>
      <c r="BK166" s="193">
        <f t="shared" si="39"/>
        <v>0</v>
      </c>
      <c r="BL166" s="19" t="s">
        <v>184</v>
      </c>
      <c r="BM166" s="192" t="s">
        <v>1360</v>
      </c>
    </row>
    <row r="167" spans="1:65" s="2" customFormat="1" ht="16.5" customHeight="1">
      <c r="A167" s="36"/>
      <c r="B167" s="37"/>
      <c r="C167" s="181" t="s">
        <v>982</v>
      </c>
      <c r="D167" s="181" t="s">
        <v>179</v>
      </c>
      <c r="E167" s="182" t="s">
        <v>2551</v>
      </c>
      <c r="F167" s="183" t="s">
        <v>2666</v>
      </c>
      <c r="G167" s="184" t="s">
        <v>2314</v>
      </c>
      <c r="H167" s="185">
        <v>1</v>
      </c>
      <c r="I167" s="186"/>
      <c r="J167" s="187">
        <f t="shared" si="3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79</v>
      </c>
      <c r="BK167" s="193">
        <f t="shared" si="39"/>
        <v>0</v>
      </c>
      <c r="BL167" s="19" t="s">
        <v>184</v>
      </c>
      <c r="BM167" s="192" t="s">
        <v>1370</v>
      </c>
    </row>
    <row r="168" spans="1:65" s="2" customFormat="1" ht="16.5" customHeight="1">
      <c r="A168" s="36"/>
      <c r="B168" s="37"/>
      <c r="C168" s="181" t="s">
        <v>987</v>
      </c>
      <c r="D168" s="181" t="s">
        <v>179</v>
      </c>
      <c r="E168" s="182" t="s">
        <v>2553</v>
      </c>
      <c r="F168" s="183" t="s">
        <v>2667</v>
      </c>
      <c r="G168" s="184" t="s">
        <v>2314</v>
      </c>
      <c r="H168" s="185">
        <v>1</v>
      </c>
      <c r="I168" s="186"/>
      <c r="J168" s="187">
        <f t="shared" si="30"/>
        <v>0</v>
      </c>
      <c r="K168" s="183" t="s">
        <v>19</v>
      </c>
      <c r="L168" s="41"/>
      <c r="M168" s="261" t="s">
        <v>19</v>
      </c>
      <c r="N168" s="262" t="s">
        <v>43</v>
      </c>
      <c r="O168" s="245"/>
      <c r="P168" s="263">
        <f t="shared" si="31"/>
        <v>0</v>
      </c>
      <c r="Q168" s="263">
        <v>0</v>
      </c>
      <c r="R168" s="263">
        <f t="shared" si="32"/>
        <v>0</v>
      </c>
      <c r="S168" s="263">
        <v>0</v>
      </c>
      <c r="T168" s="264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79</v>
      </c>
      <c r="BK168" s="193">
        <f t="shared" si="39"/>
        <v>0</v>
      </c>
      <c r="BL168" s="19" t="s">
        <v>184</v>
      </c>
      <c r="BM168" s="192" t="s">
        <v>1381</v>
      </c>
    </row>
    <row r="169" spans="1:65" s="2" customFormat="1" ht="6.95" customHeight="1">
      <c r="A169" s="36"/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41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algorithmName="SHA-512" hashValue="Gv15L5hbIwf0iYs/y02su0z8whiGAcLGP7wjc74yWnLJeq9ZxPLwjbBdpvEXtbq+S3WKy03gX/544ONXhMIP6w==" saltValue="gTzXdAoXOB+7yva3EZ6MbLET26km3GAjNhmTD55WrP099yxxz5iUJCtRRc4wB5KiOBwN2Tl4q3X4TNDoFTv7uQ==" spinCount="100000" sheet="1" objects="1" scenarios="1" formatColumns="0" formatRows="0" autoFilter="0"/>
  <autoFilter ref="C89:K168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2668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ROUND((SUM(BE93:BE190)),  2)</f>
        <v>0</v>
      </c>
      <c r="G35" s="36"/>
      <c r="H35" s="36"/>
      <c r="I35" s="127">
        <v>0.21</v>
      </c>
      <c r="J35" s="126">
        <f>ROUND(((SUM(BE93:BE190))*I35),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ROUND((SUM(BF93:BF190)),  2)</f>
        <v>0</v>
      </c>
      <c r="G36" s="36"/>
      <c r="H36" s="36"/>
      <c r="I36" s="127">
        <v>0.15</v>
      </c>
      <c r="J36" s="126">
        <f>ROUND(((SUM(BF93:BF190))*I36),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ROUND((SUM(BG93:BG190)),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ROUND((SUM(BH93:BH190)),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ROUND((SUM(BI93:BI190)),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07 - SO 01.1.6    Silnoproudé rozvody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2669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2670</v>
      </c>
      <c r="E65" s="146"/>
      <c r="F65" s="146"/>
      <c r="G65" s="146"/>
      <c r="H65" s="146"/>
      <c r="I65" s="146"/>
      <c r="J65" s="147">
        <f>J112</f>
        <v>0</v>
      </c>
      <c r="K65" s="144"/>
      <c r="L65" s="148"/>
    </row>
    <row r="66" spans="1:31" s="9" customFormat="1" ht="24.95" customHeight="1">
      <c r="B66" s="143"/>
      <c r="C66" s="144"/>
      <c r="D66" s="145" t="s">
        <v>2671</v>
      </c>
      <c r="E66" s="146"/>
      <c r="F66" s="146"/>
      <c r="G66" s="146"/>
      <c r="H66" s="146"/>
      <c r="I66" s="146"/>
      <c r="J66" s="147">
        <f>J117</f>
        <v>0</v>
      </c>
      <c r="K66" s="144"/>
      <c r="L66" s="148"/>
    </row>
    <row r="67" spans="1:31" s="9" customFormat="1" ht="24.95" customHeight="1">
      <c r="B67" s="143"/>
      <c r="C67" s="144"/>
      <c r="D67" s="145" t="s">
        <v>2672</v>
      </c>
      <c r="E67" s="146"/>
      <c r="F67" s="146"/>
      <c r="G67" s="146"/>
      <c r="H67" s="146"/>
      <c r="I67" s="146"/>
      <c r="J67" s="147">
        <f>J130</f>
        <v>0</v>
      </c>
      <c r="K67" s="144"/>
      <c r="L67" s="148"/>
    </row>
    <row r="68" spans="1:31" s="9" customFormat="1" ht="24.95" customHeight="1">
      <c r="B68" s="143"/>
      <c r="C68" s="144"/>
      <c r="D68" s="145" t="s">
        <v>2673</v>
      </c>
      <c r="E68" s="146"/>
      <c r="F68" s="146"/>
      <c r="G68" s="146"/>
      <c r="H68" s="146"/>
      <c r="I68" s="146"/>
      <c r="J68" s="147">
        <f>J135</f>
        <v>0</v>
      </c>
      <c r="K68" s="144"/>
      <c r="L68" s="148"/>
    </row>
    <row r="69" spans="1:31" s="9" customFormat="1" ht="24.95" customHeight="1">
      <c r="B69" s="143"/>
      <c r="C69" s="144"/>
      <c r="D69" s="145" t="s">
        <v>2674</v>
      </c>
      <c r="E69" s="146"/>
      <c r="F69" s="146"/>
      <c r="G69" s="146"/>
      <c r="H69" s="146"/>
      <c r="I69" s="146"/>
      <c r="J69" s="147">
        <f>J156</f>
        <v>0</v>
      </c>
      <c r="K69" s="144"/>
      <c r="L69" s="148"/>
    </row>
    <row r="70" spans="1:31" s="9" customFormat="1" ht="24.95" customHeight="1">
      <c r="B70" s="143"/>
      <c r="C70" s="144"/>
      <c r="D70" s="145" t="s">
        <v>2675</v>
      </c>
      <c r="E70" s="146"/>
      <c r="F70" s="146"/>
      <c r="G70" s="146"/>
      <c r="H70" s="146"/>
      <c r="I70" s="146"/>
      <c r="J70" s="147">
        <f>J163</f>
        <v>0</v>
      </c>
      <c r="K70" s="144"/>
      <c r="L70" s="148"/>
    </row>
    <row r="71" spans="1:31" s="9" customFormat="1" ht="24.95" customHeight="1">
      <c r="B71" s="143"/>
      <c r="C71" s="144"/>
      <c r="D71" s="145" t="s">
        <v>2676</v>
      </c>
      <c r="E71" s="146"/>
      <c r="F71" s="146"/>
      <c r="G71" s="146"/>
      <c r="H71" s="146"/>
      <c r="I71" s="146"/>
      <c r="J71" s="147">
        <f>J171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162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5" t="str">
        <f>E7</f>
        <v>Rekonstrukce restaurace Farma - úprava 21. 12. 2023</v>
      </c>
      <c r="F81" s="416"/>
      <c r="G81" s="416"/>
      <c r="H81" s="416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5" t="s">
        <v>139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140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8" t="str">
        <f>E11</f>
        <v>07 - SO 01.1.6    Silnoproudé rozvody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6. 6. 2023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Česká zemědělská univerzita</v>
      </c>
      <c r="G89" s="38"/>
      <c r="H89" s="38"/>
      <c r="I89" s="31" t="s">
        <v>31</v>
      </c>
      <c r="J89" s="34" t="str">
        <f>E23</f>
        <v>GREBNER, spol s 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34</v>
      </c>
      <c r="J90" s="34" t="str">
        <f>E26</f>
        <v>Ing.Josef Němeček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163</v>
      </c>
      <c r="D92" s="157" t="s">
        <v>57</v>
      </c>
      <c r="E92" s="157" t="s">
        <v>53</v>
      </c>
      <c r="F92" s="157" t="s">
        <v>54</v>
      </c>
      <c r="G92" s="157" t="s">
        <v>164</v>
      </c>
      <c r="H92" s="157" t="s">
        <v>165</v>
      </c>
      <c r="I92" s="157" t="s">
        <v>166</v>
      </c>
      <c r="J92" s="157" t="s">
        <v>144</v>
      </c>
      <c r="K92" s="158" t="s">
        <v>167</v>
      </c>
      <c r="L92" s="159"/>
      <c r="M92" s="70" t="s">
        <v>19</v>
      </c>
      <c r="N92" s="71" t="s">
        <v>42</v>
      </c>
      <c r="O92" s="71" t="s">
        <v>168</v>
      </c>
      <c r="P92" s="71" t="s">
        <v>169</v>
      </c>
      <c r="Q92" s="71" t="s">
        <v>170</v>
      </c>
      <c r="R92" s="71" t="s">
        <v>171</v>
      </c>
      <c r="S92" s="71" t="s">
        <v>172</v>
      </c>
      <c r="T92" s="72" t="s">
        <v>173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174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P94+P112+P117+P130+P135+P156+P163+P171</f>
        <v>0</v>
      </c>
      <c r="Q93" s="74"/>
      <c r="R93" s="162">
        <f>R94+R112+R117+R130+R135+R156+R163+R171</f>
        <v>0</v>
      </c>
      <c r="S93" s="74"/>
      <c r="T93" s="163">
        <f>T94+T112+T117+T130+T135+T156+T163+T171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145</v>
      </c>
      <c r="BK93" s="164">
        <f>BK94+BK112+BK117+BK130+BK135+BK156+BK163+BK171</f>
        <v>0</v>
      </c>
    </row>
    <row r="94" spans="1:65" s="12" customFormat="1" ht="25.9" customHeight="1">
      <c r="B94" s="165"/>
      <c r="C94" s="166"/>
      <c r="D94" s="167" t="s">
        <v>71</v>
      </c>
      <c r="E94" s="168" t="s">
        <v>2677</v>
      </c>
      <c r="F94" s="168" t="s">
        <v>2678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SUM(P95:P111)</f>
        <v>0</v>
      </c>
      <c r="Q94" s="173"/>
      <c r="R94" s="174">
        <f>SUM(R95:R111)</f>
        <v>0</v>
      </c>
      <c r="S94" s="173"/>
      <c r="T94" s="175">
        <f>SUM(T95:T111)</f>
        <v>0</v>
      </c>
      <c r="AR94" s="176" t="s">
        <v>79</v>
      </c>
      <c r="AT94" s="177" t="s">
        <v>71</v>
      </c>
      <c r="AU94" s="177" t="s">
        <v>72</v>
      </c>
      <c r="AY94" s="176" t="s">
        <v>177</v>
      </c>
      <c r="BK94" s="178">
        <f>SUM(BK95:BK111)</f>
        <v>0</v>
      </c>
    </row>
    <row r="95" spans="1:65" s="2" customFormat="1" ht="21.75" customHeight="1">
      <c r="A95" s="36"/>
      <c r="B95" s="37"/>
      <c r="C95" s="181" t="s">
        <v>79</v>
      </c>
      <c r="D95" s="181" t="s">
        <v>179</v>
      </c>
      <c r="E95" s="182" t="s">
        <v>2679</v>
      </c>
      <c r="F95" s="183" t="s">
        <v>2680</v>
      </c>
      <c r="G95" s="184" t="s">
        <v>269</v>
      </c>
      <c r="H95" s="185">
        <v>31</v>
      </c>
      <c r="I95" s="186"/>
      <c r="J95" s="187">
        <f t="shared" ref="J95:J111" si="0"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ref="P95:P111" si="1">O95*H95</f>
        <v>0</v>
      </c>
      <c r="Q95" s="190">
        <v>0</v>
      </c>
      <c r="R95" s="190">
        <f t="shared" ref="R95:R111" si="2">Q95*H95</f>
        <v>0</v>
      </c>
      <c r="S95" s="190">
        <v>0</v>
      </c>
      <c r="T95" s="191">
        <f t="shared" ref="T95:T111" si="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ref="BE95:BE111" si="4">IF(N95="základní",J95,0)</f>
        <v>0</v>
      </c>
      <c r="BF95" s="193">
        <f t="shared" ref="BF95:BF111" si="5">IF(N95="snížená",J95,0)</f>
        <v>0</v>
      </c>
      <c r="BG95" s="193">
        <f t="shared" ref="BG95:BG111" si="6">IF(N95="zákl. přenesená",J95,0)</f>
        <v>0</v>
      </c>
      <c r="BH95" s="193">
        <f t="shared" ref="BH95:BH111" si="7">IF(N95="sníž. přenesená",J95,0)</f>
        <v>0</v>
      </c>
      <c r="BI95" s="193">
        <f t="shared" ref="BI95:BI111" si="8">IF(N95="nulová",J95,0)</f>
        <v>0</v>
      </c>
      <c r="BJ95" s="19" t="s">
        <v>79</v>
      </c>
      <c r="BK95" s="193">
        <f t="shared" ref="BK95:BK111" si="9">ROUND(I95*H95,2)</f>
        <v>0</v>
      </c>
      <c r="BL95" s="19" t="s">
        <v>184</v>
      </c>
      <c r="BM95" s="192" t="s">
        <v>81</v>
      </c>
    </row>
    <row r="96" spans="1:65" s="2" customFormat="1" ht="24.2" customHeight="1">
      <c r="A96" s="36"/>
      <c r="B96" s="37"/>
      <c r="C96" s="181" t="s">
        <v>81</v>
      </c>
      <c r="D96" s="181" t="s">
        <v>179</v>
      </c>
      <c r="E96" s="182" t="s">
        <v>2681</v>
      </c>
      <c r="F96" s="183" t="s">
        <v>2682</v>
      </c>
      <c r="G96" s="184" t="s">
        <v>269</v>
      </c>
      <c r="H96" s="185">
        <v>23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184</v>
      </c>
    </row>
    <row r="97" spans="1:65" s="2" customFormat="1" ht="24.2" customHeight="1">
      <c r="A97" s="36"/>
      <c r="B97" s="37"/>
      <c r="C97" s="181" t="s">
        <v>108</v>
      </c>
      <c r="D97" s="181" t="s">
        <v>179</v>
      </c>
      <c r="E97" s="182" t="s">
        <v>2683</v>
      </c>
      <c r="F97" s="183" t="s">
        <v>2684</v>
      </c>
      <c r="G97" s="184" t="s">
        <v>269</v>
      </c>
      <c r="H97" s="185">
        <v>10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220</v>
      </c>
    </row>
    <row r="98" spans="1:65" s="2" customFormat="1" ht="24.2" customHeight="1">
      <c r="A98" s="36"/>
      <c r="B98" s="37"/>
      <c r="C98" s="181" t="s">
        <v>184</v>
      </c>
      <c r="D98" s="181" t="s">
        <v>179</v>
      </c>
      <c r="E98" s="182" t="s">
        <v>2685</v>
      </c>
      <c r="F98" s="183" t="s">
        <v>2686</v>
      </c>
      <c r="G98" s="184" t="s">
        <v>269</v>
      </c>
      <c r="H98" s="185">
        <v>3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232</v>
      </c>
    </row>
    <row r="99" spans="1:65" s="2" customFormat="1" ht="24.2" customHeight="1">
      <c r="A99" s="36"/>
      <c r="B99" s="37"/>
      <c r="C99" s="181" t="s">
        <v>212</v>
      </c>
      <c r="D99" s="181" t="s">
        <v>179</v>
      </c>
      <c r="E99" s="182" t="s">
        <v>2687</v>
      </c>
      <c r="F99" s="183" t="s">
        <v>2688</v>
      </c>
      <c r="G99" s="184" t="s">
        <v>269</v>
      </c>
      <c r="H99" s="185">
        <v>23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117</v>
      </c>
    </row>
    <row r="100" spans="1:65" s="2" customFormat="1" ht="24.2" customHeight="1">
      <c r="A100" s="36"/>
      <c r="B100" s="37"/>
      <c r="C100" s="181" t="s">
        <v>220</v>
      </c>
      <c r="D100" s="181" t="s">
        <v>179</v>
      </c>
      <c r="E100" s="182" t="s">
        <v>2689</v>
      </c>
      <c r="F100" s="183" t="s">
        <v>2690</v>
      </c>
      <c r="G100" s="184" t="s">
        <v>269</v>
      </c>
      <c r="H100" s="185">
        <v>16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259</v>
      </c>
    </row>
    <row r="101" spans="1:65" s="2" customFormat="1" ht="16.5" customHeight="1">
      <c r="A101" s="36"/>
      <c r="B101" s="37"/>
      <c r="C101" s="181" t="s">
        <v>225</v>
      </c>
      <c r="D101" s="181" t="s">
        <v>179</v>
      </c>
      <c r="E101" s="182" t="s">
        <v>2691</v>
      </c>
      <c r="F101" s="183" t="s">
        <v>2692</v>
      </c>
      <c r="G101" s="184" t="s">
        <v>269</v>
      </c>
      <c r="H101" s="185">
        <v>19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272</v>
      </c>
    </row>
    <row r="102" spans="1:65" s="2" customFormat="1" ht="16.5" customHeight="1">
      <c r="A102" s="36"/>
      <c r="B102" s="37"/>
      <c r="C102" s="181" t="s">
        <v>232</v>
      </c>
      <c r="D102" s="181" t="s">
        <v>179</v>
      </c>
      <c r="E102" s="182" t="s">
        <v>2693</v>
      </c>
      <c r="F102" s="183" t="s">
        <v>2694</v>
      </c>
      <c r="G102" s="184" t="s">
        <v>269</v>
      </c>
      <c r="H102" s="185">
        <v>14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287</v>
      </c>
    </row>
    <row r="103" spans="1:65" s="2" customFormat="1" ht="16.5" customHeight="1">
      <c r="A103" s="36"/>
      <c r="B103" s="37"/>
      <c r="C103" s="181" t="s">
        <v>241</v>
      </c>
      <c r="D103" s="181" t="s">
        <v>179</v>
      </c>
      <c r="E103" s="182" t="s">
        <v>2695</v>
      </c>
      <c r="F103" s="183" t="s">
        <v>2696</v>
      </c>
      <c r="G103" s="184" t="s">
        <v>269</v>
      </c>
      <c r="H103" s="185">
        <v>14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305</v>
      </c>
    </row>
    <row r="104" spans="1:65" s="2" customFormat="1" ht="16.5" customHeight="1">
      <c r="A104" s="36"/>
      <c r="B104" s="37"/>
      <c r="C104" s="181" t="s">
        <v>117</v>
      </c>
      <c r="D104" s="181" t="s">
        <v>179</v>
      </c>
      <c r="E104" s="182" t="s">
        <v>2697</v>
      </c>
      <c r="F104" s="183" t="s">
        <v>2698</v>
      </c>
      <c r="G104" s="184" t="s">
        <v>269</v>
      </c>
      <c r="H104" s="185">
        <v>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318</v>
      </c>
    </row>
    <row r="105" spans="1:65" s="2" customFormat="1" ht="24.2" customHeight="1">
      <c r="A105" s="36"/>
      <c r="B105" s="37"/>
      <c r="C105" s="181" t="s">
        <v>252</v>
      </c>
      <c r="D105" s="181" t="s">
        <v>179</v>
      </c>
      <c r="E105" s="182" t="s">
        <v>2699</v>
      </c>
      <c r="F105" s="183" t="s">
        <v>2700</v>
      </c>
      <c r="G105" s="184" t="s">
        <v>269</v>
      </c>
      <c r="H105" s="185">
        <v>10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332</v>
      </c>
    </row>
    <row r="106" spans="1:65" s="2" customFormat="1" ht="24.2" customHeight="1">
      <c r="A106" s="36"/>
      <c r="B106" s="37"/>
      <c r="C106" s="181" t="s">
        <v>259</v>
      </c>
      <c r="D106" s="181" t="s">
        <v>179</v>
      </c>
      <c r="E106" s="182" t="s">
        <v>2701</v>
      </c>
      <c r="F106" s="183" t="s">
        <v>2702</v>
      </c>
      <c r="G106" s="184" t="s">
        <v>269</v>
      </c>
      <c r="H106" s="185">
        <v>4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350</v>
      </c>
    </row>
    <row r="107" spans="1:65" s="2" customFormat="1" ht="24.2" customHeight="1">
      <c r="A107" s="36"/>
      <c r="B107" s="37"/>
      <c r="C107" s="181" t="s">
        <v>266</v>
      </c>
      <c r="D107" s="181" t="s">
        <v>179</v>
      </c>
      <c r="E107" s="182" t="s">
        <v>2703</v>
      </c>
      <c r="F107" s="183" t="s">
        <v>2704</v>
      </c>
      <c r="G107" s="184" t="s">
        <v>269</v>
      </c>
      <c r="H107" s="185">
        <v>10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362</v>
      </c>
    </row>
    <row r="108" spans="1:65" s="2" customFormat="1" ht="16.5" customHeight="1">
      <c r="A108" s="36"/>
      <c r="B108" s="37"/>
      <c r="C108" s="181" t="s">
        <v>272</v>
      </c>
      <c r="D108" s="181" t="s">
        <v>179</v>
      </c>
      <c r="E108" s="182" t="s">
        <v>2705</v>
      </c>
      <c r="F108" s="183" t="s">
        <v>2706</v>
      </c>
      <c r="G108" s="184" t="s">
        <v>269</v>
      </c>
      <c r="H108" s="185">
        <v>16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377</v>
      </c>
    </row>
    <row r="109" spans="1:65" s="2" customFormat="1" ht="16.5" customHeight="1">
      <c r="A109" s="36"/>
      <c r="B109" s="37"/>
      <c r="C109" s="181" t="s">
        <v>8</v>
      </c>
      <c r="D109" s="181" t="s">
        <v>179</v>
      </c>
      <c r="E109" s="182" t="s">
        <v>2707</v>
      </c>
      <c r="F109" s="183" t="s">
        <v>2708</v>
      </c>
      <c r="G109" s="184" t="s">
        <v>269</v>
      </c>
      <c r="H109" s="185">
        <v>3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417</v>
      </c>
    </row>
    <row r="110" spans="1:65" s="2" customFormat="1" ht="24.2" customHeight="1">
      <c r="A110" s="36"/>
      <c r="B110" s="37"/>
      <c r="C110" s="181" t="s">
        <v>287</v>
      </c>
      <c r="D110" s="181" t="s">
        <v>179</v>
      </c>
      <c r="E110" s="182" t="s">
        <v>2709</v>
      </c>
      <c r="F110" s="183" t="s">
        <v>2710</v>
      </c>
      <c r="G110" s="184" t="s">
        <v>269</v>
      </c>
      <c r="H110" s="185">
        <v>9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429</v>
      </c>
    </row>
    <row r="111" spans="1:65" s="2" customFormat="1" ht="16.5" customHeight="1">
      <c r="A111" s="36"/>
      <c r="B111" s="37"/>
      <c r="C111" s="181" t="s">
        <v>298</v>
      </c>
      <c r="D111" s="181" t="s">
        <v>179</v>
      </c>
      <c r="E111" s="182" t="s">
        <v>2711</v>
      </c>
      <c r="F111" s="183" t="s">
        <v>2712</v>
      </c>
      <c r="G111" s="184" t="s">
        <v>2659</v>
      </c>
      <c r="H111" s="185">
        <v>1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2713</v>
      </c>
    </row>
    <row r="112" spans="1:65" s="12" customFormat="1" ht="25.9" customHeight="1">
      <c r="B112" s="165"/>
      <c r="C112" s="166"/>
      <c r="D112" s="167" t="s">
        <v>71</v>
      </c>
      <c r="E112" s="168" t="s">
        <v>2714</v>
      </c>
      <c r="F112" s="168" t="s">
        <v>2715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SUM(P113:P116)</f>
        <v>0</v>
      </c>
      <c r="Q112" s="173"/>
      <c r="R112" s="174">
        <f>SUM(R113:R116)</f>
        <v>0</v>
      </c>
      <c r="S112" s="173"/>
      <c r="T112" s="175">
        <f>SUM(T113:T116)</f>
        <v>0</v>
      </c>
      <c r="AR112" s="176" t="s">
        <v>79</v>
      </c>
      <c r="AT112" s="177" t="s">
        <v>71</v>
      </c>
      <c r="AU112" s="177" t="s">
        <v>72</v>
      </c>
      <c r="AY112" s="176" t="s">
        <v>177</v>
      </c>
      <c r="BK112" s="178">
        <f>SUM(BK113:BK116)</f>
        <v>0</v>
      </c>
    </row>
    <row r="113" spans="1:65" s="2" customFormat="1" ht="16.5" customHeight="1">
      <c r="A113" s="36"/>
      <c r="B113" s="37"/>
      <c r="C113" s="181" t="s">
        <v>305</v>
      </c>
      <c r="D113" s="181" t="s">
        <v>179</v>
      </c>
      <c r="E113" s="182" t="s">
        <v>2716</v>
      </c>
      <c r="F113" s="183" t="s">
        <v>2717</v>
      </c>
      <c r="G113" s="184" t="s">
        <v>269</v>
      </c>
      <c r="H113" s="185">
        <v>120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439</v>
      </c>
    </row>
    <row r="114" spans="1:65" s="2" customFormat="1" ht="16.5" customHeight="1">
      <c r="A114" s="36"/>
      <c r="B114" s="37"/>
      <c r="C114" s="181" t="s">
        <v>310</v>
      </c>
      <c r="D114" s="181" t="s">
        <v>179</v>
      </c>
      <c r="E114" s="182" t="s">
        <v>2718</v>
      </c>
      <c r="F114" s="183" t="s">
        <v>2719</v>
      </c>
      <c r="G114" s="184" t="s">
        <v>269</v>
      </c>
      <c r="H114" s="185">
        <v>25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456</v>
      </c>
    </row>
    <row r="115" spans="1:65" s="2" customFormat="1" ht="16.5" customHeight="1">
      <c r="A115" s="36"/>
      <c r="B115" s="37"/>
      <c r="C115" s="181" t="s">
        <v>318</v>
      </c>
      <c r="D115" s="181" t="s">
        <v>179</v>
      </c>
      <c r="E115" s="182" t="s">
        <v>2720</v>
      </c>
      <c r="F115" s="183" t="s">
        <v>2721</v>
      </c>
      <c r="G115" s="184" t="s">
        <v>269</v>
      </c>
      <c r="H115" s="185">
        <v>2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472</v>
      </c>
    </row>
    <row r="116" spans="1:65" s="2" customFormat="1" ht="16.5" customHeight="1">
      <c r="A116" s="36"/>
      <c r="B116" s="37"/>
      <c r="C116" s="181" t="s">
        <v>7</v>
      </c>
      <c r="D116" s="181" t="s">
        <v>179</v>
      </c>
      <c r="E116" s="182" t="s">
        <v>2722</v>
      </c>
      <c r="F116" s="183" t="s">
        <v>2723</v>
      </c>
      <c r="G116" s="184" t="s">
        <v>269</v>
      </c>
      <c r="H116" s="185">
        <v>2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486</v>
      </c>
    </row>
    <row r="117" spans="1:65" s="12" customFormat="1" ht="25.9" customHeight="1">
      <c r="B117" s="165"/>
      <c r="C117" s="166"/>
      <c r="D117" s="167" t="s">
        <v>71</v>
      </c>
      <c r="E117" s="168" t="s">
        <v>2724</v>
      </c>
      <c r="F117" s="168" t="s">
        <v>2725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SUM(P118:P129)</f>
        <v>0</v>
      </c>
      <c r="Q117" s="173"/>
      <c r="R117" s="174">
        <f>SUM(R118:R129)</f>
        <v>0</v>
      </c>
      <c r="S117" s="173"/>
      <c r="T117" s="175">
        <f>SUM(T118:T129)</f>
        <v>0</v>
      </c>
      <c r="AR117" s="176" t="s">
        <v>79</v>
      </c>
      <c r="AT117" s="177" t="s">
        <v>71</v>
      </c>
      <c r="AU117" s="177" t="s">
        <v>72</v>
      </c>
      <c r="AY117" s="176" t="s">
        <v>177</v>
      </c>
      <c r="BK117" s="178">
        <f>SUM(BK118:BK129)</f>
        <v>0</v>
      </c>
    </row>
    <row r="118" spans="1:65" s="2" customFormat="1" ht="16.5" customHeight="1">
      <c r="A118" s="36"/>
      <c r="B118" s="37"/>
      <c r="C118" s="181" t="s">
        <v>332</v>
      </c>
      <c r="D118" s="181" t="s">
        <v>179</v>
      </c>
      <c r="E118" s="182" t="s">
        <v>2726</v>
      </c>
      <c r="F118" s="183" t="s">
        <v>2727</v>
      </c>
      <c r="G118" s="184" t="s">
        <v>269</v>
      </c>
      <c r="H118" s="185">
        <v>11</v>
      </c>
      <c r="I118" s="186"/>
      <c r="J118" s="187">
        <f t="shared" ref="J118:J129" si="10"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ref="P118:P129" si="11">O118*H118</f>
        <v>0</v>
      </c>
      <c r="Q118" s="190">
        <v>0</v>
      </c>
      <c r="R118" s="190">
        <f t="shared" ref="R118:R129" si="12">Q118*H118</f>
        <v>0</v>
      </c>
      <c r="S118" s="190">
        <v>0</v>
      </c>
      <c r="T118" s="191">
        <f t="shared" ref="T118:T129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ref="BE118:BE129" si="14">IF(N118="základní",J118,0)</f>
        <v>0</v>
      </c>
      <c r="BF118" s="193">
        <f t="shared" ref="BF118:BF129" si="15">IF(N118="snížená",J118,0)</f>
        <v>0</v>
      </c>
      <c r="BG118" s="193">
        <f t="shared" ref="BG118:BG129" si="16">IF(N118="zákl. přenesená",J118,0)</f>
        <v>0</v>
      </c>
      <c r="BH118" s="193">
        <f t="shared" ref="BH118:BH129" si="17">IF(N118="sníž. přenesená",J118,0)</f>
        <v>0</v>
      </c>
      <c r="BI118" s="193">
        <f t="shared" ref="BI118:BI129" si="18">IF(N118="nulová",J118,0)</f>
        <v>0</v>
      </c>
      <c r="BJ118" s="19" t="s">
        <v>79</v>
      </c>
      <c r="BK118" s="193">
        <f t="shared" ref="BK118:BK129" si="19">ROUND(I118*H118,2)</f>
        <v>0</v>
      </c>
      <c r="BL118" s="19" t="s">
        <v>184</v>
      </c>
      <c r="BM118" s="192" t="s">
        <v>495</v>
      </c>
    </row>
    <row r="119" spans="1:65" s="2" customFormat="1" ht="16.5" customHeight="1">
      <c r="A119" s="36"/>
      <c r="B119" s="37"/>
      <c r="C119" s="181" t="s">
        <v>338</v>
      </c>
      <c r="D119" s="181" t="s">
        <v>179</v>
      </c>
      <c r="E119" s="182" t="s">
        <v>2728</v>
      </c>
      <c r="F119" s="183" t="s">
        <v>2729</v>
      </c>
      <c r="G119" s="184" t="s">
        <v>269</v>
      </c>
      <c r="H119" s="185">
        <v>10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508</v>
      </c>
    </row>
    <row r="120" spans="1:65" s="2" customFormat="1" ht="16.5" customHeight="1">
      <c r="A120" s="36"/>
      <c r="B120" s="37"/>
      <c r="C120" s="181" t="s">
        <v>350</v>
      </c>
      <c r="D120" s="181" t="s">
        <v>179</v>
      </c>
      <c r="E120" s="182" t="s">
        <v>2730</v>
      </c>
      <c r="F120" s="183" t="s">
        <v>2731</v>
      </c>
      <c r="G120" s="184" t="s">
        <v>269</v>
      </c>
      <c r="H120" s="185">
        <v>15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520</v>
      </c>
    </row>
    <row r="121" spans="1:65" s="2" customFormat="1" ht="16.5" customHeight="1">
      <c r="A121" s="36"/>
      <c r="B121" s="37"/>
      <c r="C121" s="181" t="s">
        <v>356</v>
      </c>
      <c r="D121" s="181" t="s">
        <v>179</v>
      </c>
      <c r="E121" s="182" t="s">
        <v>2732</v>
      </c>
      <c r="F121" s="183" t="s">
        <v>2733</v>
      </c>
      <c r="G121" s="184" t="s">
        <v>269</v>
      </c>
      <c r="H121" s="185">
        <v>14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533</v>
      </c>
    </row>
    <row r="122" spans="1:65" s="2" customFormat="1" ht="16.5" customHeight="1">
      <c r="A122" s="36"/>
      <c r="B122" s="37"/>
      <c r="C122" s="181" t="s">
        <v>362</v>
      </c>
      <c r="D122" s="181" t="s">
        <v>179</v>
      </c>
      <c r="E122" s="182" t="s">
        <v>2734</v>
      </c>
      <c r="F122" s="183" t="s">
        <v>2735</v>
      </c>
      <c r="G122" s="184" t="s">
        <v>269</v>
      </c>
      <c r="H122" s="185">
        <v>1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551</v>
      </c>
    </row>
    <row r="123" spans="1:65" s="2" customFormat="1" ht="16.5" customHeight="1">
      <c r="A123" s="36"/>
      <c r="B123" s="37"/>
      <c r="C123" s="181" t="s">
        <v>371</v>
      </c>
      <c r="D123" s="181" t="s">
        <v>179</v>
      </c>
      <c r="E123" s="182" t="s">
        <v>2736</v>
      </c>
      <c r="F123" s="183" t="s">
        <v>2737</v>
      </c>
      <c r="G123" s="184" t="s">
        <v>269</v>
      </c>
      <c r="H123" s="185">
        <v>2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571</v>
      </c>
    </row>
    <row r="124" spans="1:65" s="2" customFormat="1" ht="16.5" customHeight="1">
      <c r="A124" s="36"/>
      <c r="B124" s="37"/>
      <c r="C124" s="181" t="s">
        <v>377</v>
      </c>
      <c r="D124" s="181" t="s">
        <v>179</v>
      </c>
      <c r="E124" s="182" t="s">
        <v>2738</v>
      </c>
      <c r="F124" s="183" t="s">
        <v>2739</v>
      </c>
      <c r="G124" s="184" t="s">
        <v>269</v>
      </c>
      <c r="H124" s="185">
        <v>3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900</v>
      </c>
    </row>
    <row r="125" spans="1:65" s="2" customFormat="1" ht="24.2" customHeight="1">
      <c r="A125" s="36"/>
      <c r="B125" s="37"/>
      <c r="C125" s="181" t="s">
        <v>384</v>
      </c>
      <c r="D125" s="181" t="s">
        <v>179</v>
      </c>
      <c r="E125" s="182" t="s">
        <v>2740</v>
      </c>
      <c r="F125" s="183" t="s">
        <v>2741</v>
      </c>
      <c r="G125" s="184" t="s">
        <v>269</v>
      </c>
      <c r="H125" s="185">
        <v>5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914</v>
      </c>
    </row>
    <row r="126" spans="1:65" s="2" customFormat="1" ht="24.2" customHeight="1">
      <c r="A126" s="36"/>
      <c r="B126" s="37"/>
      <c r="C126" s="181" t="s">
        <v>393</v>
      </c>
      <c r="D126" s="181" t="s">
        <v>179</v>
      </c>
      <c r="E126" s="182" t="s">
        <v>2742</v>
      </c>
      <c r="F126" s="183" t="s">
        <v>2743</v>
      </c>
      <c r="G126" s="184" t="s">
        <v>269</v>
      </c>
      <c r="H126" s="185">
        <v>16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929</v>
      </c>
    </row>
    <row r="127" spans="1:65" s="2" customFormat="1" ht="16.5" customHeight="1">
      <c r="A127" s="36"/>
      <c r="B127" s="37"/>
      <c r="C127" s="181" t="s">
        <v>399</v>
      </c>
      <c r="D127" s="181" t="s">
        <v>179</v>
      </c>
      <c r="E127" s="182" t="s">
        <v>2744</v>
      </c>
      <c r="F127" s="183" t="s">
        <v>2745</v>
      </c>
      <c r="G127" s="184" t="s">
        <v>269</v>
      </c>
      <c r="H127" s="185">
        <v>20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940</v>
      </c>
    </row>
    <row r="128" spans="1:65" s="2" customFormat="1" ht="33" customHeight="1">
      <c r="A128" s="36"/>
      <c r="B128" s="37"/>
      <c r="C128" s="181" t="s">
        <v>404</v>
      </c>
      <c r="D128" s="181" t="s">
        <v>179</v>
      </c>
      <c r="E128" s="182" t="s">
        <v>2746</v>
      </c>
      <c r="F128" s="183" t="s">
        <v>2747</v>
      </c>
      <c r="G128" s="184" t="s">
        <v>269</v>
      </c>
      <c r="H128" s="185">
        <v>2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950</v>
      </c>
    </row>
    <row r="129" spans="1:65" s="2" customFormat="1" ht="16.5" customHeight="1">
      <c r="A129" s="36"/>
      <c r="B129" s="37"/>
      <c r="C129" s="181" t="s">
        <v>411</v>
      </c>
      <c r="D129" s="181" t="s">
        <v>179</v>
      </c>
      <c r="E129" s="182" t="s">
        <v>2748</v>
      </c>
      <c r="F129" s="183" t="s">
        <v>2749</v>
      </c>
      <c r="G129" s="184" t="s">
        <v>269</v>
      </c>
      <c r="H129" s="185">
        <v>14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962</v>
      </c>
    </row>
    <row r="130" spans="1:65" s="12" customFormat="1" ht="25.9" customHeight="1">
      <c r="B130" s="165"/>
      <c r="C130" s="166"/>
      <c r="D130" s="167" t="s">
        <v>71</v>
      </c>
      <c r="E130" s="168" t="s">
        <v>71</v>
      </c>
      <c r="F130" s="168" t="s">
        <v>2750</v>
      </c>
      <c r="G130" s="166"/>
      <c r="H130" s="166"/>
      <c r="I130" s="169"/>
      <c r="J130" s="170">
        <f>BK130</f>
        <v>0</v>
      </c>
      <c r="K130" s="166"/>
      <c r="L130" s="171"/>
      <c r="M130" s="172"/>
      <c r="N130" s="173"/>
      <c r="O130" s="173"/>
      <c r="P130" s="174">
        <f>SUM(P131:P134)</f>
        <v>0</v>
      </c>
      <c r="Q130" s="173"/>
      <c r="R130" s="174">
        <f>SUM(R131:R134)</f>
        <v>0</v>
      </c>
      <c r="S130" s="173"/>
      <c r="T130" s="175">
        <f>SUM(T131:T134)</f>
        <v>0</v>
      </c>
      <c r="AR130" s="176" t="s">
        <v>79</v>
      </c>
      <c r="AT130" s="177" t="s">
        <v>71</v>
      </c>
      <c r="AU130" s="177" t="s">
        <v>72</v>
      </c>
      <c r="AY130" s="176" t="s">
        <v>177</v>
      </c>
      <c r="BK130" s="178">
        <f>SUM(BK131:BK134)</f>
        <v>0</v>
      </c>
    </row>
    <row r="131" spans="1:65" s="2" customFormat="1" ht="21.75" customHeight="1">
      <c r="A131" s="36"/>
      <c r="B131" s="37"/>
      <c r="C131" s="181" t="s">
        <v>417</v>
      </c>
      <c r="D131" s="181" t="s">
        <v>179</v>
      </c>
      <c r="E131" s="182" t="s">
        <v>2751</v>
      </c>
      <c r="F131" s="183" t="s">
        <v>2752</v>
      </c>
      <c r="G131" s="184" t="s">
        <v>380</v>
      </c>
      <c r="H131" s="185">
        <v>125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972</v>
      </c>
    </row>
    <row r="132" spans="1:65" s="2" customFormat="1" ht="24.2" customHeight="1">
      <c r="A132" s="36"/>
      <c r="B132" s="37"/>
      <c r="C132" s="181" t="s">
        <v>423</v>
      </c>
      <c r="D132" s="181" t="s">
        <v>179</v>
      </c>
      <c r="E132" s="182" t="s">
        <v>2753</v>
      </c>
      <c r="F132" s="183" t="s">
        <v>2754</v>
      </c>
      <c r="G132" s="184" t="s">
        <v>380</v>
      </c>
      <c r="H132" s="185">
        <v>145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184</v>
      </c>
      <c r="BM132" s="192" t="s">
        <v>982</v>
      </c>
    </row>
    <row r="133" spans="1:65" s="2" customFormat="1" ht="24.2" customHeight="1">
      <c r="A133" s="36"/>
      <c r="B133" s="37"/>
      <c r="C133" s="181" t="s">
        <v>429</v>
      </c>
      <c r="D133" s="181" t="s">
        <v>179</v>
      </c>
      <c r="E133" s="182" t="s">
        <v>2755</v>
      </c>
      <c r="F133" s="183" t="s">
        <v>2756</v>
      </c>
      <c r="G133" s="184" t="s">
        <v>380</v>
      </c>
      <c r="H133" s="185">
        <v>100</v>
      </c>
      <c r="I133" s="186"/>
      <c r="J133" s="187">
        <f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992</v>
      </c>
    </row>
    <row r="134" spans="1:65" s="2" customFormat="1" ht="33" customHeight="1">
      <c r="A134" s="36"/>
      <c r="B134" s="37"/>
      <c r="C134" s="181" t="s">
        <v>434</v>
      </c>
      <c r="D134" s="181" t="s">
        <v>179</v>
      </c>
      <c r="E134" s="182" t="s">
        <v>2757</v>
      </c>
      <c r="F134" s="183" t="s">
        <v>2758</v>
      </c>
      <c r="G134" s="184" t="s">
        <v>380</v>
      </c>
      <c r="H134" s="185">
        <v>96</v>
      </c>
      <c r="I134" s="186"/>
      <c r="J134" s="187">
        <f>ROUND(I134*H134,2)</f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79</v>
      </c>
      <c r="BK134" s="193">
        <f>ROUND(I134*H134,2)</f>
        <v>0</v>
      </c>
      <c r="BL134" s="19" t="s">
        <v>184</v>
      </c>
      <c r="BM134" s="192" t="s">
        <v>1002</v>
      </c>
    </row>
    <row r="135" spans="1:65" s="12" customFormat="1" ht="25.9" customHeight="1">
      <c r="B135" s="165"/>
      <c r="C135" s="166"/>
      <c r="D135" s="167" t="s">
        <v>71</v>
      </c>
      <c r="E135" s="168" t="s">
        <v>2759</v>
      </c>
      <c r="F135" s="168" t="s">
        <v>2760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SUM(P136:P155)</f>
        <v>0</v>
      </c>
      <c r="Q135" s="173"/>
      <c r="R135" s="174">
        <f>SUM(R136:R155)</f>
        <v>0</v>
      </c>
      <c r="S135" s="173"/>
      <c r="T135" s="175">
        <f>SUM(T136:T155)</f>
        <v>0</v>
      </c>
      <c r="AR135" s="176" t="s">
        <v>79</v>
      </c>
      <c r="AT135" s="177" t="s">
        <v>71</v>
      </c>
      <c r="AU135" s="177" t="s">
        <v>72</v>
      </c>
      <c r="AY135" s="176" t="s">
        <v>177</v>
      </c>
      <c r="BK135" s="178">
        <f>SUM(BK136:BK155)</f>
        <v>0</v>
      </c>
    </row>
    <row r="136" spans="1:65" s="2" customFormat="1" ht="24.2" customHeight="1">
      <c r="A136" s="36"/>
      <c r="B136" s="37"/>
      <c r="C136" s="181" t="s">
        <v>439</v>
      </c>
      <c r="D136" s="181" t="s">
        <v>179</v>
      </c>
      <c r="E136" s="182" t="s">
        <v>2761</v>
      </c>
      <c r="F136" s="183" t="s">
        <v>2762</v>
      </c>
      <c r="G136" s="184" t="s">
        <v>380</v>
      </c>
      <c r="H136" s="185">
        <v>1</v>
      </c>
      <c r="I136" s="186"/>
      <c r="J136" s="187">
        <f>ROUND(I136*H136,2)</f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79</v>
      </c>
      <c r="BK136" s="193">
        <f>ROUND(I136*H136,2)</f>
        <v>0</v>
      </c>
      <c r="BL136" s="19" t="s">
        <v>184</v>
      </c>
      <c r="BM136" s="192" t="s">
        <v>1012</v>
      </c>
    </row>
    <row r="137" spans="1:65" s="2" customFormat="1" ht="19.5">
      <c r="A137" s="36"/>
      <c r="B137" s="37"/>
      <c r="C137" s="38"/>
      <c r="D137" s="201" t="s">
        <v>217</v>
      </c>
      <c r="E137" s="38"/>
      <c r="F137" s="222" t="s">
        <v>2763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217</v>
      </c>
      <c r="AU137" s="19" t="s">
        <v>79</v>
      </c>
    </row>
    <row r="138" spans="1:65" s="2" customFormat="1" ht="24.2" customHeight="1">
      <c r="A138" s="36"/>
      <c r="B138" s="37"/>
      <c r="C138" s="181" t="s">
        <v>445</v>
      </c>
      <c r="D138" s="181" t="s">
        <v>179</v>
      </c>
      <c r="E138" s="182" t="s">
        <v>2764</v>
      </c>
      <c r="F138" s="183" t="s">
        <v>2765</v>
      </c>
      <c r="G138" s="184" t="s">
        <v>380</v>
      </c>
      <c r="H138" s="185">
        <v>250</v>
      </c>
      <c r="I138" s="186"/>
      <c r="J138" s="187">
        <f t="shared" ref="J138:J155" si="20">ROUND(I138*H138,2)</f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ref="P138:P155" si="21">O138*H138</f>
        <v>0</v>
      </c>
      <c r="Q138" s="190">
        <v>0</v>
      </c>
      <c r="R138" s="190">
        <f t="shared" ref="R138:R155" si="22">Q138*H138</f>
        <v>0</v>
      </c>
      <c r="S138" s="190">
        <v>0</v>
      </c>
      <c r="T138" s="191">
        <f t="shared" ref="T138:T155" si="2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ref="BE138:BE155" si="24">IF(N138="základní",J138,0)</f>
        <v>0</v>
      </c>
      <c r="BF138" s="193">
        <f t="shared" ref="BF138:BF155" si="25">IF(N138="snížená",J138,0)</f>
        <v>0</v>
      </c>
      <c r="BG138" s="193">
        <f t="shared" ref="BG138:BG155" si="26">IF(N138="zákl. přenesená",J138,0)</f>
        <v>0</v>
      </c>
      <c r="BH138" s="193">
        <f t="shared" ref="BH138:BH155" si="27">IF(N138="sníž. přenesená",J138,0)</f>
        <v>0</v>
      </c>
      <c r="BI138" s="193">
        <f t="shared" ref="BI138:BI155" si="28">IF(N138="nulová",J138,0)</f>
        <v>0</v>
      </c>
      <c r="BJ138" s="19" t="s">
        <v>79</v>
      </c>
      <c r="BK138" s="193">
        <f t="shared" ref="BK138:BK155" si="29">ROUND(I138*H138,2)</f>
        <v>0</v>
      </c>
      <c r="BL138" s="19" t="s">
        <v>184</v>
      </c>
      <c r="BM138" s="192" t="s">
        <v>1023</v>
      </c>
    </row>
    <row r="139" spans="1:65" s="2" customFormat="1" ht="24.2" customHeight="1">
      <c r="A139" s="36"/>
      <c r="B139" s="37"/>
      <c r="C139" s="181" t="s">
        <v>456</v>
      </c>
      <c r="D139" s="181" t="s">
        <v>179</v>
      </c>
      <c r="E139" s="182" t="s">
        <v>2766</v>
      </c>
      <c r="F139" s="183" t="s">
        <v>2767</v>
      </c>
      <c r="G139" s="184" t="s">
        <v>380</v>
      </c>
      <c r="H139" s="185">
        <v>4950</v>
      </c>
      <c r="I139" s="186"/>
      <c r="J139" s="187">
        <f t="shared" si="2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79</v>
      </c>
      <c r="BK139" s="193">
        <f t="shared" si="29"/>
        <v>0</v>
      </c>
      <c r="BL139" s="19" t="s">
        <v>184</v>
      </c>
      <c r="BM139" s="192" t="s">
        <v>1034</v>
      </c>
    </row>
    <row r="140" spans="1:65" s="2" customFormat="1" ht="24.2" customHeight="1">
      <c r="A140" s="36"/>
      <c r="B140" s="37"/>
      <c r="C140" s="181" t="s">
        <v>463</v>
      </c>
      <c r="D140" s="181" t="s">
        <v>179</v>
      </c>
      <c r="E140" s="182" t="s">
        <v>2768</v>
      </c>
      <c r="F140" s="183" t="s">
        <v>2769</v>
      </c>
      <c r="G140" s="184" t="s">
        <v>380</v>
      </c>
      <c r="H140" s="185">
        <v>1350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1043</v>
      </c>
    </row>
    <row r="141" spans="1:65" s="2" customFormat="1" ht="24.2" customHeight="1">
      <c r="A141" s="36"/>
      <c r="B141" s="37"/>
      <c r="C141" s="181" t="s">
        <v>472</v>
      </c>
      <c r="D141" s="181" t="s">
        <v>179</v>
      </c>
      <c r="E141" s="182" t="s">
        <v>2770</v>
      </c>
      <c r="F141" s="183" t="s">
        <v>2771</v>
      </c>
      <c r="G141" s="184" t="s">
        <v>380</v>
      </c>
      <c r="H141" s="185">
        <v>3200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1053</v>
      </c>
    </row>
    <row r="142" spans="1:65" s="2" customFormat="1" ht="24.2" customHeight="1">
      <c r="A142" s="36"/>
      <c r="B142" s="37"/>
      <c r="C142" s="181" t="s">
        <v>480</v>
      </c>
      <c r="D142" s="181" t="s">
        <v>179</v>
      </c>
      <c r="E142" s="182" t="s">
        <v>2772</v>
      </c>
      <c r="F142" s="183" t="s">
        <v>2773</v>
      </c>
      <c r="G142" s="184" t="s">
        <v>380</v>
      </c>
      <c r="H142" s="185">
        <v>190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1069</v>
      </c>
    </row>
    <row r="143" spans="1:65" s="2" customFormat="1" ht="24.2" customHeight="1">
      <c r="A143" s="36"/>
      <c r="B143" s="37"/>
      <c r="C143" s="181" t="s">
        <v>486</v>
      </c>
      <c r="D143" s="181" t="s">
        <v>179</v>
      </c>
      <c r="E143" s="182" t="s">
        <v>2774</v>
      </c>
      <c r="F143" s="183" t="s">
        <v>2775</v>
      </c>
      <c r="G143" s="184" t="s">
        <v>380</v>
      </c>
      <c r="H143" s="185">
        <v>148</v>
      </c>
      <c r="I143" s="186"/>
      <c r="J143" s="187">
        <f t="shared" si="2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79</v>
      </c>
      <c r="BK143" s="193">
        <f t="shared" si="29"/>
        <v>0</v>
      </c>
      <c r="BL143" s="19" t="s">
        <v>184</v>
      </c>
      <c r="BM143" s="192" t="s">
        <v>1081</v>
      </c>
    </row>
    <row r="144" spans="1:65" s="2" customFormat="1" ht="24.2" customHeight="1">
      <c r="A144" s="36"/>
      <c r="B144" s="37"/>
      <c r="C144" s="181" t="s">
        <v>490</v>
      </c>
      <c r="D144" s="181" t="s">
        <v>179</v>
      </c>
      <c r="E144" s="182" t="s">
        <v>2776</v>
      </c>
      <c r="F144" s="183" t="s">
        <v>2777</v>
      </c>
      <c r="G144" s="184" t="s">
        <v>380</v>
      </c>
      <c r="H144" s="185">
        <v>190</v>
      </c>
      <c r="I144" s="186"/>
      <c r="J144" s="187">
        <f t="shared" si="2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79</v>
      </c>
      <c r="BK144" s="193">
        <f t="shared" si="29"/>
        <v>0</v>
      </c>
      <c r="BL144" s="19" t="s">
        <v>184</v>
      </c>
      <c r="BM144" s="192" t="s">
        <v>1094</v>
      </c>
    </row>
    <row r="145" spans="1:65" s="2" customFormat="1" ht="24.2" customHeight="1">
      <c r="A145" s="36"/>
      <c r="B145" s="37"/>
      <c r="C145" s="181" t="s">
        <v>495</v>
      </c>
      <c r="D145" s="181" t="s">
        <v>179</v>
      </c>
      <c r="E145" s="182" t="s">
        <v>2778</v>
      </c>
      <c r="F145" s="183" t="s">
        <v>2779</v>
      </c>
      <c r="G145" s="184" t="s">
        <v>380</v>
      </c>
      <c r="H145" s="185">
        <v>215</v>
      </c>
      <c r="I145" s="186"/>
      <c r="J145" s="187">
        <f t="shared" si="2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79</v>
      </c>
      <c r="BK145" s="193">
        <f t="shared" si="29"/>
        <v>0</v>
      </c>
      <c r="BL145" s="19" t="s">
        <v>184</v>
      </c>
      <c r="BM145" s="192" t="s">
        <v>1107</v>
      </c>
    </row>
    <row r="146" spans="1:65" s="2" customFormat="1" ht="24.2" customHeight="1">
      <c r="A146" s="36"/>
      <c r="B146" s="37"/>
      <c r="C146" s="181" t="s">
        <v>502</v>
      </c>
      <c r="D146" s="181" t="s">
        <v>179</v>
      </c>
      <c r="E146" s="182" t="s">
        <v>2780</v>
      </c>
      <c r="F146" s="183" t="s">
        <v>2781</v>
      </c>
      <c r="G146" s="184" t="s">
        <v>380</v>
      </c>
      <c r="H146" s="185">
        <v>140</v>
      </c>
      <c r="I146" s="186"/>
      <c r="J146" s="187">
        <f t="shared" si="2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79</v>
      </c>
      <c r="BK146" s="193">
        <f t="shared" si="29"/>
        <v>0</v>
      </c>
      <c r="BL146" s="19" t="s">
        <v>184</v>
      </c>
      <c r="BM146" s="192" t="s">
        <v>1118</v>
      </c>
    </row>
    <row r="147" spans="1:65" s="2" customFormat="1" ht="24.2" customHeight="1">
      <c r="A147" s="36"/>
      <c r="B147" s="37"/>
      <c r="C147" s="181" t="s">
        <v>508</v>
      </c>
      <c r="D147" s="181" t="s">
        <v>179</v>
      </c>
      <c r="E147" s="182" t="s">
        <v>2782</v>
      </c>
      <c r="F147" s="183" t="s">
        <v>2783</v>
      </c>
      <c r="G147" s="184" t="s">
        <v>380</v>
      </c>
      <c r="H147" s="185">
        <v>520</v>
      </c>
      <c r="I147" s="186"/>
      <c r="J147" s="187">
        <f t="shared" si="2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79</v>
      </c>
      <c r="BK147" s="193">
        <f t="shared" si="29"/>
        <v>0</v>
      </c>
      <c r="BL147" s="19" t="s">
        <v>184</v>
      </c>
      <c r="BM147" s="192" t="s">
        <v>1130</v>
      </c>
    </row>
    <row r="148" spans="1:65" s="2" customFormat="1" ht="24.2" customHeight="1">
      <c r="A148" s="36"/>
      <c r="B148" s="37"/>
      <c r="C148" s="181" t="s">
        <v>514</v>
      </c>
      <c r="D148" s="181" t="s">
        <v>179</v>
      </c>
      <c r="E148" s="182" t="s">
        <v>2784</v>
      </c>
      <c r="F148" s="183" t="s">
        <v>2785</v>
      </c>
      <c r="G148" s="184" t="s">
        <v>380</v>
      </c>
      <c r="H148" s="185">
        <v>156</v>
      </c>
      <c r="I148" s="186"/>
      <c r="J148" s="187">
        <f t="shared" si="2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79</v>
      </c>
      <c r="BK148" s="193">
        <f t="shared" si="29"/>
        <v>0</v>
      </c>
      <c r="BL148" s="19" t="s">
        <v>184</v>
      </c>
      <c r="BM148" s="192" t="s">
        <v>1144</v>
      </c>
    </row>
    <row r="149" spans="1:65" s="2" customFormat="1" ht="24.2" customHeight="1">
      <c r="A149" s="36"/>
      <c r="B149" s="37"/>
      <c r="C149" s="181" t="s">
        <v>520</v>
      </c>
      <c r="D149" s="181" t="s">
        <v>179</v>
      </c>
      <c r="E149" s="182" t="s">
        <v>2786</v>
      </c>
      <c r="F149" s="183" t="s">
        <v>2787</v>
      </c>
      <c r="G149" s="184" t="s">
        <v>380</v>
      </c>
      <c r="H149" s="185">
        <v>60</v>
      </c>
      <c r="I149" s="186"/>
      <c r="J149" s="187">
        <f t="shared" si="2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79</v>
      </c>
      <c r="BK149" s="193">
        <f t="shared" si="29"/>
        <v>0</v>
      </c>
      <c r="BL149" s="19" t="s">
        <v>184</v>
      </c>
      <c r="BM149" s="192" t="s">
        <v>1155</v>
      </c>
    </row>
    <row r="150" spans="1:65" s="2" customFormat="1" ht="37.9" customHeight="1">
      <c r="A150" s="36"/>
      <c r="B150" s="37"/>
      <c r="C150" s="181" t="s">
        <v>526</v>
      </c>
      <c r="D150" s="181" t="s">
        <v>179</v>
      </c>
      <c r="E150" s="182" t="s">
        <v>2788</v>
      </c>
      <c r="F150" s="183" t="s">
        <v>2789</v>
      </c>
      <c r="G150" s="184" t="s">
        <v>380</v>
      </c>
      <c r="H150" s="185">
        <v>130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1165</v>
      </c>
    </row>
    <row r="151" spans="1:65" s="2" customFormat="1" ht="37.9" customHeight="1">
      <c r="A151" s="36"/>
      <c r="B151" s="37"/>
      <c r="C151" s="181" t="s">
        <v>533</v>
      </c>
      <c r="D151" s="181" t="s">
        <v>179</v>
      </c>
      <c r="E151" s="182" t="s">
        <v>2790</v>
      </c>
      <c r="F151" s="183" t="s">
        <v>2791</v>
      </c>
      <c r="G151" s="184" t="s">
        <v>380</v>
      </c>
      <c r="H151" s="185">
        <v>130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1177</v>
      </c>
    </row>
    <row r="152" spans="1:65" s="2" customFormat="1" ht="24.2" customHeight="1">
      <c r="A152" s="36"/>
      <c r="B152" s="37"/>
      <c r="C152" s="181" t="s">
        <v>542</v>
      </c>
      <c r="D152" s="181" t="s">
        <v>179</v>
      </c>
      <c r="E152" s="182" t="s">
        <v>2792</v>
      </c>
      <c r="F152" s="183" t="s">
        <v>2793</v>
      </c>
      <c r="G152" s="184" t="s">
        <v>380</v>
      </c>
      <c r="H152" s="185">
        <v>1250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1188</v>
      </c>
    </row>
    <row r="153" spans="1:65" s="2" customFormat="1" ht="24.2" customHeight="1">
      <c r="A153" s="36"/>
      <c r="B153" s="37"/>
      <c r="C153" s="181" t="s">
        <v>551</v>
      </c>
      <c r="D153" s="181" t="s">
        <v>179</v>
      </c>
      <c r="E153" s="182" t="s">
        <v>2794</v>
      </c>
      <c r="F153" s="183" t="s">
        <v>2795</v>
      </c>
      <c r="G153" s="184" t="s">
        <v>380</v>
      </c>
      <c r="H153" s="185">
        <v>850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1200</v>
      </c>
    </row>
    <row r="154" spans="1:65" s="2" customFormat="1" ht="24.2" customHeight="1">
      <c r="A154" s="36"/>
      <c r="B154" s="37"/>
      <c r="C154" s="181" t="s">
        <v>561</v>
      </c>
      <c r="D154" s="181" t="s">
        <v>179</v>
      </c>
      <c r="E154" s="182" t="s">
        <v>2796</v>
      </c>
      <c r="F154" s="183" t="s">
        <v>2797</v>
      </c>
      <c r="G154" s="184" t="s">
        <v>380</v>
      </c>
      <c r="H154" s="185">
        <v>200</v>
      </c>
      <c r="I154" s="186"/>
      <c r="J154" s="187">
        <f t="shared" si="2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79</v>
      </c>
      <c r="BK154" s="193">
        <f t="shared" si="29"/>
        <v>0</v>
      </c>
      <c r="BL154" s="19" t="s">
        <v>184</v>
      </c>
      <c r="BM154" s="192" t="s">
        <v>1212</v>
      </c>
    </row>
    <row r="155" spans="1:65" s="2" customFormat="1" ht="16.5" customHeight="1">
      <c r="A155" s="36"/>
      <c r="B155" s="37"/>
      <c r="C155" s="181" t="s">
        <v>571</v>
      </c>
      <c r="D155" s="181" t="s">
        <v>179</v>
      </c>
      <c r="E155" s="182" t="s">
        <v>2798</v>
      </c>
      <c r="F155" s="183" t="s">
        <v>2799</v>
      </c>
      <c r="G155" s="184" t="s">
        <v>2314</v>
      </c>
      <c r="H155" s="185">
        <v>1</v>
      </c>
      <c r="I155" s="186"/>
      <c r="J155" s="187">
        <f t="shared" si="2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79</v>
      </c>
      <c r="BK155" s="193">
        <f t="shared" si="29"/>
        <v>0</v>
      </c>
      <c r="BL155" s="19" t="s">
        <v>184</v>
      </c>
      <c r="BM155" s="192" t="s">
        <v>1224</v>
      </c>
    </row>
    <row r="156" spans="1:65" s="12" customFormat="1" ht="25.9" customHeight="1">
      <c r="B156" s="165"/>
      <c r="C156" s="166"/>
      <c r="D156" s="167" t="s">
        <v>71</v>
      </c>
      <c r="E156" s="168" t="s">
        <v>2800</v>
      </c>
      <c r="F156" s="168" t="s">
        <v>2801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SUM(P157:P162)</f>
        <v>0</v>
      </c>
      <c r="Q156" s="173"/>
      <c r="R156" s="174">
        <f>SUM(R157:R162)</f>
        <v>0</v>
      </c>
      <c r="S156" s="173"/>
      <c r="T156" s="175">
        <f>SUM(T157:T162)</f>
        <v>0</v>
      </c>
      <c r="AR156" s="176" t="s">
        <v>79</v>
      </c>
      <c r="AT156" s="177" t="s">
        <v>71</v>
      </c>
      <c r="AU156" s="177" t="s">
        <v>72</v>
      </c>
      <c r="AY156" s="176" t="s">
        <v>177</v>
      </c>
      <c r="BK156" s="178">
        <f>SUM(BK157:BK162)</f>
        <v>0</v>
      </c>
    </row>
    <row r="157" spans="1:65" s="2" customFormat="1" ht="16.5" customHeight="1">
      <c r="A157" s="36"/>
      <c r="B157" s="37"/>
      <c r="C157" s="181" t="s">
        <v>893</v>
      </c>
      <c r="D157" s="181" t="s">
        <v>179</v>
      </c>
      <c r="E157" s="182" t="s">
        <v>2802</v>
      </c>
      <c r="F157" s="183" t="s">
        <v>2803</v>
      </c>
      <c r="G157" s="184" t="s">
        <v>2311</v>
      </c>
      <c r="H157" s="185">
        <v>1</v>
      </c>
      <c r="I157" s="186"/>
      <c r="J157" s="187">
        <f>ROUND(I157*H157,2)</f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79</v>
      </c>
      <c r="BK157" s="193">
        <f>ROUND(I157*H157,2)</f>
        <v>0</v>
      </c>
      <c r="BL157" s="19" t="s">
        <v>184</v>
      </c>
      <c r="BM157" s="192" t="s">
        <v>1235</v>
      </c>
    </row>
    <row r="158" spans="1:65" s="2" customFormat="1" ht="21.75" customHeight="1">
      <c r="A158" s="36"/>
      <c r="B158" s="37"/>
      <c r="C158" s="181" t="s">
        <v>900</v>
      </c>
      <c r="D158" s="181" t="s">
        <v>179</v>
      </c>
      <c r="E158" s="182" t="s">
        <v>2804</v>
      </c>
      <c r="F158" s="183" t="s">
        <v>2805</v>
      </c>
      <c r="G158" s="184" t="s">
        <v>2311</v>
      </c>
      <c r="H158" s="185">
        <v>1</v>
      </c>
      <c r="I158" s="186"/>
      <c r="J158" s="187">
        <f>ROUND(I158*H158,2)</f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79</v>
      </c>
      <c r="BK158" s="193">
        <f>ROUND(I158*H158,2)</f>
        <v>0</v>
      </c>
      <c r="BL158" s="19" t="s">
        <v>184</v>
      </c>
      <c r="BM158" s="192" t="s">
        <v>1247</v>
      </c>
    </row>
    <row r="159" spans="1:65" s="2" customFormat="1" ht="19.5">
      <c r="A159" s="36"/>
      <c r="B159" s="37"/>
      <c r="C159" s="38"/>
      <c r="D159" s="201" t="s">
        <v>217</v>
      </c>
      <c r="E159" s="38"/>
      <c r="F159" s="222" t="s">
        <v>2806</v>
      </c>
      <c r="G159" s="38"/>
      <c r="H159" s="38"/>
      <c r="I159" s="196"/>
      <c r="J159" s="38"/>
      <c r="K159" s="38"/>
      <c r="L159" s="41"/>
      <c r="M159" s="197"/>
      <c r="N159" s="19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217</v>
      </c>
      <c r="AU159" s="19" t="s">
        <v>79</v>
      </c>
    </row>
    <row r="160" spans="1:65" s="2" customFormat="1" ht="21.75" customHeight="1">
      <c r="A160" s="36"/>
      <c r="B160" s="37"/>
      <c r="C160" s="181" t="s">
        <v>908</v>
      </c>
      <c r="D160" s="181" t="s">
        <v>179</v>
      </c>
      <c r="E160" s="182" t="s">
        <v>2807</v>
      </c>
      <c r="F160" s="183" t="s">
        <v>2808</v>
      </c>
      <c r="G160" s="184" t="s">
        <v>2311</v>
      </c>
      <c r="H160" s="185">
        <v>1</v>
      </c>
      <c r="I160" s="186"/>
      <c r="J160" s="187">
        <f>ROUND(I160*H160,2)</f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79</v>
      </c>
      <c r="BK160" s="193">
        <f>ROUND(I160*H160,2)</f>
        <v>0</v>
      </c>
      <c r="BL160" s="19" t="s">
        <v>184</v>
      </c>
      <c r="BM160" s="192" t="s">
        <v>1259</v>
      </c>
    </row>
    <row r="161" spans="1:65" s="2" customFormat="1" ht="16.5" customHeight="1">
      <c r="A161" s="36"/>
      <c r="B161" s="37"/>
      <c r="C161" s="181" t="s">
        <v>914</v>
      </c>
      <c r="D161" s="181" t="s">
        <v>179</v>
      </c>
      <c r="E161" s="182" t="s">
        <v>2809</v>
      </c>
      <c r="F161" s="183" t="s">
        <v>2810</v>
      </c>
      <c r="G161" s="184" t="s">
        <v>2311</v>
      </c>
      <c r="H161" s="185">
        <v>1</v>
      </c>
      <c r="I161" s="186"/>
      <c r="J161" s="187">
        <f>ROUND(I161*H161,2)</f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79</v>
      </c>
      <c r="BK161" s="193">
        <f>ROUND(I161*H161,2)</f>
        <v>0</v>
      </c>
      <c r="BL161" s="19" t="s">
        <v>184</v>
      </c>
      <c r="BM161" s="192" t="s">
        <v>1273</v>
      </c>
    </row>
    <row r="162" spans="1:65" s="2" customFormat="1" ht="24.2" customHeight="1">
      <c r="A162" s="36"/>
      <c r="B162" s="37"/>
      <c r="C162" s="181" t="s">
        <v>922</v>
      </c>
      <c r="D162" s="181" t="s">
        <v>179</v>
      </c>
      <c r="E162" s="182" t="s">
        <v>2811</v>
      </c>
      <c r="F162" s="183" t="s">
        <v>2812</v>
      </c>
      <c r="G162" s="184" t="s">
        <v>2311</v>
      </c>
      <c r="H162" s="185">
        <v>1</v>
      </c>
      <c r="I162" s="186"/>
      <c r="J162" s="187">
        <f>ROUND(I162*H162,2)</f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79</v>
      </c>
      <c r="BK162" s="193">
        <f>ROUND(I162*H162,2)</f>
        <v>0</v>
      </c>
      <c r="BL162" s="19" t="s">
        <v>184</v>
      </c>
      <c r="BM162" s="192" t="s">
        <v>1284</v>
      </c>
    </row>
    <row r="163" spans="1:65" s="12" customFormat="1" ht="25.9" customHeight="1">
      <c r="B163" s="165"/>
      <c r="C163" s="166"/>
      <c r="D163" s="167" t="s">
        <v>71</v>
      </c>
      <c r="E163" s="168" t="s">
        <v>2813</v>
      </c>
      <c r="F163" s="168" t="s">
        <v>2814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SUM(P164:P170)</f>
        <v>0</v>
      </c>
      <c r="Q163" s="173"/>
      <c r="R163" s="174">
        <f>SUM(R164:R170)</f>
        <v>0</v>
      </c>
      <c r="S163" s="173"/>
      <c r="T163" s="175">
        <f>SUM(T164:T170)</f>
        <v>0</v>
      </c>
      <c r="AR163" s="176" t="s">
        <v>79</v>
      </c>
      <c r="AT163" s="177" t="s">
        <v>71</v>
      </c>
      <c r="AU163" s="177" t="s">
        <v>72</v>
      </c>
      <c r="AY163" s="176" t="s">
        <v>177</v>
      </c>
      <c r="BK163" s="178">
        <f>SUM(BK164:BK170)</f>
        <v>0</v>
      </c>
    </row>
    <row r="164" spans="1:65" s="2" customFormat="1" ht="33" customHeight="1">
      <c r="A164" s="36"/>
      <c r="B164" s="37"/>
      <c r="C164" s="181" t="s">
        <v>929</v>
      </c>
      <c r="D164" s="181" t="s">
        <v>179</v>
      </c>
      <c r="E164" s="182" t="s">
        <v>2815</v>
      </c>
      <c r="F164" s="183" t="s">
        <v>2816</v>
      </c>
      <c r="G164" s="184" t="s">
        <v>132</v>
      </c>
      <c r="H164" s="185">
        <v>3</v>
      </c>
      <c r="I164" s="186"/>
      <c r="J164" s="187">
        <f t="shared" ref="J164:J170" si="30">ROUND(I164*H164,2)</f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ref="P164:P170" si="31">O164*H164</f>
        <v>0</v>
      </c>
      <c r="Q164" s="190">
        <v>0</v>
      </c>
      <c r="R164" s="190">
        <f t="shared" ref="R164:R170" si="32">Q164*H164</f>
        <v>0</v>
      </c>
      <c r="S164" s="190">
        <v>0</v>
      </c>
      <c r="T164" s="191">
        <f t="shared" ref="T164:T170" si="3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ref="BE164:BE170" si="34">IF(N164="základní",J164,0)</f>
        <v>0</v>
      </c>
      <c r="BF164" s="193">
        <f t="shared" ref="BF164:BF170" si="35">IF(N164="snížená",J164,0)</f>
        <v>0</v>
      </c>
      <c r="BG164" s="193">
        <f t="shared" ref="BG164:BG170" si="36">IF(N164="zákl. přenesená",J164,0)</f>
        <v>0</v>
      </c>
      <c r="BH164" s="193">
        <f t="shared" ref="BH164:BH170" si="37">IF(N164="sníž. přenesená",J164,0)</f>
        <v>0</v>
      </c>
      <c r="BI164" s="193">
        <f t="shared" ref="BI164:BI170" si="38">IF(N164="nulová",J164,0)</f>
        <v>0</v>
      </c>
      <c r="BJ164" s="19" t="s">
        <v>79</v>
      </c>
      <c r="BK164" s="193">
        <f t="shared" ref="BK164:BK170" si="39">ROUND(I164*H164,2)</f>
        <v>0</v>
      </c>
      <c r="BL164" s="19" t="s">
        <v>184</v>
      </c>
      <c r="BM164" s="192" t="s">
        <v>1295</v>
      </c>
    </row>
    <row r="165" spans="1:65" s="2" customFormat="1" ht="33" customHeight="1">
      <c r="A165" s="36"/>
      <c r="B165" s="37"/>
      <c r="C165" s="181" t="s">
        <v>934</v>
      </c>
      <c r="D165" s="181" t="s">
        <v>179</v>
      </c>
      <c r="E165" s="182" t="s">
        <v>2817</v>
      </c>
      <c r="F165" s="183" t="s">
        <v>2818</v>
      </c>
      <c r="G165" s="184" t="s">
        <v>2311</v>
      </c>
      <c r="H165" s="185">
        <v>35</v>
      </c>
      <c r="I165" s="186"/>
      <c r="J165" s="187">
        <f t="shared" si="3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79</v>
      </c>
      <c r="BK165" s="193">
        <f t="shared" si="39"/>
        <v>0</v>
      </c>
      <c r="BL165" s="19" t="s">
        <v>184</v>
      </c>
      <c r="BM165" s="192" t="s">
        <v>1306</v>
      </c>
    </row>
    <row r="166" spans="1:65" s="2" customFormat="1" ht="24.2" customHeight="1">
      <c r="A166" s="36"/>
      <c r="B166" s="37"/>
      <c r="C166" s="181" t="s">
        <v>940</v>
      </c>
      <c r="D166" s="181" t="s">
        <v>179</v>
      </c>
      <c r="E166" s="182" t="s">
        <v>2819</v>
      </c>
      <c r="F166" s="183" t="s">
        <v>2820</v>
      </c>
      <c r="G166" s="184" t="s">
        <v>2311</v>
      </c>
      <c r="H166" s="185">
        <v>1</v>
      </c>
      <c r="I166" s="186"/>
      <c r="J166" s="187">
        <f t="shared" si="3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79</v>
      </c>
      <c r="BK166" s="193">
        <f t="shared" si="39"/>
        <v>0</v>
      </c>
      <c r="BL166" s="19" t="s">
        <v>184</v>
      </c>
      <c r="BM166" s="192" t="s">
        <v>1316</v>
      </c>
    </row>
    <row r="167" spans="1:65" s="2" customFormat="1" ht="24.2" customHeight="1">
      <c r="A167" s="36"/>
      <c r="B167" s="37"/>
      <c r="C167" s="181" t="s">
        <v>945</v>
      </c>
      <c r="D167" s="181" t="s">
        <v>179</v>
      </c>
      <c r="E167" s="182" t="s">
        <v>2821</v>
      </c>
      <c r="F167" s="183" t="s">
        <v>2822</v>
      </c>
      <c r="G167" s="184" t="s">
        <v>132</v>
      </c>
      <c r="H167" s="185">
        <v>2</v>
      </c>
      <c r="I167" s="186"/>
      <c r="J167" s="187">
        <f t="shared" si="3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79</v>
      </c>
      <c r="BK167" s="193">
        <f t="shared" si="39"/>
        <v>0</v>
      </c>
      <c r="BL167" s="19" t="s">
        <v>184</v>
      </c>
      <c r="BM167" s="192" t="s">
        <v>1327</v>
      </c>
    </row>
    <row r="168" spans="1:65" s="2" customFormat="1" ht="24.2" customHeight="1">
      <c r="A168" s="36"/>
      <c r="B168" s="37"/>
      <c r="C168" s="181" t="s">
        <v>950</v>
      </c>
      <c r="D168" s="181" t="s">
        <v>179</v>
      </c>
      <c r="E168" s="182" t="s">
        <v>2823</v>
      </c>
      <c r="F168" s="183" t="s">
        <v>2824</v>
      </c>
      <c r="G168" s="184" t="s">
        <v>2314</v>
      </c>
      <c r="H168" s="185">
        <v>1</v>
      </c>
      <c r="I168" s="186"/>
      <c r="J168" s="187">
        <f t="shared" si="3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79</v>
      </c>
      <c r="BK168" s="193">
        <f t="shared" si="39"/>
        <v>0</v>
      </c>
      <c r="BL168" s="19" t="s">
        <v>184</v>
      </c>
      <c r="BM168" s="192" t="s">
        <v>1338</v>
      </c>
    </row>
    <row r="169" spans="1:65" s="2" customFormat="1" ht="16.5" customHeight="1">
      <c r="A169" s="36"/>
      <c r="B169" s="37"/>
      <c r="C169" s="181" t="s">
        <v>956</v>
      </c>
      <c r="D169" s="181" t="s">
        <v>179</v>
      </c>
      <c r="E169" s="182" t="s">
        <v>2825</v>
      </c>
      <c r="F169" s="183" t="s">
        <v>2826</v>
      </c>
      <c r="G169" s="184" t="s">
        <v>2311</v>
      </c>
      <c r="H169" s="185">
        <v>1</v>
      </c>
      <c r="I169" s="186"/>
      <c r="J169" s="187">
        <f t="shared" si="3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79</v>
      </c>
      <c r="BK169" s="193">
        <f t="shared" si="39"/>
        <v>0</v>
      </c>
      <c r="BL169" s="19" t="s">
        <v>184</v>
      </c>
      <c r="BM169" s="192" t="s">
        <v>1348</v>
      </c>
    </row>
    <row r="170" spans="1:65" s="2" customFormat="1" ht="16.5" customHeight="1">
      <c r="A170" s="36"/>
      <c r="B170" s="37"/>
      <c r="C170" s="181" t="s">
        <v>962</v>
      </c>
      <c r="D170" s="181" t="s">
        <v>179</v>
      </c>
      <c r="E170" s="182" t="s">
        <v>2827</v>
      </c>
      <c r="F170" s="183" t="s">
        <v>2828</v>
      </c>
      <c r="G170" s="184" t="s">
        <v>2311</v>
      </c>
      <c r="H170" s="185">
        <v>1</v>
      </c>
      <c r="I170" s="186"/>
      <c r="J170" s="187">
        <f t="shared" si="3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79</v>
      </c>
      <c r="BK170" s="193">
        <f t="shared" si="39"/>
        <v>0</v>
      </c>
      <c r="BL170" s="19" t="s">
        <v>184</v>
      </c>
      <c r="BM170" s="192" t="s">
        <v>1360</v>
      </c>
    </row>
    <row r="171" spans="1:65" s="12" customFormat="1" ht="25.9" customHeight="1">
      <c r="B171" s="165"/>
      <c r="C171" s="166"/>
      <c r="D171" s="167" t="s">
        <v>71</v>
      </c>
      <c r="E171" s="168" t="s">
        <v>2829</v>
      </c>
      <c r="F171" s="168" t="s">
        <v>2830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SUM(P172:P190)</f>
        <v>0</v>
      </c>
      <c r="Q171" s="173"/>
      <c r="R171" s="174">
        <f>SUM(R172:R190)</f>
        <v>0</v>
      </c>
      <c r="S171" s="173"/>
      <c r="T171" s="175">
        <f>SUM(T172:T190)</f>
        <v>0</v>
      </c>
      <c r="AR171" s="176" t="s">
        <v>79</v>
      </c>
      <c r="AT171" s="177" t="s">
        <v>71</v>
      </c>
      <c r="AU171" s="177" t="s">
        <v>72</v>
      </c>
      <c r="AY171" s="176" t="s">
        <v>177</v>
      </c>
      <c r="BK171" s="178">
        <f>SUM(BK172:BK190)</f>
        <v>0</v>
      </c>
    </row>
    <row r="172" spans="1:65" s="2" customFormat="1" ht="24.2" customHeight="1">
      <c r="A172" s="36"/>
      <c r="B172" s="37"/>
      <c r="C172" s="181" t="s">
        <v>967</v>
      </c>
      <c r="D172" s="181" t="s">
        <v>179</v>
      </c>
      <c r="E172" s="182" t="s">
        <v>2831</v>
      </c>
      <c r="F172" s="183" t="s">
        <v>2832</v>
      </c>
      <c r="G172" s="184" t="s">
        <v>2314</v>
      </c>
      <c r="H172" s="185">
        <v>1</v>
      </c>
      <c r="I172" s="186"/>
      <c r="J172" s="187">
        <f t="shared" ref="J172:J190" si="40">ROUND(I172*H172,2)</f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ref="P172:P190" si="41">O172*H172</f>
        <v>0</v>
      </c>
      <c r="Q172" s="190">
        <v>0</v>
      </c>
      <c r="R172" s="190">
        <f t="shared" ref="R172:R190" si="42">Q172*H172</f>
        <v>0</v>
      </c>
      <c r="S172" s="190">
        <v>0</v>
      </c>
      <c r="T172" s="191">
        <f t="shared" ref="T172:T190" si="43"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ref="BE172:BE190" si="44">IF(N172="základní",J172,0)</f>
        <v>0</v>
      </c>
      <c r="BF172" s="193">
        <f t="shared" ref="BF172:BF190" si="45">IF(N172="snížená",J172,0)</f>
        <v>0</v>
      </c>
      <c r="BG172" s="193">
        <f t="shared" ref="BG172:BG190" si="46">IF(N172="zákl. přenesená",J172,0)</f>
        <v>0</v>
      </c>
      <c r="BH172" s="193">
        <f t="shared" ref="BH172:BH190" si="47">IF(N172="sníž. přenesená",J172,0)</f>
        <v>0</v>
      </c>
      <c r="BI172" s="193">
        <f t="shared" ref="BI172:BI190" si="48">IF(N172="nulová",J172,0)</f>
        <v>0</v>
      </c>
      <c r="BJ172" s="19" t="s">
        <v>79</v>
      </c>
      <c r="BK172" s="193">
        <f t="shared" ref="BK172:BK190" si="49">ROUND(I172*H172,2)</f>
        <v>0</v>
      </c>
      <c r="BL172" s="19" t="s">
        <v>184</v>
      </c>
      <c r="BM172" s="192" t="s">
        <v>1370</v>
      </c>
    </row>
    <row r="173" spans="1:65" s="2" customFormat="1" ht="37.9" customHeight="1">
      <c r="A173" s="36"/>
      <c r="B173" s="37"/>
      <c r="C173" s="181" t="s">
        <v>972</v>
      </c>
      <c r="D173" s="181" t="s">
        <v>179</v>
      </c>
      <c r="E173" s="182" t="s">
        <v>2833</v>
      </c>
      <c r="F173" s="183" t="s">
        <v>2834</v>
      </c>
      <c r="G173" s="184" t="s">
        <v>2314</v>
      </c>
      <c r="H173" s="185">
        <v>1</v>
      </c>
      <c r="I173" s="186"/>
      <c r="J173" s="187">
        <f t="shared" si="4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19" t="s">
        <v>79</v>
      </c>
      <c r="BK173" s="193">
        <f t="shared" si="49"/>
        <v>0</v>
      </c>
      <c r="BL173" s="19" t="s">
        <v>184</v>
      </c>
      <c r="BM173" s="192" t="s">
        <v>1381</v>
      </c>
    </row>
    <row r="174" spans="1:65" s="2" customFormat="1" ht="16.5" customHeight="1">
      <c r="A174" s="36"/>
      <c r="B174" s="37"/>
      <c r="C174" s="181" t="s">
        <v>977</v>
      </c>
      <c r="D174" s="181" t="s">
        <v>179</v>
      </c>
      <c r="E174" s="182" t="s">
        <v>2835</v>
      </c>
      <c r="F174" s="183" t="s">
        <v>2836</v>
      </c>
      <c r="G174" s="184" t="s">
        <v>2314</v>
      </c>
      <c r="H174" s="185">
        <v>1</v>
      </c>
      <c r="I174" s="186"/>
      <c r="J174" s="187">
        <f t="shared" si="4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19" t="s">
        <v>79</v>
      </c>
      <c r="BK174" s="193">
        <f t="shared" si="49"/>
        <v>0</v>
      </c>
      <c r="BL174" s="19" t="s">
        <v>184</v>
      </c>
      <c r="BM174" s="192" t="s">
        <v>1392</v>
      </c>
    </row>
    <row r="175" spans="1:65" s="2" customFormat="1" ht="33" customHeight="1">
      <c r="A175" s="36"/>
      <c r="B175" s="37"/>
      <c r="C175" s="181" t="s">
        <v>982</v>
      </c>
      <c r="D175" s="181" t="s">
        <v>179</v>
      </c>
      <c r="E175" s="182" t="s">
        <v>2837</v>
      </c>
      <c r="F175" s="183" t="s">
        <v>2838</v>
      </c>
      <c r="G175" s="184" t="s">
        <v>2839</v>
      </c>
      <c r="H175" s="265"/>
      <c r="I175" s="186"/>
      <c r="J175" s="187">
        <f t="shared" si="4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19" t="s">
        <v>79</v>
      </c>
      <c r="BK175" s="193">
        <f t="shared" si="49"/>
        <v>0</v>
      </c>
      <c r="BL175" s="19" t="s">
        <v>184</v>
      </c>
      <c r="BM175" s="192" t="s">
        <v>1404</v>
      </c>
    </row>
    <row r="176" spans="1:65" s="2" customFormat="1" ht="16.5" customHeight="1">
      <c r="A176" s="36"/>
      <c r="B176" s="37"/>
      <c r="C176" s="181" t="s">
        <v>987</v>
      </c>
      <c r="D176" s="181" t="s">
        <v>179</v>
      </c>
      <c r="E176" s="182" t="s">
        <v>2840</v>
      </c>
      <c r="F176" s="183" t="s">
        <v>2841</v>
      </c>
      <c r="G176" s="184" t="s">
        <v>2314</v>
      </c>
      <c r="H176" s="185">
        <v>1</v>
      </c>
      <c r="I176" s="186"/>
      <c r="J176" s="187">
        <f t="shared" si="4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19" t="s">
        <v>79</v>
      </c>
      <c r="BK176" s="193">
        <f t="shared" si="49"/>
        <v>0</v>
      </c>
      <c r="BL176" s="19" t="s">
        <v>184</v>
      </c>
      <c r="BM176" s="192" t="s">
        <v>1414</v>
      </c>
    </row>
    <row r="177" spans="1:65" s="2" customFormat="1" ht="16.5" customHeight="1">
      <c r="A177" s="36"/>
      <c r="B177" s="37"/>
      <c r="C177" s="181" t="s">
        <v>992</v>
      </c>
      <c r="D177" s="181" t="s">
        <v>179</v>
      </c>
      <c r="E177" s="182" t="s">
        <v>2842</v>
      </c>
      <c r="F177" s="183" t="s">
        <v>2843</v>
      </c>
      <c r="G177" s="184" t="s">
        <v>2314</v>
      </c>
      <c r="H177" s="185">
        <v>1</v>
      </c>
      <c r="I177" s="186"/>
      <c r="J177" s="187">
        <f t="shared" si="4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79</v>
      </c>
      <c r="BK177" s="193">
        <f t="shared" si="49"/>
        <v>0</v>
      </c>
      <c r="BL177" s="19" t="s">
        <v>184</v>
      </c>
      <c r="BM177" s="192" t="s">
        <v>1428</v>
      </c>
    </row>
    <row r="178" spans="1:65" s="2" customFormat="1" ht="16.5" customHeight="1">
      <c r="A178" s="36"/>
      <c r="B178" s="37"/>
      <c r="C178" s="181" t="s">
        <v>997</v>
      </c>
      <c r="D178" s="181" t="s">
        <v>179</v>
      </c>
      <c r="E178" s="182" t="s">
        <v>2844</v>
      </c>
      <c r="F178" s="183" t="s">
        <v>2845</v>
      </c>
      <c r="G178" s="184" t="s">
        <v>2314</v>
      </c>
      <c r="H178" s="185">
        <v>1</v>
      </c>
      <c r="I178" s="186"/>
      <c r="J178" s="187">
        <f t="shared" si="4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79</v>
      </c>
      <c r="BK178" s="193">
        <f t="shared" si="49"/>
        <v>0</v>
      </c>
      <c r="BL178" s="19" t="s">
        <v>184</v>
      </c>
      <c r="BM178" s="192" t="s">
        <v>1440</v>
      </c>
    </row>
    <row r="179" spans="1:65" s="2" customFormat="1" ht="16.5" customHeight="1">
      <c r="A179" s="36"/>
      <c r="B179" s="37"/>
      <c r="C179" s="181" t="s">
        <v>1002</v>
      </c>
      <c r="D179" s="181" t="s">
        <v>179</v>
      </c>
      <c r="E179" s="182" t="s">
        <v>2846</v>
      </c>
      <c r="F179" s="183" t="s">
        <v>2847</v>
      </c>
      <c r="G179" s="184" t="s">
        <v>2314</v>
      </c>
      <c r="H179" s="185">
        <v>1</v>
      </c>
      <c r="I179" s="186"/>
      <c r="J179" s="187">
        <f t="shared" si="4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79</v>
      </c>
      <c r="BK179" s="193">
        <f t="shared" si="49"/>
        <v>0</v>
      </c>
      <c r="BL179" s="19" t="s">
        <v>184</v>
      </c>
      <c r="BM179" s="192" t="s">
        <v>1452</v>
      </c>
    </row>
    <row r="180" spans="1:65" s="2" customFormat="1" ht="16.5" customHeight="1">
      <c r="A180" s="36"/>
      <c r="B180" s="37"/>
      <c r="C180" s="181" t="s">
        <v>1007</v>
      </c>
      <c r="D180" s="181" t="s">
        <v>179</v>
      </c>
      <c r="E180" s="182" t="s">
        <v>2848</v>
      </c>
      <c r="F180" s="183" t="s">
        <v>2849</v>
      </c>
      <c r="G180" s="184" t="s">
        <v>2314</v>
      </c>
      <c r="H180" s="185">
        <v>1</v>
      </c>
      <c r="I180" s="186"/>
      <c r="J180" s="187">
        <f t="shared" si="4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79</v>
      </c>
      <c r="BK180" s="193">
        <f t="shared" si="49"/>
        <v>0</v>
      </c>
      <c r="BL180" s="19" t="s">
        <v>184</v>
      </c>
      <c r="BM180" s="192" t="s">
        <v>1462</v>
      </c>
    </row>
    <row r="181" spans="1:65" s="2" customFormat="1" ht="16.5" customHeight="1">
      <c r="A181" s="36"/>
      <c r="B181" s="37"/>
      <c r="C181" s="181" t="s">
        <v>1012</v>
      </c>
      <c r="D181" s="181" t="s">
        <v>179</v>
      </c>
      <c r="E181" s="182" t="s">
        <v>2850</v>
      </c>
      <c r="F181" s="183" t="s">
        <v>2851</v>
      </c>
      <c r="G181" s="184" t="s">
        <v>2314</v>
      </c>
      <c r="H181" s="185">
        <v>1</v>
      </c>
      <c r="I181" s="186"/>
      <c r="J181" s="187">
        <f t="shared" si="4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79</v>
      </c>
      <c r="BK181" s="193">
        <f t="shared" si="49"/>
        <v>0</v>
      </c>
      <c r="BL181" s="19" t="s">
        <v>184</v>
      </c>
      <c r="BM181" s="192" t="s">
        <v>1475</v>
      </c>
    </row>
    <row r="182" spans="1:65" s="2" customFormat="1" ht="16.5" customHeight="1">
      <c r="A182" s="36"/>
      <c r="B182" s="37"/>
      <c r="C182" s="181" t="s">
        <v>1017</v>
      </c>
      <c r="D182" s="181" t="s">
        <v>179</v>
      </c>
      <c r="E182" s="182" t="s">
        <v>2852</v>
      </c>
      <c r="F182" s="183" t="s">
        <v>2853</v>
      </c>
      <c r="G182" s="184" t="s">
        <v>2314</v>
      </c>
      <c r="H182" s="185">
        <v>1</v>
      </c>
      <c r="I182" s="186"/>
      <c r="J182" s="187">
        <f t="shared" si="4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41"/>
        <v>0</v>
      </c>
      <c r="Q182" s="190">
        <v>0</v>
      </c>
      <c r="R182" s="190">
        <f t="shared" si="42"/>
        <v>0</v>
      </c>
      <c r="S182" s="190">
        <v>0</v>
      </c>
      <c r="T182" s="191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44"/>
        <v>0</v>
      </c>
      <c r="BF182" s="193">
        <f t="shared" si="45"/>
        <v>0</v>
      </c>
      <c r="BG182" s="193">
        <f t="shared" si="46"/>
        <v>0</v>
      </c>
      <c r="BH182" s="193">
        <f t="shared" si="47"/>
        <v>0</v>
      </c>
      <c r="BI182" s="193">
        <f t="shared" si="48"/>
        <v>0</v>
      </c>
      <c r="BJ182" s="19" t="s">
        <v>79</v>
      </c>
      <c r="BK182" s="193">
        <f t="shared" si="49"/>
        <v>0</v>
      </c>
      <c r="BL182" s="19" t="s">
        <v>184</v>
      </c>
      <c r="BM182" s="192" t="s">
        <v>1486</v>
      </c>
    </row>
    <row r="183" spans="1:65" s="2" customFormat="1" ht="16.5" customHeight="1">
      <c r="A183" s="36"/>
      <c r="B183" s="37"/>
      <c r="C183" s="181" t="s">
        <v>1023</v>
      </c>
      <c r="D183" s="181" t="s">
        <v>179</v>
      </c>
      <c r="E183" s="182" t="s">
        <v>2854</v>
      </c>
      <c r="F183" s="183" t="s">
        <v>2855</v>
      </c>
      <c r="G183" s="184" t="s">
        <v>2314</v>
      </c>
      <c r="H183" s="185">
        <v>1</v>
      </c>
      <c r="I183" s="186"/>
      <c r="J183" s="187">
        <f t="shared" si="4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41"/>
        <v>0</v>
      </c>
      <c r="Q183" s="190">
        <v>0</v>
      </c>
      <c r="R183" s="190">
        <f t="shared" si="42"/>
        <v>0</v>
      </c>
      <c r="S183" s="190">
        <v>0</v>
      </c>
      <c r="T183" s="191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44"/>
        <v>0</v>
      </c>
      <c r="BF183" s="193">
        <f t="shared" si="45"/>
        <v>0</v>
      </c>
      <c r="BG183" s="193">
        <f t="shared" si="46"/>
        <v>0</v>
      </c>
      <c r="BH183" s="193">
        <f t="shared" si="47"/>
        <v>0</v>
      </c>
      <c r="BI183" s="193">
        <f t="shared" si="48"/>
        <v>0</v>
      </c>
      <c r="BJ183" s="19" t="s">
        <v>79</v>
      </c>
      <c r="BK183" s="193">
        <f t="shared" si="49"/>
        <v>0</v>
      </c>
      <c r="BL183" s="19" t="s">
        <v>184</v>
      </c>
      <c r="BM183" s="192" t="s">
        <v>1497</v>
      </c>
    </row>
    <row r="184" spans="1:65" s="2" customFormat="1" ht="16.5" customHeight="1">
      <c r="A184" s="36"/>
      <c r="B184" s="37"/>
      <c r="C184" s="181" t="s">
        <v>1029</v>
      </c>
      <c r="D184" s="181" t="s">
        <v>179</v>
      </c>
      <c r="E184" s="182" t="s">
        <v>2856</v>
      </c>
      <c r="F184" s="183" t="s">
        <v>2857</v>
      </c>
      <c r="G184" s="184" t="s">
        <v>2314</v>
      </c>
      <c r="H184" s="185">
        <v>1</v>
      </c>
      <c r="I184" s="186"/>
      <c r="J184" s="187">
        <f t="shared" si="4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41"/>
        <v>0</v>
      </c>
      <c r="Q184" s="190">
        <v>0</v>
      </c>
      <c r="R184" s="190">
        <f t="shared" si="42"/>
        <v>0</v>
      </c>
      <c r="S184" s="190">
        <v>0</v>
      </c>
      <c r="T184" s="191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44"/>
        <v>0</v>
      </c>
      <c r="BF184" s="193">
        <f t="shared" si="45"/>
        <v>0</v>
      </c>
      <c r="BG184" s="193">
        <f t="shared" si="46"/>
        <v>0</v>
      </c>
      <c r="BH184" s="193">
        <f t="shared" si="47"/>
        <v>0</v>
      </c>
      <c r="BI184" s="193">
        <f t="shared" si="48"/>
        <v>0</v>
      </c>
      <c r="BJ184" s="19" t="s">
        <v>79</v>
      </c>
      <c r="BK184" s="193">
        <f t="shared" si="49"/>
        <v>0</v>
      </c>
      <c r="BL184" s="19" t="s">
        <v>184</v>
      </c>
      <c r="BM184" s="192" t="s">
        <v>1508</v>
      </c>
    </row>
    <row r="185" spans="1:65" s="2" customFormat="1" ht="16.5" customHeight="1">
      <c r="A185" s="36"/>
      <c r="B185" s="37"/>
      <c r="C185" s="181" t="s">
        <v>1034</v>
      </c>
      <c r="D185" s="181" t="s">
        <v>179</v>
      </c>
      <c r="E185" s="182" t="s">
        <v>2858</v>
      </c>
      <c r="F185" s="183" t="s">
        <v>2859</v>
      </c>
      <c r="G185" s="184" t="s">
        <v>2314</v>
      </c>
      <c r="H185" s="185">
        <v>1</v>
      </c>
      <c r="I185" s="186"/>
      <c r="J185" s="187">
        <f t="shared" si="4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41"/>
        <v>0</v>
      </c>
      <c r="Q185" s="190">
        <v>0</v>
      </c>
      <c r="R185" s="190">
        <f t="shared" si="42"/>
        <v>0</v>
      </c>
      <c r="S185" s="190">
        <v>0</v>
      </c>
      <c r="T185" s="191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44"/>
        <v>0</v>
      </c>
      <c r="BF185" s="193">
        <f t="shared" si="45"/>
        <v>0</v>
      </c>
      <c r="BG185" s="193">
        <f t="shared" si="46"/>
        <v>0</v>
      </c>
      <c r="BH185" s="193">
        <f t="shared" si="47"/>
        <v>0</v>
      </c>
      <c r="BI185" s="193">
        <f t="shared" si="48"/>
        <v>0</v>
      </c>
      <c r="BJ185" s="19" t="s">
        <v>79</v>
      </c>
      <c r="BK185" s="193">
        <f t="shared" si="49"/>
        <v>0</v>
      </c>
      <c r="BL185" s="19" t="s">
        <v>184</v>
      </c>
      <c r="BM185" s="192" t="s">
        <v>1520</v>
      </c>
    </row>
    <row r="186" spans="1:65" s="2" customFormat="1" ht="16.5" customHeight="1">
      <c r="A186" s="36"/>
      <c r="B186" s="37"/>
      <c r="C186" s="181" t="s">
        <v>1040</v>
      </c>
      <c r="D186" s="181" t="s">
        <v>179</v>
      </c>
      <c r="E186" s="182" t="s">
        <v>2860</v>
      </c>
      <c r="F186" s="183" t="s">
        <v>2861</v>
      </c>
      <c r="G186" s="184" t="s">
        <v>2314</v>
      </c>
      <c r="H186" s="185">
        <v>1</v>
      </c>
      <c r="I186" s="186"/>
      <c r="J186" s="187">
        <f t="shared" si="4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41"/>
        <v>0</v>
      </c>
      <c r="Q186" s="190">
        <v>0</v>
      </c>
      <c r="R186" s="190">
        <f t="shared" si="42"/>
        <v>0</v>
      </c>
      <c r="S186" s="190">
        <v>0</v>
      </c>
      <c r="T186" s="191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44"/>
        <v>0</v>
      </c>
      <c r="BF186" s="193">
        <f t="shared" si="45"/>
        <v>0</v>
      </c>
      <c r="BG186" s="193">
        <f t="shared" si="46"/>
        <v>0</v>
      </c>
      <c r="BH186" s="193">
        <f t="shared" si="47"/>
        <v>0</v>
      </c>
      <c r="BI186" s="193">
        <f t="shared" si="48"/>
        <v>0</v>
      </c>
      <c r="BJ186" s="19" t="s">
        <v>79</v>
      </c>
      <c r="BK186" s="193">
        <f t="shared" si="49"/>
        <v>0</v>
      </c>
      <c r="BL186" s="19" t="s">
        <v>184</v>
      </c>
      <c r="BM186" s="192" t="s">
        <v>1533</v>
      </c>
    </row>
    <row r="187" spans="1:65" s="2" customFormat="1" ht="16.5" customHeight="1">
      <c r="A187" s="36"/>
      <c r="B187" s="37"/>
      <c r="C187" s="181" t="s">
        <v>1043</v>
      </c>
      <c r="D187" s="181" t="s">
        <v>179</v>
      </c>
      <c r="E187" s="182" t="s">
        <v>2862</v>
      </c>
      <c r="F187" s="183" t="s">
        <v>2863</v>
      </c>
      <c r="G187" s="184" t="s">
        <v>2314</v>
      </c>
      <c r="H187" s="185">
        <v>1</v>
      </c>
      <c r="I187" s="186"/>
      <c r="J187" s="187">
        <f t="shared" si="4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41"/>
        <v>0</v>
      </c>
      <c r="Q187" s="190">
        <v>0</v>
      </c>
      <c r="R187" s="190">
        <f t="shared" si="42"/>
        <v>0</v>
      </c>
      <c r="S187" s="190">
        <v>0</v>
      </c>
      <c r="T187" s="191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79</v>
      </c>
      <c r="AY187" s="19" t="s">
        <v>177</v>
      </c>
      <c r="BE187" s="193">
        <f t="shared" si="44"/>
        <v>0</v>
      </c>
      <c r="BF187" s="193">
        <f t="shared" si="45"/>
        <v>0</v>
      </c>
      <c r="BG187" s="193">
        <f t="shared" si="46"/>
        <v>0</v>
      </c>
      <c r="BH187" s="193">
        <f t="shared" si="47"/>
        <v>0</v>
      </c>
      <c r="BI187" s="193">
        <f t="shared" si="48"/>
        <v>0</v>
      </c>
      <c r="BJ187" s="19" t="s">
        <v>79</v>
      </c>
      <c r="BK187" s="193">
        <f t="shared" si="49"/>
        <v>0</v>
      </c>
      <c r="BL187" s="19" t="s">
        <v>184</v>
      </c>
      <c r="BM187" s="192" t="s">
        <v>1544</v>
      </c>
    </row>
    <row r="188" spans="1:65" s="2" customFormat="1" ht="16.5" customHeight="1">
      <c r="A188" s="36"/>
      <c r="B188" s="37"/>
      <c r="C188" s="181" t="s">
        <v>1047</v>
      </c>
      <c r="D188" s="181" t="s">
        <v>179</v>
      </c>
      <c r="E188" s="182" t="s">
        <v>2864</v>
      </c>
      <c r="F188" s="183" t="s">
        <v>2865</v>
      </c>
      <c r="G188" s="184" t="s">
        <v>2314</v>
      </c>
      <c r="H188" s="185">
        <v>1</v>
      </c>
      <c r="I188" s="186"/>
      <c r="J188" s="187">
        <f t="shared" si="40"/>
        <v>0</v>
      </c>
      <c r="K188" s="183" t="s">
        <v>19</v>
      </c>
      <c r="L188" s="41"/>
      <c r="M188" s="188" t="s">
        <v>19</v>
      </c>
      <c r="N188" s="189" t="s">
        <v>43</v>
      </c>
      <c r="O188" s="66"/>
      <c r="P188" s="190">
        <f t="shared" si="41"/>
        <v>0</v>
      </c>
      <c r="Q188" s="190">
        <v>0</v>
      </c>
      <c r="R188" s="190">
        <f t="shared" si="42"/>
        <v>0</v>
      </c>
      <c r="S188" s="190">
        <v>0</v>
      </c>
      <c r="T188" s="191">
        <f t="shared" si="4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184</v>
      </c>
      <c r="AT188" s="192" t="s">
        <v>179</v>
      </c>
      <c r="AU188" s="192" t="s">
        <v>79</v>
      </c>
      <c r="AY188" s="19" t="s">
        <v>177</v>
      </c>
      <c r="BE188" s="193">
        <f t="shared" si="44"/>
        <v>0</v>
      </c>
      <c r="BF188" s="193">
        <f t="shared" si="45"/>
        <v>0</v>
      </c>
      <c r="BG188" s="193">
        <f t="shared" si="46"/>
        <v>0</v>
      </c>
      <c r="BH188" s="193">
        <f t="shared" si="47"/>
        <v>0</v>
      </c>
      <c r="BI188" s="193">
        <f t="shared" si="48"/>
        <v>0</v>
      </c>
      <c r="BJ188" s="19" t="s">
        <v>79</v>
      </c>
      <c r="BK188" s="193">
        <f t="shared" si="49"/>
        <v>0</v>
      </c>
      <c r="BL188" s="19" t="s">
        <v>184</v>
      </c>
      <c r="BM188" s="192" t="s">
        <v>1555</v>
      </c>
    </row>
    <row r="189" spans="1:65" s="2" customFormat="1" ht="16.5" customHeight="1">
      <c r="A189" s="36"/>
      <c r="B189" s="37"/>
      <c r="C189" s="181" t="s">
        <v>1053</v>
      </c>
      <c r="D189" s="181" t="s">
        <v>179</v>
      </c>
      <c r="E189" s="182" t="s">
        <v>2866</v>
      </c>
      <c r="F189" s="183" t="s">
        <v>2867</v>
      </c>
      <c r="G189" s="184" t="s">
        <v>2314</v>
      </c>
      <c r="H189" s="185">
        <v>1</v>
      </c>
      <c r="I189" s="186"/>
      <c r="J189" s="187">
        <f t="shared" si="40"/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si="41"/>
        <v>0</v>
      </c>
      <c r="Q189" s="190">
        <v>0</v>
      </c>
      <c r="R189" s="190">
        <f t="shared" si="42"/>
        <v>0</v>
      </c>
      <c r="S189" s="190">
        <v>0</v>
      </c>
      <c r="T189" s="191">
        <f t="shared" si="4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79</v>
      </c>
      <c r="AY189" s="19" t="s">
        <v>177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19" t="s">
        <v>79</v>
      </c>
      <c r="BK189" s="193">
        <f t="shared" si="49"/>
        <v>0</v>
      </c>
      <c r="BL189" s="19" t="s">
        <v>184</v>
      </c>
      <c r="BM189" s="192" t="s">
        <v>1566</v>
      </c>
    </row>
    <row r="190" spans="1:65" s="2" customFormat="1" ht="16.5" customHeight="1">
      <c r="A190" s="36"/>
      <c r="B190" s="37"/>
      <c r="C190" s="181" t="s">
        <v>1062</v>
      </c>
      <c r="D190" s="181" t="s">
        <v>179</v>
      </c>
      <c r="E190" s="182" t="s">
        <v>2868</v>
      </c>
      <c r="F190" s="183" t="s">
        <v>2869</v>
      </c>
      <c r="G190" s="184" t="s">
        <v>2314</v>
      </c>
      <c r="H190" s="185">
        <v>1</v>
      </c>
      <c r="I190" s="186"/>
      <c r="J190" s="187">
        <f t="shared" si="40"/>
        <v>0</v>
      </c>
      <c r="K190" s="183" t="s">
        <v>19</v>
      </c>
      <c r="L190" s="41"/>
      <c r="M190" s="261" t="s">
        <v>19</v>
      </c>
      <c r="N190" s="262" t="s">
        <v>43</v>
      </c>
      <c r="O190" s="245"/>
      <c r="P190" s="263">
        <f t="shared" si="41"/>
        <v>0</v>
      </c>
      <c r="Q190" s="263">
        <v>0</v>
      </c>
      <c r="R190" s="263">
        <f t="shared" si="42"/>
        <v>0</v>
      </c>
      <c r="S190" s="263">
        <v>0</v>
      </c>
      <c r="T190" s="264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79</v>
      </c>
      <c r="AY190" s="19" t="s">
        <v>177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19" t="s">
        <v>79</v>
      </c>
      <c r="BK190" s="193">
        <f t="shared" si="49"/>
        <v>0</v>
      </c>
      <c r="BL190" s="19" t="s">
        <v>184</v>
      </c>
      <c r="BM190" s="192" t="s">
        <v>1579</v>
      </c>
    </row>
    <row r="191" spans="1:65" s="2" customFormat="1" ht="6.95" customHeight="1">
      <c r="A191" s="36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41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algorithmName="SHA-512" hashValue="ZJL2T7GvNKgvN/hC3s2hK7d+qlutx7djUHO8dCVxCjMuH5F23Ow+51HVN/dAW5qbUx8Rw0LOdsaxl7ccf8aKYA==" saltValue="lFcSzr3dukaQWDqir7sjSqdWSCeD7B4f8guzjIKrZfM2iZLJU/YPIPwMtlD2B92tzY6H6loQDKqinwGzoTwgKA==" spinCount="100000" sheet="1" objects="1" scenarios="1" formatColumns="0" formatRows="0" autoFilter="0"/>
  <autoFilter ref="C92:K19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ht="12.75">
      <c r="B8" s="22"/>
      <c r="D8" s="115" t="s">
        <v>138</v>
      </c>
      <c r="L8" s="22"/>
    </row>
    <row r="9" spans="1:46" s="1" customFormat="1" ht="16.5" customHeight="1">
      <c r="B9" s="22"/>
      <c r="E9" s="408" t="s">
        <v>139</v>
      </c>
      <c r="F9" s="390"/>
      <c r="G9" s="390"/>
      <c r="H9" s="390"/>
      <c r="L9" s="22"/>
    </row>
    <row r="10" spans="1:46" s="1" customFormat="1" ht="12" customHeight="1">
      <c r="B10" s="22"/>
      <c r="D10" s="115" t="s">
        <v>140</v>
      </c>
      <c r="L10" s="22"/>
    </row>
    <row r="11" spans="1:46" s="2" customFormat="1" ht="16.5" customHeight="1">
      <c r="A11" s="36"/>
      <c r="B11" s="41"/>
      <c r="C11" s="36"/>
      <c r="D11" s="36"/>
      <c r="E11" s="418" t="s">
        <v>2870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2871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1" t="s">
        <v>2872</v>
      </c>
      <c r="F13" s="410"/>
      <c r="G13" s="410"/>
      <c r="H13" s="410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1818</v>
      </c>
      <c r="G16" s="36"/>
      <c r="H16" s="36"/>
      <c r="I16" s="115" t="s">
        <v>23</v>
      </c>
      <c r="J16" s="117" t="str">
        <f>'Rekapitulace stavby'!AN8</f>
        <v>6. 6. 2023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tr">
        <f>IF('Rekapitulace stavby'!E11="","",'Rekapitulace stavby'!E11)</f>
        <v>Česká zemědělská univerzita</v>
      </c>
      <c r="F19" s="36"/>
      <c r="G19" s="36"/>
      <c r="H19" s="36"/>
      <c r="I19" s="115" t="s">
        <v>28</v>
      </c>
      <c r="J19" s="105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29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2" t="str">
        <f>'Rekapitulace stavby'!E14</f>
        <v>Vyplň údaj</v>
      </c>
      <c r="F22" s="413"/>
      <c r="G22" s="413"/>
      <c r="H22" s="413"/>
      <c r="I22" s="115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31</v>
      </c>
      <c r="E24" s="36"/>
      <c r="F24" s="36"/>
      <c r="G24" s="36"/>
      <c r="H24" s="36"/>
      <c r="I24" s="115" t="s">
        <v>26</v>
      </c>
      <c r="J24" s="105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tr">
        <f>IF('Rekapitulace stavby'!E17="","",'Rekapitulace stavby'!E17)</f>
        <v>GREBNER, spol s r.o.</v>
      </c>
      <c r="F25" s="36"/>
      <c r="G25" s="36"/>
      <c r="H25" s="36"/>
      <c r="I25" s="115" t="s">
        <v>28</v>
      </c>
      <c r="J25" s="105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34</v>
      </c>
      <c r="E27" s="36"/>
      <c r="F27" s="36"/>
      <c r="G27" s="36"/>
      <c r="H27" s="36"/>
      <c r="I27" s="115" t="s">
        <v>26</v>
      </c>
      <c r="J27" s="105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>Ing.Josef Němeček</v>
      </c>
      <c r="F28" s="36"/>
      <c r="G28" s="36"/>
      <c r="H28" s="36"/>
      <c r="I28" s="115" t="s">
        <v>28</v>
      </c>
      <c r="J28" s="105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4" t="s">
        <v>19</v>
      </c>
      <c r="F31" s="414"/>
      <c r="G31" s="414"/>
      <c r="H31" s="414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5" t="s">
        <v>42</v>
      </c>
      <c r="E37" s="115" t="s">
        <v>43</v>
      </c>
      <c r="F37" s="126">
        <f>ROUND((SUM(BE97:BE120)),  2)</f>
        <v>0</v>
      </c>
      <c r="G37" s="36"/>
      <c r="H37" s="36"/>
      <c r="I37" s="127">
        <v>0.21</v>
      </c>
      <c r="J37" s="126">
        <f>ROUND(((SUM(BE97:BE120))*I37),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44</v>
      </c>
      <c r="F38" s="126">
        <f>ROUND((SUM(BF97:BF120)),  2)</f>
        <v>0</v>
      </c>
      <c r="G38" s="36"/>
      <c r="H38" s="36"/>
      <c r="I38" s="127">
        <v>0.15</v>
      </c>
      <c r="J38" s="126">
        <f>ROUND(((SUM(BF97:BF120))*I38),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45</v>
      </c>
      <c r="F39" s="126">
        <f>ROUND((SUM(BG97:BG120)),  2)</f>
        <v>0</v>
      </c>
      <c r="G39" s="36"/>
      <c r="H39" s="36"/>
      <c r="I39" s="127">
        <v>0.21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46</v>
      </c>
      <c r="F40" s="126">
        <f>ROUND((SUM(BH97:BH120)),  2)</f>
        <v>0</v>
      </c>
      <c r="G40" s="36"/>
      <c r="H40" s="36"/>
      <c r="I40" s="127">
        <v>0.15</v>
      </c>
      <c r="J40" s="126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47</v>
      </c>
      <c r="F41" s="126">
        <f>ROUND((SUM(BI97:BI120)),  2)</f>
        <v>0</v>
      </c>
      <c r="G41" s="36"/>
      <c r="H41" s="36"/>
      <c r="I41" s="127">
        <v>0</v>
      </c>
      <c r="J41" s="126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142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5" t="str">
        <f>E7</f>
        <v>Rekonstrukce restaurace Farma - úprava 21. 12. 2023</v>
      </c>
      <c r="F52" s="416"/>
      <c r="G52" s="416"/>
      <c r="H52" s="41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5" t="s">
        <v>139</v>
      </c>
      <c r="F54" s="375"/>
      <c r="G54" s="375"/>
      <c r="H54" s="375"/>
      <c r="I54" s="24"/>
      <c r="J54" s="24"/>
      <c r="K54" s="24"/>
      <c r="L54" s="22"/>
    </row>
    <row r="55" spans="1:31" s="1" customFormat="1" ht="12" customHeight="1">
      <c r="B55" s="23"/>
      <c r="C55" s="31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2870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2871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8" t="str">
        <f>E13</f>
        <v>01 - Část SNV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6. 6. 2023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25</v>
      </c>
      <c r="D62" s="38"/>
      <c r="E62" s="38"/>
      <c r="F62" s="29" t="str">
        <f>E19</f>
        <v>Česká zemědělská univerzita</v>
      </c>
      <c r="G62" s="38"/>
      <c r="H62" s="38"/>
      <c r="I62" s="31" t="s">
        <v>31</v>
      </c>
      <c r="J62" s="34" t="str">
        <f>E25</f>
        <v>GREBNER, spol s 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34</v>
      </c>
      <c r="J63" s="34" t="str">
        <f>E28</f>
        <v>Ing.Josef Němeček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2" t="s">
        <v>70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145</v>
      </c>
    </row>
    <row r="68" spans="1:47" s="9" customFormat="1" ht="24.95" customHeight="1">
      <c r="B68" s="143"/>
      <c r="C68" s="144"/>
      <c r="D68" s="145" t="s">
        <v>2873</v>
      </c>
      <c r="E68" s="146"/>
      <c r="F68" s="146"/>
      <c r="G68" s="146"/>
      <c r="H68" s="146"/>
      <c r="I68" s="146"/>
      <c r="J68" s="147">
        <f>J98</f>
        <v>0</v>
      </c>
      <c r="K68" s="144"/>
      <c r="L68" s="148"/>
    </row>
    <row r="69" spans="1:47" s="9" customFormat="1" ht="24.95" customHeight="1">
      <c r="B69" s="143"/>
      <c r="C69" s="144"/>
      <c r="D69" s="145" t="s">
        <v>2874</v>
      </c>
      <c r="E69" s="146"/>
      <c r="F69" s="146"/>
      <c r="G69" s="146"/>
      <c r="H69" s="146"/>
      <c r="I69" s="146"/>
      <c r="J69" s="147">
        <f>J101</f>
        <v>0</v>
      </c>
      <c r="K69" s="144"/>
      <c r="L69" s="148"/>
    </row>
    <row r="70" spans="1:47" s="9" customFormat="1" ht="24.95" customHeight="1">
      <c r="B70" s="143"/>
      <c r="C70" s="144"/>
      <c r="D70" s="145" t="s">
        <v>2875</v>
      </c>
      <c r="E70" s="146"/>
      <c r="F70" s="146"/>
      <c r="G70" s="146"/>
      <c r="H70" s="146"/>
      <c r="I70" s="146"/>
      <c r="J70" s="147">
        <f>J104</f>
        <v>0</v>
      </c>
      <c r="K70" s="144"/>
      <c r="L70" s="148"/>
    </row>
    <row r="71" spans="1:47" s="9" customFormat="1" ht="24.95" customHeight="1">
      <c r="B71" s="143"/>
      <c r="C71" s="144"/>
      <c r="D71" s="145" t="s">
        <v>2876</v>
      </c>
      <c r="E71" s="146"/>
      <c r="F71" s="146"/>
      <c r="G71" s="146"/>
      <c r="H71" s="146"/>
      <c r="I71" s="146"/>
      <c r="J71" s="147">
        <f>J107</f>
        <v>0</v>
      </c>
      <c r="K71" s="144"/>
      <c r="L71" s="148"/>
    </row>
    <row r="72" spans="1:47" s="9" customFormat="1" ht="24.95" customHeight="1">
      <c r="B72" s="143"/>
      <c r="C72" s="144"/>
      <c r="D72" s="145" t="s">
        <v>2877</v>
      </c>
      <c r="E72" s="146"/>
      <c r="F72" s="146"/>
      <c r="G72" s="146"/>
      <c r="H72" s="146"/>
      <c r="I72" s="146"/>
      <c r="J72" s="147">
        <f>J110</f>
        <v>0</v>
      </c>
      <c r="K72" s="144"/>
      <c r="L72" s="148"/>
    </row>
    <row r="73" spans="1:47" s="9" customFormat="1" ht="24.95" customHeight="1">
      <c r="B73" s="143"/>
      <c r="C73" s="144"/>
      <c r="D73" s="145" t="s">
        <v>2878</v>
      </c>
      <c r="E73" s="146"/>
      <c r="F73" s="146"/>
      <c r="G73" s="146"/>
      <c r="H73" s="146"/>
      <c r="I73" s="146"/>
      <c r="J73" s="147">
        <f>J115</f>
        <v>0</v>
      </c>
      <c r="K73" s="144"/>
      <c r="L73" s="148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162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5" t="str">
        <f>E7</f>
        <v>Rekonstrukce restaurace Farma - úprava 21. 12. 2023</v>
      </c>
      <c r="F83" s="416"/>
      <c r="G83" s="416"/>
      <c r="H83" s="416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138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5" t="s">
        <v>139</v>
      </c>
      <c r="F85" s="375"/>
      <c r="G85" s="375"/>
      <c r="H85" s="375"/>
      <c r="I85" s="24"/>
      <c r="J85" s="24"/>
      <c r="K85" s="24"/>
      <c r="L85" s="22"/>
    </row>
    <row r="86" spans="1:31" s="1" customFormat="1" ht="12" customHeight="1">
      <c r="B86" s="23"/>
      <c r="C86" s="31" t="s">
        <v>140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9" t="s">
        <v>2870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2871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68" t="str">
        <f>E13</f>
        <v>01 - Část SNV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6. 6. 2023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1" t="s">
        <v>25</v>
      </c>
      <c r="D93" s="38"/>
      <c r="E93" s="38"/>
      <c r="F93" s="29" t="str">
        <f>E19</f>
        <v>Česká zemědělská univerzita</v>
      </c>
      <c r="G93" s="38"/>
      <c r="H93" s="38"/>
      <c r="I93" s="31" t="s">
        <v>31</v>
      </c>
      <c r="J93" s="34" t="str">
        <f>E25</f>
        <v>GREBNER, spol s 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34</v>
      </c>
      <c r="J94" s="34" t="str">
        <f>E28</f>
        <v>Ing.Josef Němeček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4"/>
      <c r="B96" s="155"/>
      <c r="C96" s="156" t="s">
        <v>163</v>
      </c>
      <c r="D96" s="157" t="s">
        <v>57</v>
      </c>
      <c r="E96" s="157" t="s">
        <v>53</v>
      </c>
      <c r="F96" s="157" t="s">
        <v>54</v>
      </c>
      <c r="G96" s="157" t="s">
        <v>164</v>
      </c>
      <c r="H96" s="157" t="s">
        <v>165</v>
      </c>
      <c r="I96" s="157" t="s">
        <v>166</v>
      </c>
      <c r="J96" s="157" t="s">
        <v>144</v>
      </c>
      <c r="K96" s="158" t="s">
        <v>167</v>
      </c>
      <c r="L96" s="159"/>
      <c r="M96" s="70" t="s">
        <v>19</v>
      </c>
      <c r="N96" s="71" t="s">
        <v>42</v>
      </c>
      <c r="O96" s="71" t="s">
        <v>168</v>
      </c>
      <c r="P96" s="71" t="s">
        <v>169</v>
      </c>
      <c r="Q96" s="71" t="s">
        <v>170</v>
      </c>
      <c r="R96" s="71" t="s">
        <v>171</v>
      </c>
      <c r="S96" s="71" t="s">
        <v>172</v>
      </c>
      <c r="T96" s="72" t="s">
        <v>173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6"/>
      <c r="B97" s="37"/>
      <c r="C97" s="77" t="s">
        <v>174</v>
      </c>
      <c r="D97" s="38"/>
      <c r="E97" s="38"/>
      <c r="F97" s="38"/>
      <c r="G97" s="38"/>
      <c r="H97" s="38"/>
      <c r="I97" s="38"/>
      <c r="J97" s="160">
        <f>BK97</f>
        <v>0</v>
      </c>
      <c r="K97" s="38"/>
      <c r="L97" s="41"/>
      <c r="M97" s="73"/>
      <c r="N97" s="161"/>
      <c r="O97" s="74"/>
      <c r="P97" s="162">
        <f>P98+P101+P104+P107+P110+P115</f>
        <v>0</v>
      </c>
      <c r="Q97" s="74"/>
      <c r="R97" s="162">
        <f>R98+R101+R104+R107+R110+R115</f>
        <v>0</v>
      </c>
      <c r="S97" s="74"/>
      <c r="T97" s="163">
        <f>T98+T101+T104+T107+T110+T115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71</v>
      </c>
      <c r="AU97" s="19" t="s">
        <v>145</v>
      </c>
      <c r="BK97" s="164">
        <f>BK98+BK101+BK104+BK107+BK110+BK115</f>
        <v>0</v>
      </c>
    </row>
    <row r="98" spans="1:65" s="12" customFormat="1" ht="25.9" customHeight="1">
      <c r="B98" s="165"/>
      <c r="C98" s="166"/>
      <c r="D98" s="167" t="s">
        <v>71</v>
      </c>
      <c r="E98" s="168" t="s">
        <v>1828</v>
      </c>
      <c r="F98" s="168" t="s">
        <v>2879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SUM(P99:P100)</f>
        <v>0</v>
      </c>
      <c r="Q98" s="173"/>
      <c r="R98" s="174">
        <f>SUM(R99:R100)</f>
        <v>0</v>
      </c>
      <c r="S98" s="173"/>
      <c r="T98" s="175">
        <f>SUM(T99:T100)</f>
        <v>0</v>
      </c>
      <c r="AR98" s="176" t="s">
        <v>79</v>
      </c>
      <c r="AT98" s="177" t="s">
        <v>71</v>
      </c>
      <c r="AU98" s="177" t="s">
        <v>72</v>
      </c>
      <c r="AY98" s="176" t="s">
        <v>177</v>
      </c>
      <c r="BK98" s="178">
        <f>SUM(BK99:BK100)</f>
        <v>0</v>
      </c>
    </row>
    <row r="99" spans="1:65" s="2" customFormat="1" ht="37.9" customHeight="1">
      <c r="A99" s="36"/>
      <c r="B99" s="37"/>
      <c r="C99" s="181" t="s">
        <v>79</v>
      </c>
      <c r="D99" s="181" t="s">
        <v>179</v>
      </c>
      <c r="E99" s="182" t="s">
        <v>2880</v>
      </c>
      <c r="F99" s="183" t="s">
        <v>2881</v>
      </c>
      <c r="G99" s="184" t="s">
        <v>2314</v>
      </c>
      <c r="H99" s="185">
        <v>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184</v>
      </c>
      <c r="BM99" s="192" t="s">
        <v>81</v>
      </c>
    </row>
    <row r="100" spans="1:65" s="2" customFormat="1" ht="16.5" customHeight="1">
      <c r="A100" s="36"/>
      <c r="B100" s="37"/>
      <c r="C100" s="181" t="s">
        <v>81</v>
      </c>
      <c r="D100" s="181" t="s">
        <v>179</v>
      </c>
      <c r="E100" s="182" t="s">
        <v>2882</v>
      </c>
      <c r="F100" s="183" t="s">
        <v>2883</v>
      </c>
      <c r="G100" s="184" t="s">
        <v>2311</v>
      </c>
      <c r="H100" s="185">
        <v>1</v>
      </c>
      <c r="I100" s="186"/>
      <c r="J100" s="187">
        <f>ROUND(I100*H100,2)</f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79</v>
      </c>
      <c r="BK100" s="193">
        <f>ROUND(I100*H100,2)</f>
        <v>0</v>
      </c>
      <c r="BL100" s="19" t="s">
        <v>184</v>
      </c>
      <c r="BM100" s="192" t="s">
        <v>184</v>
      </c>
    </row>
    <row r="101" spans="1:65" s="12" customFormat="1" ht="25.9" customHeight="1">
      <c r="B101" s="165"/>
      <c r="C101" s="166"/>
      <c r="D101" s="167" t="s">
        <v>71</v>
      </c>
      <c r="E101" s="168" t="s">
        <v>1852</v>
      </c>
      <c r="F101" s="168" t="s">
        <v>2884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SUM(P102:P103)</f>
        <v>0</v>
      </c>
      <c r="Q101" s="173"/>
      <c r="R101" s="174">
        <f>SUM(R102:R103)</f>
        <v>0</v>
      </c>
      <c r="S101" s="173"/>
      <c r="T101" s="175">
        <f>SUM(T102:T103)</f>
        <v>0</v>
      </c>
      <c r="AR101" s="176" t="s">
        <v>79</v>
      </c>
      <c r="AT101" s="177" t="s">
        <v>71</v>
      </c>
      <c r="AU101" s="177" t="s">
        <v>72</v>
      </c>
      <c r="AY101" s="176" t="s">
        <v>177</v>
      </c>
      <c r="BK101" s="178">
        <f>SUM(BK102:BK103)</f>
        <v>0</v>
      </c>
    </row>
    <row r="102" spans="1:65" s="2" customFormat="1" ht="16.5" customHeight="1">
      <c r="A102" s="36"/>
      <c r="B102" s="37"/>
      <c r="C102" s="181" t="s">
        <v>108</v>
      </c>
      <c r="D102" s="181" t="s">
        <v>179</v>
      </c>
      <c r="E102" s="182" t="s">
        <v>2885</v>
      </c>
      <c r="F102" s="183" t="s">
        <v>2886</v>
      </c>
      <c r="G102" s="184" t="s">
        <v>380</v>
      </c>
      <c r="H102" s="185">
        <v>100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184</v>
      </c>
      <c r="BM102" s="192" t="s">
        <v>220</v>
      </c>
    </row>
    <row r="103" spans="1:65" s="2" customFormat="1" ht="16.5" customHeight="1">
      <c r="A103" s="36"/>
      <c r="B103" s="37"/>
      <c r="C103" s="181" t="s">
        <v>184</v>
      </c>
      <c r="D103" s="181" t="s">
        <v>179</v>
      </c>
      <c r="E103" s="182" t="s">
        <v>2887</v>
      </c>
      <c r="F103" s="183" t="s">
        <v>2888</v>
      </c>
      <c r="G103" s="184" t="s">
        <v>380</v>
      </c>
      <c r="H103" s="185">
        <v>40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232</v>
      </c>
    </row>
    <row r="104" spans="1:65" s="12" customFormat="1" ht="25.9" customHeight="1">
      <c r="B104" s="165"/>
      <c r="C104" s="166"/>
      <c r="D104" s="167" t="s">
        <v>71</v>
      </c>
      <c r="E104" s="168" t="s">
        <v>1900</v>
      </c>
      <c r="F104" s="168" t="s">
        <v>2889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SUM(P105:P106)</f>
        <v>0</v>
      </c>
      <c r="Q104" s="173"/>
      <c r="R104" s="174">
        <f>SUM(R105:R106)</f>
        <v>0</v>
      </c>
      <c r="S104" s="173"/>
      <c r="T104" s="175">
        <f>SUM(T105:T106)</f>
        <v>0</v>
      </c>
      <c r="AR104" s="176" t="s">
        <v>79</v>
      </c>
      <c r="AT104" s="177" t="s">
        <v>71</v>
      </c>
      <c r="AU104" s="177" t="s">
        <v>72</v>
      </c>
      <c r="AY104" s="176" t="s">
        <v>177</v>
      </c>
      <c r="BK104" s="178">
        <f>SUM(BK105:BK106)</f>
        <v>0</v>
      </c>
    </row>
    <row r="105" spans="1:65" s="2" customFormat="1" ht="16.5" customHeight="1">
      <c r="A105" s="36"/>
      <c r="B105" s="37"/>
      <c r="C105" s="181" t="s">
        <v>212</v>
      </c>
      <c r="D105" s="181" t="s">
        <v>179</v>
      </c>
      <c r="E105" s="182" t="s">
        <v>2890</v>
      </c>
      <c r="F105" s="183" t="s">
        <v>2891</v>
      </c>
      <c r="G105" s="184" t="s">
        <v>2314</v>
      </c>
      <c r="H105" s="185">
        <v>2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117</v>
      </c>
    </row>
    <row r="106" spans="1:65" s="2" customFormat="1" ht="16.5" customHeight="1">
      <c r="A106" s="36"/>
      <c r="B106" s="37"/>
      <c r="C106" s="181" t="s">
        <v>220</v>
      </c>
      <c r="D106" s="181" t="s">
        <v>179</v>
      </c>
      <c r="E106" s="182" t="s">
        <v>2892</v>
      </c>
      <c r="F106" s="183" t="s">
        <v>2893</v>
      </c>
      <c r="G106" s="184" t="s">
        <v>2311</v>
      </c>
      <c r="H106" s="185">
        <v>4</v>
      </c>
      <c r="I106" s="186"/>
      <c r="J106" s="187">
        <f>ROUND(I106*H106,2)</f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79</v>
      </c>
      <c r="BK106" s="193">
        <f>ROUND(I106*H106,2)</f>
        <v>0</v>
      </c>
      <c r="BL106" s="19" t="s">
        <v>184</v>
      </c>
      <c r="BM106" s="192" t="s">
        <v>259</v>
      </c>
    </row>
    <row r="107" spans="1:65" s="12" customFormat="1" ht="25.9" customHeight="1">
      <c r="B107" s="165"/>
      <c r="C107" s="166"/>
      <c r="D107" s="167" t="s">
        <v>71</v>
      </c>
      <c r="E107" s="168" t="s">
        <v>1904</v>
      </c>
      <c r="F107" s="168" t="s">
        <v>2894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SUM(P108:P109)</f>
        <v>0</v>
      </c>
      <c r="Q107" s="173"/>
      <c r="R107" s="174">
        <f>SUM(R108:R109)</f>
        <v>0</v>
      </c>
      <c r="S107" s="173"/>
      <c r="T107" s="175">
        <f>SUM(T108:T109)</f>
        <v>0</v>
      </c>
      <c r="AR107" s="176" t="s">
        <v>79</v>
      </c>
      <c r="AT107" s="177" t="s">
        <v>71</v>
      </c>
      <c r="AU107" s="177" t="s">
        <v>72</v>
      </c>
      <c r="AY107" s="176" t="s">
        <v>177</v>
      </c>
      <c r="BK107" s="178">
        <f>SUM(BK108:BK109)</f>
        <v>0</v>
      </c>
    </row>
    <row r="108" spans="1:65" s="2" customFormat="1" ht="24.2" customHeight="1">
      <c r="A108" s="36"/>
      <c r="B108" s="37"/>
      <c r="C108" s="181" t="s">
        <v>225</v>
      </c>
      <c r="D108" s="181" t="s">
        <v>179</v>
      </c>
      <c r="E108" s="182" t="s">
        <v>2895</v>
      </c>
      <c r="F108" s="183" t="s">
        <v>2896</v>
      </c>
      <c r="G108" s="184" t="s">
        <v>380</v>
      </c>
      <c r="H108" s="185">
        <v>40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184</v>
      </c>
      <c r="BM108" s="192" t="s">
        <v>272</v>
      </c>
    </row>
    <row r="109" spans="1:65" s="2" customFormat="1" ht="16.5" customHeight="1">
      <c r="A109" s="36"/>
      <c r="B109" s="37"/>
      <c r="C109" s="181" t="s">
        <v>232</v>
      </c>
      <c r="D109" s="181" t="s">
        <v>179</v>
      </c>
      <c r="E109" s="182" t="s">
        <v>2897</v>
      </c>
      <c r="F109" s="183" t="s">
        <v>2898</v>
      </c>
      <c r="G109" s="184" t="s">
        <v>2314</v>
      </c>
      <c r="H109" s="185">
        <v>1</v>
      </c>
      <c r="I109" s="186"/>
      <c r="J109" s="187">
        <f>ROUND(I109*H109,2)</f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79</v>
      </c>
      <c r="BK109" s="193">
        <f>ROUND(I109*H109,2)</f>
        <v>0</v>
      </c>
      <c r="BL109" s="19" t="s">
        <v>184</v>
      </c>
      <c r="BM109" s="192" t="s">
        <v>287</v>
      </c>
    </row>
    <row r="110" spans="1:65" s="12" customFormat="1" ht="25.9" customHeight="1">
      <c r="B110" s="165"/>
      <c r="C110" s="166"/>
      <c r="D110" s="167" t="s">
        <v>71</v>
      </c>
      <c r="E110" s="168" t="s">
        <v>2003</v>
      </c>
      <c r="F110" s="168" t="s">
        <v>2899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SUM(P111:P114)</f>
        <v>0</v>
      </c>
      <c r="Q110" s="173"/>
      <c r="R110" s="174">
        <f>SUM(R111:R114)</f>
        <v>0</v>
      </c>
      <c r="S110" s="173"/>
      <c r="T110" s="175">
        <f>SUM(T111:T114)</f>
        <v>0</v>
      </c>
      <c r="AR110" s="176" t="s">
        <v>79</v>
      </c>
      <c r="AT110" s="177" t="s">
        <v>71</v>
      </c>
      <c r="AU110" s="177" t="s">
        <v>72</v>
      </c>
      <c r="AY110" s="176" t="s">
        <v>177</v>
      </c>
      <c r="BK110" s="178">
        <f>SUM(BK111:BK114)</f>
        <v>0</v>
      </c>
    </row>
    <row r="111" spans="1:65" s="2" customFormat="1" ht="16.5" customHeight="1">
      <c r="A111" s="36"/>
      <c r="B111" s="37"/>
      <c r="C111" s="181" t="s">
        <v>241</v>
      </c>
      <c r="D111" s="181" t="s">
        <v>179</v>
      </c>
      <c r="E111" s="182" t="s">
        <v>2900</v>
      </c>
      <c r="F111" s="183" t="s">
        <v>2901</v>
      </c>
      <c r="G111" s="184" t="s">
        <v>2314</v>
      </c>
      <c r="H111" s="185">
        <v>1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305</v>
      </c>
    </row>
    <row r="112" spans="1:65" s="2" customFormat="1" ht="16.5" customHeight="1">
      <c r="A112" s="36"/>
      <c r="B112" s="37"/>
      <c r="C112" s="181" t="s">
        <v>117</v>
      </c>
      <c r="D112" s="181" t="s">
        <v>179</v>
      </c>
      <c r="E112" s="182" t="s">
        <v>2902</v>
      </c>
      <c r="F112" s="183" t="s">
        <v>2903</v>
      </c>
      <c r="G112" s="184" t="s">
        <v>380</v>
      </c>
      <c r="H112" s="185">
        <v>30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318</v>
      </c>
    </row>
    <row r="113" spans="1:65" s="2" customFormat="1" ht="16.5" customHeight="1">
      <c r="A113" s="36"/>
      <c r="B113" s="37"/>
      <c r="C113" s="181" t="s">
        <v>252</v>
      </c>
      <c r="D113" s="181" t="s">
        <v>179</v>
      </c>
      <c r="E113" s="182" t="s">
        <v>2904</v>
      </c>
      <c r="F113" s="183" t="s">
        <v>2905</v>
      </c>
      <c r="G113" s="184" t="s">
        <v>2314</v>
      </c>
      <c r="H113" s="185">
        <v>1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332</v>
      </c>
    </row>
    <row r="114" spans="1:65" s="2" customFormat="1" ht="16.5" customHeight="1">
      <c r="A114" s="36"/>
      <c r="B114" s="37"/>
      <c r="C114" s="181" t="s">
        <v>259</v>
      </c>
      <c r="D114" s="181" t="s">
        <v>179</v>
      </c>
      <c r="E114" s="182" t="s">
        <v>2906</v>
      </c>
      <c r="F114" s="183" t="s">
        <v>2907</v>
      </c>
      <c r="G114" s="184" t="s">
        <v>2314</v>
      </c>
      <c r="H114" s="185">
        <v>1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350</v>
      </c>
    </row>
    <row r="115" spans="1:65" s="12" customFormat="1" ht="25.9" customHeight="1">
      <c r="B115" s="165"/>
      <c r="C115" s="166"/>
      <c r="D115" s="167" t="s">
        <v>71</v>
      </c>
      <c r="E115" s="168" t="s">
        <v>2117</v>
      </c>
      <c r="F115" s="168" t="s">
        <v>2523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SUM(P116:P120)</f>
        <v>0</v>
      </c>
      <c r="Q115" s="173"/>
      <c r="R115" s="174">
        <f>SUM(R116:R120)</f>
        <v>0</v>
      </c>
      <c r="S115" s="173"/>
      <c r="T115" s="175">
        <f>SUM(T116:T120)</f>
        <v>0</v>
      </c>
      <c r="AR115" s="176" t="s">
        <v>79</v>
      </c>
      <c r="AT115" s="177" t="s">
        <v>71</v>
      </c>
      <c r="AU115" s="177" t="s">
        <v>72</v>
      </c>
      <c r="AY115" s="176" t="s">
        <v>177</v>
      </c>
      <c r="BK115" s="178">
        <f>SUM(BK116:BK120)</f>
        <v>0</v>
      </c>
    </row>
    <row r="116" spans="1:65" s="2" customFormat="1" ht="16.5" customHeight="1">
      <c r="A116" s="36"/>
      <c r="B116" s="37"/>
      <c r="C116" s="181" t="s">
        <v>266</v>
      </c>
      <c r="D116" s="181" t="s">
        <v>179</v>
      </c>
      <c r="E116" s="182" t="s">
        <v>2908</v>
      </c>
      <c r="F116" s="183" t="s">
        <v>2909</v>
      </c>
      <c r="G116" s="184" t="s">
        <v>2314</v>
      </c>
      <c r="H116" s="185">
        <v>1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362</v>
      </c>
    </row>
    <row r="117" spans="1:65" s="2" customFormat="1" ht="16.5" customHeight="1">
      <c r="A117" s="36"/>
      <c r="B117" s="37"/>
      <c r="C117" s="181" t="s">
        <v>272</v>
      </c>
      <c r="D117" s="181" t="s">
        <v>179</v>
      </c>
      <c r="E117" s="182" t="s">
        <v>2910</v>
      </c>
      <c r="F117" s="183" t="s">
        <v>2267</v>
      </c>
      <c r="G117" s="184" t="s">
        <v>2314</v>
      </c>
      <c r="H117" s="185">
        <v>1</v>
      </c>
      <c r="I117" s="186"/>
      <c r="J117" s="187">
        <f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79</v>
      </c>
      <c r="BK117" s="193">
        <f>ROUND(I117*H117,2)</f>
        <v>0</v>
      </c>
      <c r="BL117" s="19" t="s">
        <v>184</v>
      </c>
      <c r="BM117" s="192" t="s">
        <v>377</v>
      </c>
    </row>
    <row r="118" spans="1:65" s="2" customFormat="1" ht="16.5" customHeight="1">
      <c r="A118" s="36"/>
      <c r="B118" s="37"/>
      <c r="C118" s="181" t="s">
        <v>8</v>
      </c>
      <c r="D118" s="181" t="s">
        <v>179</v>
      </c>
      <c r="E118" s="182" t="s">
        <v>2911</v>
      </c>
      <c r="F118" s="183" t="s">
        <v>2912</v>
      </c>
      <c r="G118" s="184" t="s">
        <v>2314</v>
      </c>
      <c r="H118" s="185">
        <v>1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393</v>
      </c>
    </row>
    <row r="119" spans="1:65" s="2" customFormat="1" ht="16.5" customHeight="1">
      <c r="A119" s="36"/>
      <c r="B119" s="37"/>
      <c r="C119" s="181" t="s">
        <v>287</v>
      </c>
      <c r="D119" s="181" t="s">
        <v>179</v>
      </c>
      <c r="E119" s="182" t="s">
        <v>2913</v>
      </c>
      <c r="F119" s="183" t="s">
        <v>2914</v>
      </c>
      <c r="G119" s="184" t="s">
        <v>2314</v>
      </c>
      <c r="H119" s="185">
        <v>1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404</v>
      </c>
    </row>
    <row r="120" spans="1:65" s="2" customFormat="1" ht="16.5" customHeight="1">
      <c r="A120" s="36"/>
      <c r="B120" s="37"/>
      <c r="C120" s="181" t="s">
        <v>298</v>
      </c>
      <c r="D120" s="181" t="s">
        <v>179</v>
      </c>
      <c r="E120" s="182" t="s">
        <v>2915</v>
      </c>
      <c r="F120" s="183" t="s">
        <v>2916</v>
      </c>
      <c r="G120" s="184" t="s">
        <v>2314</v>
      </c>
      <c r="H120" s="185">
        <v>1</v>
      </c>
      <c r="I120" s="186"/>
      <c r="J120" s="187">
        <f>ROUND(I120*H120,2)</f>
        <v>0</v>
      </c>
      <c r="K120" s="183" t="s">
        <v>19</v>
      </c>
      <c r="L120" s="41"/>
      <c r="M120" s="261" t="s">
        <v>19</v>
      </c>
      <c r="N120" s="262" t="s">
        <v>43</v>
      </c>
      <c r="O120" s="245"/>
      <c r="P120" s="263">
        <f>O120*H120</f>
        <v>0</v>
      </c>
      <c r="Q120" s="263">
        <v>0</v>
      </c>
      <c r="R120" s="263">
        <f>Q120*H120</f>
        <v>0</v>
      </c>
      <c r="S120" s="263">
        <v>0</v>
      </c>
      <c r="T120" s="26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79</v>
      </c>
      <c r="BK120" s="193">
        <f>ROUND(I120*H120,2)</f>
        <v>0</v>
      </c>
      <c r="BL120" s="19" t="s">
        <v>184</v>
      </c>
      <c r="BM120" s="192" t="s">
        <v>417</v>
      </c>
    </row>
    <row r="121" spans="1:65" s="2" customFormat="1" ht="6.95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euHbbogqvXIrdk13FWBrregTbVYtHSyyAKkNxffEFXdLCUqko2y/FOuGDAzZ82QrjO0OxbExJWifCGvi8s2Ktg==" saltValue="+8Wz2agO0q4TftnC+h44WkInobCxjYduSkUKMtaNn0jchoVcJZezNbMw3gOEzK9AJFSM/5jYHylzojdOuBMFsg==" spinCount="100000" sheet="1" objects="1" scenarios="1" formatColumns="0" formatRows="0" autoFilter="0"/>
  <autoFilter ref="C96:K120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ht="12.75">
      <c r="B8" s="22"/>
      <c r="D8" s="115" t="s">
        <v>138</v>
      </c>
      <c r="L8" s="22"/>
    </row>
    <row r="9" spans="1:46" s="1" customFormat="1" ht="16.5" customHeight="1">
      <c r="B9" s="22"/>
      <c r="E9" s="408" t="s">
        <v>139</v>
      </c>
      <c r="F9" s="390"/>
      <c r="G9" s="390"/>
      <c r="H9" s="390"/>
      <c r="L9" s="22"/>
    </row>
    <row r="10" spans="1:46" s="1" customFormat="1" ht="12" customHeight="1">
      <c r="B10" s="22"/>
      <c r="D10" s="115" t="s">
        <v>140</v>
      </c>
      <c r="L10" s="22"/>
    </row>
    <row r="11" spans="1:46" s="2" customFormat="1" ht="16.5" customHeight="1">
      <c r="A11" s="36"/>
      <c r="B11" s="41"/>
      <c r="C11" s="36"/>
      <c r="D11" s="36"/>
      <c r="E11" s="418" t="s">
        <v>2870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2871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1" t="s">
        <v>2917</v>
      </c>
      <c r="F13" s="410"/>
      <c r="G13" s="410"/>
      <c r="H13" s="410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1818</v>
      </c>
      <c r="G16" s="36"/>
      <c r="H16" s="36"/>
      <c r="I16" s="115" t="s">
        <v>23</v>
      </c>
      <c r="J16" s="117" t="str">
        <f>'Rekapitulace stavby'!AN8</f>
        <v>6. 6. 2023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tr">
        <f>IF('Rekapitulace stavby'!E11="","",'Rekapitulace stavby'!E11)</f>
        <v>Česká zemědělská univerzita</v>
      </c>
      <c r="F19" s="36"/>
      <c r="G19" s="36"/>
      <c r="H19" s="36"/>
      <c r="I19" s="115" t="s">
        <v>28</v>
      </c>
      <c r="J19" s="105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29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2" t="str">
        <f>'Rekapitulace stavby'!E14</f>
        <v>Vyplň údaj</v>
      </c>
      <c r="F22" s="413"/>
      <c r="G22" s="413"/>
      <c r="H22" s="413"/>
      <c r="I22" s="115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31</v>
      </c>
      <c r="E24" s="36"/>
      <c r="F24" s="36"/>
      <c r="G24" s="36"/>
      <c r="H24" s="36"/>
      <c r="I24" s="115" t="s">
        <v>26</v>
      </c>
      <c r="J24" s="105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tr">
        <f>IF('Rekapitulace stavby'!E17="","",'Rekapitulace stavby'!E17)</f>
        <v>GREBNER, spol s r.o.</v>
      </c>
      <c r="F25" s="36"/>
      <c r="G25" s="36"/>
      <c r="H25" s="36"/>
      <c r="I25" s="115" t="s">
        <v>28</v>
      </c>
      <c r="J25" s="105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34</v>
      </c>
      <c r="E27" s="36"/>
      <c r="F27" s="36"/>
      <c r="G27" s="36"/>
      <c r="H27" s="36"/>
      <c r="I27" s="115" t="s">
        <v>26</v>
      </c>
      <c r="J27" s="105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>Ing.Josef Němeček</v>
      </c>
      <c r="F28" s="36"/>
      <c r="G28" s="36"/>
      <c r="H28" s="36"/>
      <c r="I28" s="115" t="s">
        <v>28</v>
      </c>
      <c r="J28" s="105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4" t="s">
        <v>19</v>
      </c>
      <c r="F31" s="414"/>
      <c r="G31" s="414"/>
      <c r="H31" s="414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5" t="s">
        <v>42</v>
      </c>
      <c r="E37" s="115" t="s">
        <v>43</v>
      </c>
      <c r="F37" s="126">
        <f>ROUND((SUM(BE101:BE177)),  2)</f>
        <v>0</v>
      </c>
      <c r="G37" s="36"/>
      <c r="H37" s="36"/>
      <c r="I37" s="127">
        <v>0.21</v>
      </c>
      <c r="J37" s="126">
        <f>ROUND(((SUM(BE101:BE177))*I37),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44</v>
      </c>
      <c r="F38" s="126">
        <f>ROUND((SUM(BF101:BF177)),  2)</f>
        <v>0</v>
      </c>
      <c r="G38" s="36"/>
      <c r="H38" s="36"/>
      <c r="I38" s="127">
        <v>0.15</v>
      </c>
      <c r="J38" s="126">
        <f>ROUND(((SUM(BF101:BF177))*I38),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45</v>
      </c>
      <c r="F39" s="126">
        <f>ROUND((SUM(BG101:BG177)),  2)</f>
        <v>0</v>
      </c>
      <c r="G39" s="36"/>
      <c r="H39" s="36"/>
      <c r="I39" s="127">
        <v>0.21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46</v>
      </c>
      <c r="F40" s="126">
        <f>ROUND((SUM(BH101:BH177)),  2)</f>
        <v>0</v>
      </c>
      <c r="G40" s="36"/>
      <c r="H40" s="36"/>
      <c r="I40" s="127">
        <v>0.15</v>
      </c>
      <c r="J40" s="126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47</v>
      </c>
      <c r="F41" s="126">
        <f>ROUND((SUM(BI101:BI177)),  2)</f>
        <v>0</v>
      </c>
      <c r="G41" s="36"/>
      <c r="H41" s="36"/>
      <c r="I41" s="127">
        <v>0</v>
      </c>
      <c r="J41" s="126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142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5" t="str">
        <f>E7</f>
        <v>Rekonstrukce restaurace Farma - úprava 21. 12. 2023</v>
      </c>
      <c r="F52" s="416"/>
      <c r="G52" s="416"/>
      <c r="H52" s="41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5" t="s">
        <v>139</v>
      </c>
      <c r="F54" s="375"/>
      <c r="G54" s="375"/>
      <c r="H54" s="375"/>
      <c r="I54" s="24"/>
      <c r="J54" s="24"/>
      <c r="K54" s="24"/>
      <c r="L54" s="22"/>
    </row>
    <row r="55" spans="1:31" s="1" customFormat="1" ht="12" customHeight="1">
      <c r="B55" s="23"/>
      <c r="C55" s="31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2870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2871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8" t="str">
        <f>E13</f>
        <v>02 - Část SCS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6. 6. 2023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25</v>
      </c>
      <c r="D62" s="38"/>
      <c r="E62" s="38"/>
      <c r="F62" s="29" t="str">
        <f>E19</f>
        <v>Česká zemědělská univerzita</v>
      </c>
      <c r="G62" s="38"/>
      <c r="H62" s="38"/>
      <c r="I62" s="31" t="s">
        <v>31</v>
      </c>
      <c r="J62" s="34" t="str">
        <f>E25</f>
        <v>GREBNER, spol s 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34</v>
      </c>
      <c r="J63" s="34" t="str">
        <f>E28</f>
        <v>Ing.Josef Němeček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2" t="s">
        <v>70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145</v>
      </c>
    </row>
    <row r="68" spans="1:47" s="9" customFormat="1" ht="24.95" customHeight="1">
      <c r="B68" s="143"/>
      <c r="C68" s="144"/>
      <c r="D68" s="145" t="s">
        <v>2918</v>
      </c>
      <c r="E68" s="146"/>
      <c r="F68" s="146"/>
      <c r="G68" s="146"/>
      <c r="H68" s="146"/>
      <c r="I68" s="146"/>
      <c r="J68" s="147">
        <f>J102</f>
        <v>0</v>
      </c>
      <c r="K68" s="144"/>
      <c r="L68" s="148"/>
    </row>
    <row r="69" spans="1:47" s="9" customFormat="1" ht="24.95" customHeight="1">
      <c r="B69" s="143"/>
      <c r="C69" s="144"/>
      <c r="D69" s="145" t="s">
        <v>2919</v>
      </c>
      <c r="E69" s="146"/>
      <c r="F69" s="146"/>
      <c r="G69" s="146"/>
      <c r="H69" s="146"/>
      <c r="I69" s="146"/>
      <c r="J69" s="147">
        <f>J110</f>
        <v>0</v>
      </c>
      <c r="K69" s="144"/>
      <c r="L69" s="148"/>
    </row>
    <row r="70" spans="1:47" s="9" customFormat="1" ht="24.95" customHeight="1">
      <c r="B70" s="143"/>
      <c r="C70" s="144"/>
      <c r="D70" s="145" t="s">
        <v>2920</v>
      </c>
      <c r="E70" s="146"/>
      <c r="F70" s="146"/>
      <c r="G70" s="146"/>
      <c r="H70" s="146"/>
      <c r="I70" s="146"/>
      <c r="J70" s="147">
        <f>J115</f>
        <v>0</v>
      </c>
      <c r="K70" s="144"/>
      <c r="L70" s="148"/>
    </row>
    <row r="71" spans="1:47" s="9" customFormat="1" ht="24.95" customHeight="1">
      <c r="B71" s="143"/>
      <c r="C71" s="144"/>
      <c r="D71" s="145" t="s">
        <v>2921</v>
      </c>
      <c r="E71" s="146"/>
      <c r="F71" s="146"/>
      <c r="G71" s="146"/>
      <c r="H71" s="146"/>
      <c r="I71" s="146"/>
      <c r="J71" s="147">
        <f>J120</f>
        <v>0</v>
      </c>
      <c r="K71" s="144"/>
      <c r="L71" s="148"/>
    </row>
    <row r="72" spans="1:47" s="9" customFormat="1" ht="24.95" customHeight="1">
      <c r="B72" s="143"/>
      <c r="C72" s="144"/>
      <c r="D72" s="145" t="s">
        <v>2922</v>
      </c>
      <c r="E72" s="146"/>
      <c r="F72" s="146"/>
      <c r="G72" s="146"/>
      <c r="H72" s="146"/>
      <c r="I72" s="146"/>
      <c r="J72" s="147">
        <f>J126</f>
        <v>0</v>
      </c>
      <c r="K72" s="144"/>
      <c r="L72" s="148"/>
    </row>
    <row r="73" spans="1:47" s="9" customFormat="1" ht="24.95" customHeight="1">
      <c r="B73" s="143"/>
      <c r="C73" s="144"/>
      <c r="D73" s="145" t="s">
        <v>2923</v>
      </c>
      <c r="E73" s="146"/>
      <c r="F73" s="146"/>
      <c r="G73" s="146"/>
      <c r="H73" s="146"/>
      <c r="I73" s="146"/>
      <c r="J73" s="147">
        <f>J129</f>
        <v>0</v>
      </c>
      <c r="K73" s="144"/>
      <c r="L73" s="148"/>
    </row>
    <row r="74" spans="1:47" s="9" customFormat="1" ht="24.95" customHeight="1">
      <c r="B74" s="143"/>
      <c r="C74" s="144"/>
      <c r="D74" s="145" t="s">
        <v>2924</v>
      </c>
      <c r="E74" s="146"/>
      <c r="F74" s="146"/>
      <c r="G74" s="146"/>
      <c r="H74" s="146"/>
      <c r="I74" s="146"/>
      <c r="J74" s="147">
        <f>J134</f>
        <v>0</v>
      </c>
      <c r="K74" s="144"/>
      <c r="L74" s="148"/>
    </row>
    <row r="75" spans="1:47" s="9" customFormat="1" ht="24.95" customHeight="1">
      <c r="B75" s="143"/>
      <c r="C75" s="144"/>
      <c r="D75" s="145" t="s">
        <v>2925</v>
      </c>
      <c r="E75" s="146"/>
      <c r="F75" s="146"/>
      <c r="G75" s="146"/>
      <c r="H75" s="146"/>
      <c r="I75" s="146"/>
      <c r="J75" s="147">
        <f>J141</f>
        <v>0</v>
      </c>
      <c r="K75" s="144"/>
      <c r="L75" s="148"/>
    </row>
    <row r="76" spans="1:47" s="9" customFormat="1" ht="24.95" customHeight="1">
      <c r="B76" s="143"/>
      <c r="C76" s="144"/>
      <c r="D76" s="145" t="s">
        <v>2926</v>
      </c>
      <c r="E76" s="146"/>
      <c r="F76" s="146"/>
      <c r="G76" s="146"/>
      <c r="H76" s="146"/>
      <c r="I76" s="146"/>
      <c r="J76" s="147">
        <f>J144</f>
        <v>0</v>
      </c>
      <c r="K76" s="144"/>
      <c r="L76" s="148"/>
    </row>
    <row r="77" spans="1:47" s="9" customFormat="1" ht="24.95" customHeight="1">
      <c r="B77" s="143"/>
      <c r="C77" s="144"/>
      <c r="D77" s="145" t="s">
        <v>2927</v>
      </c>
      <c r="E77" s="146"/>
      <c r="F77" s="146"/>
      <c r="G77" s="146"/>
      <c r="H77" s="146"/>
      <c r="I77" s="146"/>
      <c r="J77" s="147">
        <f>J154</f>
        <v>0</v>
      </c>
      <c r="K77" s="144"/>
      <c r="L77" s="148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162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5" t="str">
        <f>E7</f>
        <v>Rekonstrukce restaurace Farma - úprava 21. 12. 2023</v>
      </c>
      <c r="F87" s="416"/>
      <c r="G87" s="416"/>
      <c r="H87" s="416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138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5" t="s">
        <v>139</v>
      </c>
      <c r="F89" s="375"/>
      <c r="G89" s="375"/>
      <c r="H89" s="375"/>
      <c r="I89" s="24"/>
      <c r="J89" s="24"/>
      <c r="K89" s="24"/>
      <c r="L89" s="22"/>
    </row>
    <row r="90" spans="1:31" s="1" customFormat="1" ht="12" customHeight="1">
      <c r="B90" s="23"/>
      <c r="C90" s="31" t="s">
        <v>140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9" t="s">
        <v>2870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2871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68" t="str">
        <f>E13</f>
        <v>02 - Část SCS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6. 6. 2023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25</v>
      </c>
      <c r="D97" s="38"/>
      <c r="E97" s="38"/>
      <c r="F97" s="29" t="str">
        <f>E19</f>
        <v>Česká zemědělská univerzita</v>
      </c>
      <c r="G97" s="38"/>
      <c r="H97" s="38"/>
      <c r="I97" s="31" t="s">
        <v>31</v>
      </c>
      <c r="J97" s="34" t="str">
        <f>E25</f>
        <v>GREBNER, spol s 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34</v>
      </c>
      <c r="J98" s="34" t="str">
        <f>E28</f>
        <v>Ing.Josef Němeček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163</v>
      </c>
      <c r="D100" s="157" t="s">
        <v>57</v>
      </c>
      <c r="E100" s="157" t="s">
        <v>53</v>
      </c>
      <c r="F100" s="157" t="s">
        <v>54</v>
      </c>
      <c r="G100" s="157" t="s">
        <v>164</v>
      </c>
      <c r="H100" s="157" t="s">
        <v>165</v>
      </c>
      <c r="I100" s="157" t="s">
        <v>166</v>
      </c>
      <c r="J100" s="157" t="s">
        <v>144</v>
      </c>
      <c r="K100" s="158" t="s">
        <v>167</v>
      </c>
      <c r="L100" s="159"/>
      <c r="M100" s="70" t="s">
        <v>19</v>
      </c>
      <c r="N100" s="71" t="s">
        <v>42</v>
      </c>
      <c r="O100" s="71" t="s">
        <v>168</v>
      </c>
      <c r="P100" s="71" t="s">
        <v>169</v>
      </c>
      <c r="Q100" s="71" t="s">
        <v>170</v>
      </c>
      <c r="R100" s="71" t="s">
        <v>171</v>
      </c>
      <c r="S100" s="71" t="s">
        <v>172</v>
      </c>
      <c r="T100" s="72" t="s">
        <v>173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174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P102+P110+P115+P120+P126+P129+P134+P141+P144+P154</f>
        <v>0</v>
      </c>
      <c r="Q101" s="74"/>
      <c r="R101" s="162">
        <f>R102+R110+R115+R120+R126+R129+R134+R141+R144+R154</f>
        <v>0</v>
      </c>
      <c r="S101" s="74"/>
      <c r="T101" s="163">
        <f>T102+T110+T115+T120+T126+T129+T134+T141+T144+T154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71</v>
      </c>
      <c r="AU101" s="19" t="s">
        <v>145</v>
      </c>
      <c r="BK101" s="164">
        <f>BK102+BK110+BK115+BK120+BK126+BK129+BK134+BK141+BK144+BK154</f>
        <v>0</v>
      </c>
    </row>
    <row r="102" spans="1:65" s="12" customFormat="1" ht="25.9" customHeight="1">
      <c r="B102" s="165"/>
      <c r="C102" s="166"/>
      <c r="D102" s="167" t="s">
        <v>71</v>
      </c>
      <c r="E102" s="168" t="s">
        <v>1828</v>
      </c>
      <c r="F102" s="168" t="s">
        <v>2928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SUM(P103:P109)</f>
        <v>0</v>
      </c>
      <c r="Q102" s="173"/>
      <c r="R102" s="174">
        <f>SUM(R103:R109)</f>
        <v>0</v>
      </c>
      <c r="S102" s="173"/>
      <c r="T102" s="175">
        <f>SUM(T103:T109)</f>
        <v>0</v>
      </c>
      <c r="AR102" s="176" t="s">
        <v>79</v>
      </c>
      <c r="AT102" s="177" t="s">
        <v>71</v>
      </c>
      <c r="AU102" s="177" t="s">
        <v>72</v>
      </c>
      <c r="AY102" s="176" t="s">
        <v>177</v>
      </c>
      <c r="BK102" s="178">
        <f>SUM(BK103:BK109)</f>
        <v>0</v>
      </c>
    </row>
    <row r="103" spans="1:65" s="2" customFormat="1" ht="24.2" customHeight="1">
      <c r="A103" s="36"/>
      <c r="B103" s="37"/>
      <c r="C103" s="181" t="s">
        <v>79</v>
      </c>
      <c r="D103" s="181" t="s">
        <v>179</v>
      </c>
      <c r="E103" s="182" t="s">
        <v>2929</v>
      </c>
      <c r="F103" s="183" t="s">
        <v>2930</v>
      </c>
      <c r="G103" s="184" t="s">
        <v>2314</v>
      </c>
      <c r="H103" s="185">
        <v>1</v>
      </c>
      <c r="I103" s="186"/>
      <c r="J103" s="187">
        <f t="shared" ref="J103:J109" si="0"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ref="P103:P109" si="1">O103*H103</f>
        <v>0</v>
      </c>
      <c r="Q103" s="190">
        <v>0</v>
      </c>
      <c r="R103" s="190">
        <f t="shared" ref="R103:R109" si="2">Q103*H103</f>
        <v>0</v>
      </c>
      <c r="S103" s="190">
        <v>0</v>
      </c>
      <c r="T103" s="191">
        <f t="shared" ref="T103:T109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ref="BE103:BE109" si="4">IF(N103="základní",J103,0)</f>
        <v>0</v>
      </c>
      <c r="BF103" s="193">
        <f t="shared" ref="BF103:BF109" si="5">IF(N103="snížená",J103,0)</f>
        <v>0</v>
      </c>
      <c r="BG103" s="193">
        <f t="shared" ref="BG103:BG109" si="6">IF(N103="zákl. přenesená",J103,0)</f>
        <v>0</v>
      </c>
      <c r="BH103" s="193">
        <f t="shared" ref="BH103:BH109" si="7">IF(N103="sníž. přenesená",J103,0)</f>
        <v>0</v>
      </c>
      <c r="BI103" s="193">
        <f t="shared" ref="BI103:BI109" si="8">IF(N103="nulová",J103,0)</f>
        <v>0</v>
      </c>
      <c r="BJ103" s="19" t="s">
        <v>79</v>
      </c>
      <c r="BK103" s="193">
        <f t="shared" ref="BK103:BK109" si="9">ROUND(I103*H103,2)</f>
        <v>0</v>
      </c>
      <c r="BL103" s="19" t="s">
        <v>184</v>
      </c>
      <c r="BM103" s="192" t="s">
        <v>81</v>
      </c>
    </row>
    <row r="104" spans="1:65" s="2" customFormat="1" ht="16.5" customHeight="1">
      <c r="A104" s="36"/>
      <c r="B104" s="37"/>
      <c r="C104" s="181" t="s">
        <v>81</v>
      </c>
      <c r="D104" s="181" t="s">
        <v>179</v>
      </c>
      <c r="E104" s="182" t="s">
        <v>2931</v>
      </c>
      <c r="F104" s="183" t="s">
        <v>2932</v>
      </c>
      <c r="G104" s="184" t="s">
        <v>2314</v>
      </c>
      <c r="H104" s="185">
        <v>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184</v>
      </c>
    </row>
    <row r="105" spans="1:65" s="2" customFormat="1" ht="16.5" customHeight="1">
      <c r="A105" s="36"/>
      <c r="B105" s="37"/>
      <c r="C105" s="181" t="s">
        <v>108</v>
      </c>
      <c r="D105" s="181" t="s">
        <v>179</v>
      </c>
      <c r="E105" s="182" t="s">
        <v>2933</v>
      </c>
      <c r="F105" s="183" t="s">
        <v>2934</v>
      </c>
      <c r="G105" s="184" t="s">
        <v>2314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220</v>
      </c>
    </row>
    <row r="106" spans="1:65" s="2" customFormat="1" ht="16.5" customHeight="1">
      <c r="A106" s="36"/>
      <c r="B106" s="37"/>
      <c r="C106" s="181" t="s">
        <v>184</v>
      </c>
      <c r="D106" s="181" t="s">
        <v>179</v>
      </c>
      <c r="E106" s="182" t="s">
        <v>2935</v>
      </c>
      <c r="F106" s="183" t="s">
        <v>2936</v>
      </c>
      <c r="G106" s="184" t="s">
        <v>2314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232</v>
      </c>
    </row>
    <row r="107" spans="1:65" s="2" customFormat="1" ht="16.5" customHeight="1">
      <c r="A107" s="36"/>
      <c r="B107" s="37"/>
      <c r="C107" s="181" t="s">
        <v>212</v>
      </c>
      <c r="D107" s="181" t="s">
        <v>179</v>
      </c>
      <c r="E107" s="182" t="s">
        <v>2937</v>
      </c>
      <c r="F107" s="183" t="s">
        <v>2938</v>
      </c>
      <c r="G107" s="184" t="s">
        <v>2314</v>
      </c>
      <c r="H107" s="185">
        <v>2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117</v>
      </c>
    </row>
    <row r="108" spans="1:65" s="2" customFormat="1" ht="16.5" customHeight="1">
      <c r="A108" s="36"/>
      <c r="B108" s="37"/>
      <c r="C108" s="181" t="s">
        <v>220</v>
      </c>
      <c r="D108" s="181" t="s">
        <v>179</v>
      </c>
      <c r="E108" s="182" t="s">
        <v>2939</v>
      </c>
      <c r="F108" s="183" t="s">
        <v>2940</v>
      </c>
      <c r="G108" s="184" t="s">
        <v>2314</v>
      </c>
      <c r="H108" s="185">
        <v>6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259</v>
      </c>
    </row>
    <row r="109" spans="1:65" s="2" customFormat="1" ht="16.5" customHeight="1">
      <c r="A109" s="36"/>
      <c r="B109" s="37"/>
      <c r="C109" s="181" t="s">
        <v>225</v>
      </c>
      <c r="D109" s="181" t="s">
        <v>179</v>
      </c>
      <c r="E109" s="182" t="s">
        <v>2941</v>
      </c>
      <c r="F109" s="183" t="s">
        <v>2942</v>
      </c>
      <c r="G109" s="184" t="s">
        <v>2314</v>
      </c>
      <c r="H109" s="185">
        <v>2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272</v>
      </c>
    </row>
    <row r="110" spans="1:65" s="12" customFormat="1" ht="25.9" customHeight="1">
      <c r="B110" s="165"/>
      <c r="C110" s="166"/>
      <c r="D110" s="167" t="s">
        <v>71</v>
      </c>
      <c r="E110" s="168" t="s">
        <v>1852</v>
      </c>
      <c r="F110" s="168" t="s">
        <v>2943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SUM(P111:P114)</f>
        <v>0</v>
      </c>
      <c r="Q110" s="173"/>
      <c r="R110" s="174">
        <f>SUM(R111:R114)</f>
        <v>0</v>
      </c>
      <c r="S110" s="173"/>
      <c r="T110" s="175">
        <f>SUM(T111:T114)</f>
        <v>0</v>
      </c>
      <c r="AR110" s="176" t="s">
        <v>79</v>
      </c>
      <c r="AT110" s="177" t="s">
        <v>71</v>
      </c>
      <c r="AU110" s="177" t="s">
        <v>72</v>
      </c>
      <c r="AY110" s="176" t="s">
        <v>177</v>
      </c>
      <c r="BK110" s="178">
        <f>SUM(BK111:BK114)</f>
        <v>0</v>
      </c>
    </row>
    <row r="111" spans="1:65" s="2" customFormat="1" ht="16.5" customHeight="1">
      <c r="A111" s="36"/>
      <c r="B111" s="37"/>
      <c r="C111" s="181" t="s">
        <v>232</v>
      </c>
      <c r="D111" s="181" t="s">
        <v>179</v>
      </c>
      <c r="E111" s="182" t="s">
        <v>2944</v>
      </c>
      <c r="F111" s="183" t="s">
        <v>2945</v>
      </c>
      <c r="G111" s="184" t="s">
        <v>2314</v>
      </c>
      <c r="H111" s="185">
        <v>13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287</v>
      </c>
    </row>
    <row r="112" spans="1:65" s="2" customFormat="1" ht="16.5" customHeight="1">
      <c r="A112" s="36"/>
      <c r="B112" s="37"/>
      <c r="C112" s="181" t="s">
        <v>241</v>
      </c>
      <c r="D112" s="181" t="s">
        <v>179</v>
      </c>
      <c r="E112" s="182" t="s">
        <v>2946</v>
      </c>
      <c r="F112" s="183" t="s">
        <v>2947</v>
      </c>
      <c r="G112" s="184" t="s">
        <v>2314</v>
      </c>
      <c r="H112" s="185">
        <v>10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305</v>
      </c>
    </row>
    <row r="113" spans="1:65" s="2" customFormat="1" ht="16.5" customHeight="1">
      <c r="A113" s="36"/>
      <c r="B113" s="37"/>
      <c r="C113" s="181" t="s">
        <v>117</v>
      </c>
      <c r="D113" s="181" t="s">
        <v>179</v>
      </c>
      <c r="E113" s="182" t="s">
        <v>2948</v>
      </c>
      <c r="F113" s="183" t="s">
        <v>2949</v>
      </c>
      <c r="G113" s="184" t="s">
        <v>2314</v>
      </c>
      <c r="H113" s="185">
        <v>4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318</v>
      </c>
    </row>
    <row r="114" spans="1:65" s="2" customFormat="1" ht="16.5" customHeight="1">
      <c r="A114" s="36"/>
      <c r="B114" s="37"/>
      <c r="C114" s="181" t="s">
        <v>252</v>
      </c>
      <c r="D114" s="181" t="s">
        <v>179</v>
      </c>
      <c r="E114" s="182" t="s">
        <v>2950</v>
      </c>
      <c r="F114" s="183" t="s">
        <v>2951</v>
      </c>
      <c r="G114" s="184" t="s">
        <v>2314</v>
      </c>
      <c r="H114" s="185">
        <v>3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332</v>
      </c>
    </row>
    <row r="115" spans="1:65" s="12" customFormat="1" ht="25.9" customHeight="1">
      <c r="B115" s="165"/>
      <c r="C115" s="166"/>
      <c r="D115" s="167" t="s">
        <v>71</v>
      </c>
      <c r="E115" s="168" t="s">
        <v>1900</v>
      </c>
      <c r="F115" s="168" t="s">
        <v>2952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SUM(P116:P119)</f>
        <v>0</v>
      </c>
      <c r="Q115" s="173"/>
      <c r="R115" s="174">
        <f>SUM(R116:R119)</f>
        <v>0</v>
      </c>
      <c r="S115" s="173"/>
      <c r="T115" s="175">
        <f>SUM(T116:T119)</f>
        <v>0</v>
      </c>
      <c r="AR115" s="176" t="s">
        <v>79</v>
      </c>
      <c r="AT115" s="177" t="s">
        <v>71</v>
      </c>
      <c r="AU115" s="177" t="s">
        <v>72</v>
      </c>
      <c r="AY115" s="176" t="s">
        <v>177</v>
      </c>
      <c r="BK115" s="178">
        <f>SUM(BK116:BK119)</f>
        <v>0</v>
      </c>
    </row>
    <row r="116" spans="1:65" s="2" customFormat="1" ht="16.5" customHeight="1">
      <c r="A116" s="36"/>
      <c r="B116" s="37"/>
      <c r="C116" s="181" t="s">
        <v>259</v>
      </c>
      <c r="D116" s="181" t="s">
        <v>179</v>
      </c>
      <c r="E116" s="182" t="s">
        <v>2953</v>
      </c>
      <c r="F116" s="183" t="s">
        <v>2954</v>
      </c>
      <c r="G116" s="184" t="s">
        <v>2314</v>
      </c>
      <c r="H116" s="185">
        <v>2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350</v>
      </c>
    </row>
    <row r="117" spans="1:65" s="2" customFormat="1" ht="16.5" customHeight="1">
      <c r="A117" s="36"/>
      <c r="B117" s="37"/>
      <c r="C117" s="181" t="s">
        <v>266</v>
      </c>
      <c r="D117" s="181" t="s">
        <v>179</v>
      </c>
      <c r="E117" s="182" t="s">
        <v>2955</v>
      </c>
      <c r="F117" s="183" t="s">
        <v>2956</v>
      </c>
      <c r="G117" s="184" t="s">
        <v>2314</v>
      </c>
      <c r="H117" s="185">
        <v>6</v>
      </c>
      <c r="I117" s="186"/>
      <c r="J117" s="187">
        <f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79</v>
      </c>
      <c r="BK117" s="193">
        <f>ROUND(I117*H117,2)</f>
        <v>0</v>
      </c>
      <c r="BL117" s="19" t="s">
        <v>184</v>
      </c>
      <c r="BM117" s="192" t="s">
        <v>362</v>
      </c>
    </row>
    <row r="118" spans="1:65" s="2" customFormat="1" ht="16.5" customHeight="1">
      <c r="A118" s="36"/>
      <c r="B118" s="37"/>
      <c r="C118" s="181" t="s">
        <v>272</v>
      </c>
      <c r="D118" s="181" t="s">
        <v>179</v>
      </c>
      <c r="E118" s="182" t="s">
        <v>2957</v>
      </c>
      <c r="F118" s="183" t="s">
        <v>2958</v>
      </c>
      <c r="G118" s="184" t="s">
        <v>2314</v>
      </c>
      <c r="H118" s="185">
        <v>1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377</v>
      </c>
    </row>
    <row r="119" spans="1:65" s="2" customFormat="1" ht="16.5" customHeight="1">
      <c r="A119" s="36"/>
      <c r="B119" s="37"/>
      <c r="C119" s="181" t="s">
        <v>8</v>
      </c>
      <c r="D119" s="181" t="s">
        <v>179</v>
      </c>
      <c r="E119" s="182" t="s">
        <v>2959</v>
      </c>
      <c r="F119" s="183" t="s">
        <v>2960</v>
      </c>
      <c r="G119" s="184" t="s">
        <v>2314</v>
      </c>
      <c r="H119" s="185">
        <v>2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393</v>
      </c>
    </row>
    <row r="120" spans="1:65" s="12" customFormat="1" ht="25.9" customHeight="1">
      <c r="B120" s="165"/>
      <c r="C120" s="166"/>
      <c r="D120" s="167" t="s">
        <v>71</v>
      </c>
      <c r="E120" s="168" t="s">
        <v>1904</v>
      </c>
      <c r="F120" s="168" t="s">
        <v>2961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SUM(P121:P125)</f>
        <v>0</v>
      </c>
      <c r="Q120" s="173"/>
      <c r="R120" s="174">
        <f>SUM(R121:R125)</f>
        <v>0</v>
      </c>
      <c r="S120" s="173"/>
      <c r="T120" s="175">
        <f>SUM(T121:T125)</f>
        <v>0</v>
      </c>
      <c r="AR120" s="176" t="s">
        <v>79</v>
      </c>
      <c r="AT120" s="177" t="s">
        <v>71</v>
      </c>
      <c r="AU120" s="177" t="s">
        <v>72</v>
      </c>
      <c r="AY120" s="176" t="s">
        <v>177</v>
      </c>
      <c r="BK120" s="178">
        <f>SUM(BK121:BK125)</f>
        <v>0</v>
      </c>
    </row>
    <row r="121" spans="1:65" s="2" customFormat="1" ht="16.5" customHeight="1">
      <c r="A121" s="36"/>
      <c r="B121" s="37"/>
      <c r="C121" s="181" t="s">
        <v>287</v>
      </c>
      <c r="D121" s="181" t="s">
        <v>179</v>
      </c>
      <c r="E121" s="182" t="s">
        <v>2962</v>
      </c>
      <c r="F121" s="183" t="s">
        <v>2963</v>
      </c>
      <c r="G121" s="184" t="s">
        <v>380</v>
      </c>
      <c r="H121" s="185">
        <v>5780</v>
      </c>
      <c r="I121" s="186"/>
      <c r="J121" s="187">
        <f>ROUND(I121*H121,2)</f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184</v>
      </c>
      <c r="BM121" s="192" t="s">
        <v>404</v>
      </c>
    </row>
    <row r="122" spans="1:65" s="2" customFormat="1" ht="16.5" customHeight="1">
      <c r="A122" s="36"/>
      <c r="B122" s="37"/>
      <c r="C122" s="181" t="s">
        <v>298</v>
      </c>
      <c r="D122" s="181" t="s">
        <v>179</v>
      </c>
      <c r="E122" s="182" t="s">
        <v>2964</v>
      </c>
      <c r="F122" s="183" t="s">
        <v>2965</v>
      </c>
      <c r="G122" s="184" t="s">
        <v>380</v>
      </c>
      <c r="H122" s="185">
        <v>800</v>
      </c>
      <c r="I122" s="186"/>
      <c r="J122" s="187">
        <f>ROUND(I122*H122,2)</f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79</v>
      </c>
      <c r="BK122" s="193">
        <f>ROUND(I122*H122,2)</f>
        <v>0</v>
      </c>
      <c r="BL122" s="19" t="s">
        <v>184</v>
      </c>
      <c r="BM122" s="192" t="s">
        <v>417</v>
      </c>
    </row>
    <row r="123" spans="1:65" s="2" customFormat="1" ht="16.5" customHeight="1">
      <c r="A123" s="36"/>
      <c r="B123" s="37"/>
      <c r="C123" s="181" t="s">
        <v>305</v>
      </c>
      <c r="D123" s="181" t="s">
        <v>179</v>
      </c>
      <c r="E123" s="182" t="s">
        <v>2966</v>
      </c>
      <c r="F123" s="183" t="s">
        <v>2967</v>
      </c>
      <c r="G123" s="184" t="s">
        <v>380</v>
      </c>
      <c r="H123" s="185">
        <v>350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429</v>
      </c>
    </row>
    <row r="124" spans="1:65" s="2" customFormat="1" ht="16.5" customHeight="1">
      <c r="A124" s="36"/>
      <c r="B124" s="37"/>
      <c r="C124" s="181" t="s">
        <v>310</v>
      </c>
      <c r="D124" s="181" t="s">
        <v>179</v>
      </c>
      <c r="E124" s="182" t="s">
        <v>2968</v>
      </c>
      <c r="F124" s="183" t="s">
        <v>2969</v>
      </c>
      <c r="G124" s="184" t="s">
        <v>380</v>
      </c>
      <c r="H124" s="185">
        <v>852</v>
      </c>
      <c r="I124" s="186"/>
      <c r="J124" s="187">
        <f>ROUND(I124*H124,2)</f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439</v>
      </c>
    </row>
    <row r="125" spans="1:65" s="2" customFormat="1" ht="21.75" customHeight="1">
      <c r="A125" s="36"/>
      <c r="B125" s="37"/>
      <c r="C125" s="181" t="s">
        <v>318</v>
      </c>
      <c r="D125" s="181" t="s">
        <v>179</v>
      </c>
      <c r="E125" s="182" t="s">
        <v>2970</v>
      </c>
      <c r="F125" s="183" t="s">
        <v>2971</v>
      </c>
      <c r="G125" s="184" t="s">
        <v>380</v>
      </c>
      <c r="H125" s="185">
        <v>852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456</v>
      </c>
    </row>
    <row r="126" spans="1:65" s="12" customFormat="1" ht="25.9" customHeight="1">
      <c r="B126" s="165"/>
      <c r="C126" s="166"/>
      <c r="D126" s="167" t="s">
        <v>71</v>
      </c>
      <c r="E126" s="168" t="s">
        <v>2003</v>
      </c>
      <c r="F126" s="168" t="s">
        <v>2972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SUM(P127:P128)</f>
        <v>0</v>
      </c>
      <c r="Q126" s="173"/>
      <c r="R126" s="174">
        <f>SUM(R127:R128)</f>
        <v>0</v>
      </c>
      <c r="S126" s="173"/>
      <c r="T126" s="175">
        <f>SUM(T127:T128)</f>
        <v>0</v>
      </c>
      <c r="AR126" s="176" t="s">
        <v>79</v>
      </c>
      <c r="AT126" s="177" t="s">
        <v>71</v>
      </c>
      <c r="AU126" s="177" t="s">
        <v>72</v>
      </c>
      <c r="AY126" s="176" t="s">
        <v>177</v>
      </c>
      <c r="BK126" s="178">
        <f>SUM(BK127:BK128)</f>
        <v>0</v>
      </c>
    </row>
    <row r="127" spans="1:65" s="2" customFormat="1" ht="16.5" customHeight="1">
      <c r="A127" s="36"/>
      <c r="B127" s="37"/>
      <c r="C127" s="181" t="s">
        <v>7</v>
      </c>
      <c r="D127" s="181" t="s">
        <v>179</v>
      </c>
      <c r="E127" s="182" t="s">
        <v>2973</v>
      </c>
      <c r="F127" s="183" t="s">
        <v>2974</v>
      </c>
      <c r="G127" s="184" t="s">
        <v>380</v>
      </c>
      <c r="H127" s="185">
        <v>130</v>
      </c>
      <c r="I127" s="186"/>
      <c r="J127" s="187">
        <f>ROUND(I127*H127,2)</f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79</v>
      </c>
      <c r="BK127" s="193">
        <f>ROUND(I127*H127,2)</f>
        <v>0</v>
      </c>
      <c r="BL127" s="19" t="s">
        <v>184</v>
      </c>
      <c r="BM127" s="192" t="s">
        <v>472</v>
      </c>
    </row>
    <row r="128" spans="1:65" s="2" customFormat="1" ht="16.5" customHeight="1">
      <c r="A128" s="36"/>
      <c r="B128" s="37"/>
      <c r="C128" s="181" t="s">
        <v>332</v>
      </c>
      <c r="D128" s="181" t="s">
        <v>179</v>
      </c>
      <c r="E128" s="182" t="s">
        <v>2975</v>
      </c>
      <c r="F128" s="183" t="s">
        <v>2976</v>
      </c>
      <c r="G128" s="184" t="s">
        <v>380</v>
      </c>
      <c r="H128" s="185">
        <v>60</v>
      </c>
      <c r="I128" s="186"/>
      <c r="J128" s="187">
        <f>ROUND(I128*H128,2)</f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486</v>
      </c>
    </row>
    <row r="129" spans="1:65" s="12" customFormat="1" ht="25.9" customHeight="1">
      <c r="B129" s="165"/>
      <c r="C129" s="166"/>
      <c r="D129" s="167" t="s">
        <v>71</v>
      </c>
      <c r="E129" s="168" t="s">
        <v>2117</v>
      </c>
      <c r="F129" s="168" t="s">
        <v>2894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SUM(P130:P133)</f>
        <v>0</v>
      </c>
      <c r="Q129" s="173"/>
      <c r="R129" s="174">
        <f>SUM(R130:R133)</f>
        <v>0</v>
      </c>
      <c r="S129" s="173"/>
      <c r="T129" s="175">
        <f>SUM(T130:T133)</f>
        <v>0</v>
      </c>
      <c r="AR129" s="176" t="s">
        <v>79</v>
      </c>
      <c r="AT129" s="177" t="s">
        <v>71</v>
      </c>
      <c r="AU129" s="177" t="s">
        <v>72</v>
      </c>
      <c r="AY129" s="176" t="s">
        <v>177</v>
      </c>
      <c r="BK129" s="178">
        <f>SUM(BK130:BK133)</f>
        <v>0</v>
      </c>
    </row>
    <row r="130" spans="1:65" s="2" customFormat="1" ht="16.5" customHeight="1">
      <c r="A130" s="36"/>
      <c r="B130" s="37"/>
      <c r="C130" s="181" t="s">
        <v>338</v>
      </c>
      <c r="D130" s="181" t="s">
        <v>179</v>
      </c>
      <c r="E130" s="182" t="s">
        <v>2977</v>
      </c>
      <c r="F130" s="183" t="s">
        <v>2978</v>
      </c>
      <c r="G130" s="184" t="s">
        <v>380</v>
      </c>
      <c r="H130" s="185">
        <v>120</v>
      </c>
      <c r="I130" s="186"/>
      <c r="J130" s="187">
        <f>ROUND(I130*H130,2)</f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79</v>
      </c>
      <c r="BK130" s="193">
        <f>ROUND(I130*H130,2)</f>
        <v>0</v>
      </c>
      <c r="BL130" s="19" t="s">
        <v>184</v>
      </c>
      <c r="BM130" s="192" t="s">
        <v>495</v>
      </c>
    </row>
    <row r="131" spans="1:65" s="2" customFormat="1" ht="24.2" customHeight="1">
      <c r="A131" s="36"/>
      <c r="B131" s="37"/>
      <c r="C131" s="181" t="s">
        <v>350</v>
      </c>
      <c r="D131" s="181" t="s">
        <v>179</v>
      </c>
      <c r="E131" s="182" t="s">
        <v>2979</v>
      </c>
      <c r="F131" s="183" t="s">
        <v>2980</v>
      </c>
      <c r="G131" s="184" t="s">
        <v>380</v>
      </c>
      <c r="H131" s="185">
        <v>100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508</v>
      </c>
    </row>
    <row r="132" spans="1:65" s="2" customFormat="1" ht="24.2" customHeight="1">
      <c r="A132" s="36"/>
      <c r="B132" s="37"/>
      <c r="C132" s="181" t="s">
        <v>356</v>
      </c>
      <c r="D132" s="181" t="s">
        <v>179</v>
      </c>
      <c r="E132" s="182" t="s">
        <v>2981</v>
      </c>
      <c r="F132" s="183" t="s">
        <v>2982</v>
      </c>
      <c r="G132" s="184" t="s">
        <v>380</v>
      </c>
      <c r="H132" s="185">
        <v>150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184</v>
      </c>
      <c r="BM132" s="192" t="s">
        <v>520</v>
      </c>
    </row>
    <row r="133" spans="1:65" s="2" customFormat="1" ht="16.5" customHeight="1">
      <c r="A133" s="36"/>
      <c r="B133" s="37"/>
      <c r="C133" s="181" t="s">
        <v>362</v>
      </c>
      <c r="D133" s="181" t="s">
        <v>179</v>
      </c>
      <c r="E133" s="182" t="s">
        <v>2983</v>
      </c>
      <c r="F133" s="183" t="s">
        <v>2984</v>
      </c>
      <c r="G133" s="184" t="s">
        <v>380</v>
      </c>
      <c r="H133" s="185">
        <v>720</v>
      </c>
      <c r="I133" s="186"/>
      <c r="J133" s="187">
        <f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533</v>
      </c>
    </row>
    <row r="134" spans="1:65" s="12" customFormat="1" ht="25.9" customHeight="1">
      <c r="B134" s="165"/>
      <c r="C134" s="166"/>
      <c r="D134" s="167" t="s">
        <v>71</v>
      </c>
      <c r="E134" s="168" t="s">
        <v>2254</v>
      </c>
      <c r="F134" s="168" t="s">
        <v>2985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SUM(P135:P140)</f>
        <v>0</v>
      </c>
      <c r="Q134" s="173"/>
      <c r="R134" s="174">
        <f>SUM(R135:R140)</f>
        <v>0</v>
      </c>
      <c r="S134" s="173"/>
      <c r="T134" s="175">
        <f>SUM(T135:T140)</f>
        <v>0</v>
      </c>
      <c r="AR134" s="176" t="s">
        <v>79</v>
      </c>
      <c r="AT134" s="177" t="s">
        <v>71</v>
      </c>
      <c r="AU134" s="177" t="s">
        <v>72</v>
      </c>
      <c r="AY134" s="176" t="s">
        <v>177</v>
      </c>
      <c r="BK134" s="178">
        <f>SUM(BK135:BK140)</f>
        <v>0</v>
      </c>
    </row>
    <row r="135" spans="1:65" s="2" customFormat="1" ht="16.5" customHeight="1">
      <c r="A135" s="36"/>
      <c r="B135" s="37"/>
      <c r="C135" s="181" t="s">
        <v>371</v>
      </c>
      <c r="D135" s="181" t="s">
        <v>179</v>
      </c>
      <c r="E135" s="182" t="s">
        <v>2986</v>
      </c>
      <c r="F135" s="183" t="s">
        <v>2987</v>
      </c>
      <c r="G135" s="184" t="s">
        <v>2311</v>
      </c>
      <c r="H135" s="185">
        <v>12</v>
      </c>
      <c r="I135" s="186"/>
      <c r="J135" s="187">
        <f t="shared" ref="J135:J140" si="10">ROUND(I135*H135,2)</f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ref="P135:P140" si="11">O135*H135</f>
        <v>0</v>
      </c>
      <c r="Q135" s="190">
        <v>0</v>
      </c>
      <c r="R135" s="190">
        <f t="shared" ref="R135:R140" si="12">Q135*H135</f>
        <v>0</v>
      </c>
      <c r="S135" s="190">
        <v>0</v>
      </c>
      <c r="T135" s="191">
        <f t="shared" ref="T135:T140" si="13"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ref="BE135:BE140" si="14">IF(N135="základní",J135,0)</f>
        <v>0</v>
      </c>
      <c r="BF135" s="193">
        <f t="shared" ref="BF135:BF140" si="15">IF(N135="snížená",J135,0)</f>
        <v>0</v>
      </c>
      <c r="BG135" s="193">
        <f t="shared" ref="BG135:BG140" si="16">IF(N135="zákl. přenesená",J135,0)</f>
        <v>0</v>
      </c>
      <c r="BH135" s="193">
        <f t="shared" ref="BH135:BH140" si="17">IF(N135="sníž. přenesená",J135,0)</f>
        <v>0</v>
      </c>
      <c r="BI135" s="193">
        <f t="shared" ref="BI135:BI140" si="18">IF(N135="nulová",J135,0)</f>
        <v>0</v>
      </c>
      <c r="BJ135" s="19" t="s">
        <v>79</v>
      </c>
      <c r="BK135" s="193">
        <f t="shared" ref="BK135:BK140" si="19">ROUND(I135*H135,2)</f>
        <v>0</v>
      </c>
      <c r="BL135" s="19" t="s">
        <v>184</v>
      </c>
      <c r="BM135" s="192" t="s">
        <v>551</v>
      </c>
    </row>
    <row r="136" spans="1:65" s="2" customFormat="1" ht="16.5" customHeight="1">
      <c r="A136" s="36"/>
      <c r="B136" s="37"/>
      <c r="C136" s="181" t="s">
        <v>377</v>
      </c>
      <c r="D136" s="181" t="s">
        <v>179</v>
      </c>
      <c r="E136" s="182" t="s">
        <v>2988</v>
      </c>
      <c r="F136" s="183" t="s">
        <v>2989</v>
      </c>
      <c r="G136" s="184" t="s">
        <v>2311</v>
      </c>
      <c r="H136" s="185">
        <v>24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571</v>
      </c>
    </row>
    <row r="137" spans="1:65" s="2" customFormat="1" ht="16.5" customHeight="1">
      <c r="A137" s="36"/>
      <c r="B137" s="37"/>
      <c r="C137" s="181" t="s">
        <v>384</v>
      </c>
      <c r="D137" s="181" t="s">
        <v>179</v>
      </c>
      <c r="E137" s="182" t="s">
        <v>2990</v>
      </c>
      <c r="F137" s="183" t="s">
        <v>2991</v>
      </c>
      <c r="G137" s="184" t="s">
        <v>2311</v>
      </c>
      <c r="H137" s="185">
        <v>24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900</v>
      </c>
    </row>
    <row r="138" spans="1:65" s="2" customFormat="1" ht="16.5" customHeight="1">
      <c r="A138" s="36"/>
      <c r="B138" s="37"/>
      <c r="C138" s="181" t="s">
        <v>393</v>
      </c>
      <c r="D138" s="181" t="s">
        <v>179</v>
      </c>
      <c r="E138" s="182" t="s">
        <v>2992</v>
      </c>
      <c r="F138" s="183" t="s">
        <v>2993</v>
      </c>
      <c r="G138" s="184" t="s">
        <v>2311</v>
      </c>
      <c r="H138" s="185">
        <v>24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914</v>
      </c>
    </row>
    <row r="139" spans="1:65" s="2" customFormat="1" ht="16.5" customHeight="1">
      <c r="A139" s="36"/>
      <c r="B139" s="37"/>
      <c r="C139" s="181" t="s">
        <v>399</v>
      </c>
      <c r="D139" s="181" t="s">
        <v>179</v>
      </c>
      <c r="E139" s="182" t="s">
        <v>2994</v>
      </c>
      <c r="F139" s="183" t="s">
        <v>2995</v>
      </c>
      <c r="G139" s="184" t="s">
        <v>2311</v>
      </c>
      <c r="H139" s="185">
        <v>24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929</v>
      </c>
    </row>
    <row r="140" spans="1:65" s="2" customFormat="1" ht="16.5" customHeight="1">
      <c r="A140" s="36"/>
      <c r="B140" s="37"/>
      <c r="C140" s="181" t="s">
        <v>404</v>
      </c>
      <c r="D140" s="181" t="s">
        <v>179</v>
      </c>
      <c r="E140" s="182" t="s">
        <v>2996</v>
      </c>
      <c r="F140" s="183" t="s">
        <v>2997</v>
      </c>
      <c r="G140" s="184" t="s">
        <v>2311</v>
      </c>
      <c r="H140" s="185">
        <v>10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940</v>
      </c>
    </row>
    <row r="141" spans="1:65" s="12" customFormat="1" ht="25.9" customHeight="1">
      <c r="B141" s="165"/>
      <c r="C141" s="166"/>
      <c r="D141" s="167" t="s">
        <v>71</v>
      </c>
      <c r="E141" s="168" t="s">
        <v>2998</v>
      </c>
      <c r="F141" s="168" t="s">
        <v>2999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SUM(P142:P143)</f>
        <v>0</v>
      </c>
      <c r="Q141" s="173"/>
      <c r="R141" s="174">
        <f>SUM(R142:R143)</f>
        <v>0</v>
      </c>
      <c r="S141" s="173"/>
      <c r="T141" s="175">
        <f>SUM(T142:T143)</f>
        <v>0</v>
      </c>
      <c r="AR141" s="176" t="s">
        <v>79</v>
      </c>
      <c r="AT141" s="177" t="s">
        <v>71</v>
      </c>
      <c r="AU141" s="177" t="s">
        <v>72</v>
      </c>
      <c r="AY141" s="176" t="s">
        <v>177</v>
      </c>
      <c r="BK141" s="178">
        <f>SUM(BK142:BK143)</f>
        <v>0</v>
      </c>
    </row>
    <row r="142" spans="1:65" s="2" customFormat="1" ht="16.5" customHeight="1">
      <c r="A142" s="36"/>
      <c r="B142" s="37"/>
      <c r="C142" s="181" t="s">
        <v>411</v>
      </c>
      <c r="D142" s="181" t="s">
        <v>179</v>
      </c>
      <c r="E142" s="182" t="s">
        <v>3000</v>
      </c>
      <c r="F142" s="183" t="s">
        <v>3001</v>
      </c>
      <c r="G142" s="184" t="s">
        <v>2311</v>
      </c>
      <c r="H142" s="185">
        <v>2</v>
      </c>
      <c r="I142" s="186"/>
      <c r="J142" s="187">
        <f>ROUND(I142*H142,2)</f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950</v>
      </c>
    </row>
    <row r="143" spans="1:65" s="2" customFormat="1" ht="16.5" customHeight="1">
      <c r="A143" s="36"/>
      <c r="B143" s="37"/>
      <c r="C143" s="181" t="s">
        <v>417</v>
      </c>
      <c r="D143" s="181" t="s">
        <v>179</v>
      </c>
      <c r="E143" s="182" t="s">
        <v>3002</v>
      </c>
      <c r="F143" s="183" t="s">
        <v>3003</v>
      </c>
      <c r="G143" s="184" t="s">
        <v>2311</v>
      </c>
      <c r="H143" s="185">
        <v>2</v>
      </c>
      <c r="I143" s="186"/>
      <c r="J143" s="187">
        <f>ROUND(I143*H143,2)</f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79</v>
      </c>
      <c r="BK143" s="193">
        <f>ROUND(I143*H143,2)</f>
        <v>0</v>
      </c>
      <c r="BL143" s="19" t="s">
        <v>184</v>
      </c>
      <c r="BM143" s="192" t="s">
        <v>962</v>
      </c>
    </row>
    <row r="144" spans="1:65" s="12" customFormat="1" ht="25.9" customHeight="1">
      <c r="B144" s="165"/>
      <c r="C144" s="166"/>
      <c r="D144" s="167" t="s">
        <v>71</v>
      </c>
      <c r="E144" s="168" t="s">
        <v>3004</v>
      </c>
      <c r="F144" s="168" t="s">
        <v>2899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SUM(P145:P153)</f>
        <v>0</v>
      </c>
      <c r="Q144" s="173"/>
      <c r="R144" s="174">
        <f>SUM(R145:R153)</f>
        <v>0</v>
      </c>
      <c r="S144" s="173"/>
      <c r="T144" s="175">
        <f>SUM(T145:T153)</f>
        <v>0</v>
      </c>
      <c r="AR144" s="176" t="s">
        <v>79</v>
      </c>
      <c r="AT144" s="177" t="s">
        <v>71</v>
      </c>
      <c r="AU144" s="177" t="s">
        <v>72</v>
      </c>
      <c r="AY144" s="176" t="s">
        <v>177</v>
      </c>
      <c r="BK144" s="178">
        <f>SUM(BK145:BK153)</f>
        <v>0</v>
      </c>
    </row>
    <row r="145" spans="1:65" s="2" customFormat="1" ht="16.5" customHeight="1">
      <c r="A145" s="36"/>
      <c r="B145" s="37"/>
      <c r="C145" s="181" t="s">
        <v>423</v>
      </c>
      <c r="D145" s="181" t="s">
        <v>179</v>
      </c>
      <c r="E145" s="182" t="s">
        <v>3005</v>
      </c>
      <c r="F145" s="183" t="s">
        <v>2901</v>
      </c>
      <c r="G145" s="184" t="s">
        <v>2314</v>
      </c>
      <c r="H145" s="185">
        <v>1</v>
      </c>
      <c r="I145" s="186"/>
      <c r="J145" s="187">
        <f t="shared" ref="J145:J153" si="20">ROUND(I145*H145,2)</f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ref="P145:P153" si="21">O145*H145</f>
        <v>0</v>
      </c>
      <c r="Q145" s="190">
        <v>0</v>
      </c>
      <c r="R145" s="190">
        <f t="shared" ref="R145:R153" si="22">Q145*H145</f>
        <v>0</v>
      </c>
      <c r="S145" s="190">
        <v>0</v>
      </c>
      <c r="T145" s="191">
        <f t="shared" ref="T145:T153" si="23"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ref="BE145:BE153" si="24">IF(N145="základní",J145,0)</f>
        <v>0</v>
      </c>
      <c r="BF145" s="193">
        <f t="shared" ref="BF145:BF153" si="25">IF(N145="snížená",J145,0)</f>
        <v>0</v>
      </c>
      <c r="BG145" s="193">
        <f t="shared" ref="BG145:BG153" si="26">IF(N145="zákl. přenesená",J145,0)</f>
        <v>0</v>
      </c>
      <c r="BH145" s="193">
        <f t="shared" ref="BH145:BH153" si="27">IF(N145="sníž. přenesená",J145,0)</f>
        <v>0</v>
      </c>
      <c r="BI145" s="193">
        <f t="shared" ref="BI145:BI153" si="28">IF(N145="nulová",J145,0)</f>
        <v>0</v>
      </c>
      <c r="BJ145" s="19" t="s">
        <v>79</v>
      </c>
      <c r="BK145" s="193">
        <f t="shared" ref="BK145:BK153" si="29">ROUND(I145*H145,2)</f>
        <v>0</v>
      </c>
      <c r="BL145" s="19" t="s">
        <v>184</v>
      </c>
      <c r="BM145" s="192" t="s">
        <v>972</v>
      </c>
    </row>
    <row r="146" spans="1:65" s="2" customFormat="1" ht="16.5" customHeight="1">
      <c r="A146" s="36"/>
      <c r="B146" s="37"/>
      <c r="C146" s="181" t="s">
        <v>429</v>
      </c>
      <c r="D146" s="181" t="s">
        <v>179</v>
      </c>
      <c r="E146" s="182" t="s">
        <v>3006</v>
      </c>
      <c r="F146" s="183" t="s">
        <v>2903</v>
      </c>
      <c r="G146" s="184" t="s">
        <v>380</v>
      </c>
      <c r="H146" s="185">
        <v>350</v>
      </c>
      <c r="I146" s="186"/>
      <c r="J146" s="187">
        <f t="shared" si="2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79</v>
      </c>
      <c r="BK146" s="193">
        <f t="shared" si="29"/>
        <v>0</v>
      </c>
      <c r="BL146" s="19" t="s">
        <v>184</v>
      </c>
      <c r="BM146" s="192" t="s">
        <v>982</v>
      </c>
    </row>
    <row r="147" spans="1:65" s="2" customFormat="1" ht="16.5" customHeight="1">
      <c r="A147" s="36"/>
      <c r="B147" s="37"/>
      <c r="C147" s="181" t="s">
        <v>434</v>
      </c>
      <c r="D147" s="181" t="s">
        <v>179</v>
      </c>
      <c r="E147" s="182" t="s">
        <v>3007</v>
      </c>
      <c r="F147" s="183" t="s">
        <v>2905</v>
      </c>
      <c r="G147" s="184" t="s">
        <v>2314</v>
      </c>
      <c r="H147" s="185">
        <v>1</v>
      </c>
      <c r="I147" s="186"/>
      <c r="J147" s="187">
        <f t="shared" si="2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79</v>
      </c>
      <c r="BK147" s="193">
        <f t="shared" si="29"/>
        <v>0</v>
      </c>
      <c r="BL147" s="19" t="s">
        <v>184</v>
      </c>
      <c r="BM147" s="192" t="s">
        <v>992</v>
      </c>
    </row>
    <row r="148" spans="1:65" s="2" customFormat="1" ht="16.5" customHeight="1">
      <c r="A148" s="36"/>
      <c r="B148" s="37"/>
      <c r="C148" s="181" t="s">
        <v>439</v>
      </c>
      <c r="D148" s="181" t="s">
        <v>179</v>
      </c>
      <c r="E148" s="182" t="s">
        <v>3008</v>
      </c>
      <c r="F148" s="183" t="s">
        <v>3009</v>
      </c>
      <c r="G148" s="184" t="s">
        <v>2314</v>
      </c>
      <c r="H148" s="185">
        <v>1</v>
      </c>
      <c r="I148" s="186"/>
      <c r="J148" s="187">
        <f t="shared" si="2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79</v>
      </c>
      <c r="BK148" s="193">
        <f t="shared" si="29"/>
        <v>0</v>
      </c>
      <c r="BL148" s="19" t="s">
        <v>184</v>
      </c>
      <c r="BM148" s="192" t="s">
        <v>1002</v>
      </c>
    </row>
    <row r="149" spans="1:65" s="2" customFormat="1" ht="16.5" customHeight="1">
      <c r="A149" s="36"/>
      <c r="B149" s="37"/>
      <c r="C149" s="181" t="s">
        <v>445</v>
      </c>
      <c r="D149" s="181" t="s">
        <v>179</v>
      </c>
      <c r="E149" s="182" t="s">
        <v>3010</v>
      </c>
      <c r="F149" s="183" t="s">
        <v>3011</v>
      </c>
      <c r="G149" s="184" t="s">
        <v>2314</v>
      </c>
      <c r="H149" s="185">
        <v>1</v>
      </c>
      <c r="I149" s="186"/>
      <c r="J149" s="187">
        <f t="shared" si="2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79</v>
      </c>
      <c r="BK149" s="193">
        <f t="shared" si="29"/>
        <v>0</v>
      </c>
      <c r="BL149" s="19" t="s">
        <v>184</v>
      </c>
      <c r="BM149" s="192" t="s">
        <v>1012</v>
      </c>
    </row>
    <row r="150" spans="1:65" s="2" customFormat="1" ht="16.5" customHeight="1">
      <c r="A150" s="36"/>
      <c r="B150" s="37"/>
      <c r="C150" s="181" t="s">
        <v>456</v>
      </c>
      <c r="D150" s="181" t="s">
        <v>179</v>
      </c>
      <c r="E150" s="182" t="s">
        <v>3012</v>
      </c>
      <c r="F150" s="183" t="s">
        <v>3013</v>
      </c>
      <c r="G150" s="184" t="s">
        <v>2314</v>
      </c>
      <c r="H150" s="185">
        <v>1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1023</v>
      </c>
    </row>
    <row r="151" spans="1:65" s="2" customFormat="1" ht="16.5" customHeight="1">
      <c r="A151" s="36"/>
      <c r="B151" s="37"/>
      <c r="C151" s="181" t="s">
        <v>463</v>
      </c>
      <c r="D151" s="181" t="s">
        <v>179</v>
      </c>
      <c r="E151" s="182" t="s">
        <v>3014</v>
      </c>
      <c r="F151" s="183" t="s">
        <v>3015</v>
      </c>
      <c r="G151" s="184" t="s">
        <v>2526</v>
      </c>
      <c r="H151" s="185">
        <v>120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1034</v>
      </c>
    </row>
    <row r="152" spans="1:65" s="2" customFormat="1" ht="16.5" customHeight="1">
      <c r="A152" s="36"/>
      <c r="B152" s="37"/>
      <c r="C152" s="181" t="s">
        <v>472</v>
      </c>
      <c r="D152" s="181" t="s">
        <v>179</v>
      </c>
      <c r="E152" s="182" t="s">
        <v>3016</v>
      </c>
      <c r="F152" s="183" t="s">
        <v>3017</v>
      </c>
      <c r="G152" s="184" t="s">
        <v>2314</v>
      </c>
      <c r="H152" s="185">
        <v>1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1043</v>
      </c>
    </row>
    <row r="153" spans="1:65" s="2" customFormat="1" ht="16.5" customHeight="1">
      <c r="A153" s="36"/>
      <c r="B153" s="37"/>
      <c r="C153" s="181" t="s">
        <v>480</v>
      </c>
      <c r="D153" s="181" t="s">
        <v>179</v>
      </c>
      <c r="E153" s="182" t="s">
        <v>3018</v>
      </c>
      <c r="F153" s="183" t="s">
        <v>3019</v>
      </c>
      <c r="G153" s="184" t="s">
        <v>2314</v>
      </c>
      <c r="H153" s="185">
        <v>1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1053</v>
      </c>
    </row>
    <row r="154" spans="1:65" s="12" customFormat="1" ht="25.9" customHeight="1">
      <c r="B154" s="165"/>
      <c r="C154" s="166"/>
      <c r="D154" s="167" t="s">
        <v>71</v>
      </c>
      <c r="E154" s="168" t="s">
        <v>3020</v>
      </c>
      <c r="F154" s="168" t="s">
        <v>2523</v>
      </c>
      <c r="G154" s="166"/>
      <c r="H154" s="166"/>
      <c r="I154" s="169"/>
      <c r="J154" s="170">
        <f>BK154</f>
        <v>0</v>
      </c>
      <c r="K154" s="166"/>
      <c r="L154" s="171"/>
      <c r="M154" s="172"/>
      <c r="N154" s="173"/>
      <c r="O154" s="173"/>
      <c r="P154" s="174">
        <f>SUM(P155:P177)</f>
        <v>0</v>
      </c>
      <c r="Q154" s="173"/>
      <c r="R154" s="174">
        <f>SUM(R155:R177)</f>
        <v>0</v>
      </c>
      <c r="S154" s="173"/>
      <c r="T154" s="175">
        <f>SUM(T155:T177)</f>
        <v>0</v>
      </c>
      <c r="AR154" s="176" t="s">
        <v>79</v>
      </c>
      <c r="AT154" s="177" t="s">
        <v>71</v>
      </c>
      <c r="AU154" s="177" t="s">
        <v>72</v>
      </c>
      <c r="AY154" s="176" t="s">
        <v>177</v>
      </c>
      <c r="BK154" s="178">
        <f>SUM(BK155:BK177)</f>
        <v>0</v>
      </c>
    </row>
    <row r="155" spans="1:65" s="2" customFormat="1" ht="16.5" customHeight="1">
      <c r="A155" s="36"/>
      <c r="B155" s="37"/>
      <c r="C155" s="181" t="s">
        <v>486</v>
      </c>
      <c r="D155" s="181" t="s">
        <v>179</v>
      </c>
      <c r="E155" s="182" t="s">
        <v>3021</v>
      </c>
      <c r="F155" s="183" t="s">
        <v>2909</v>
      </c>
      <c r="G155" s="184" t="s">
        <v>2314</v>
      </c>
      <c r="H155" s="185">
        <v>1</v>
      </c>
      <c r="I155" s="186"/>
      <c r="J155" s="187">
        <f t="shared" ref="J155:J177" si="30">ROUND(I155*H155,2)</f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ref="P155:P177" si="31">O155*H155</f>
        <v>0</v>
      </c>
      <c r="Q155" s="190">
        <v>0</v>
      </c>
      <c r="R155" s="190">
        <f t="shared" ref="R155:R177" si="32">Q155*H155</f>
        <v>0</v>
      </c>
      <c r="S155" s="190">
        <v>0</v>
      </c>
      <c r="T155" s="191">
        <f t="shared" ref="T155:T177" si="3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ref="BE155:BE177" si="34">IF(N155="základní",J155,0)</f>
        <v>0</v>
      </c>
      <c r="BF155" s="193">
        <f t="shared" ref="BF155:BF177" si="35">IF(N155="snížená",J155,0)</f>
        <v>0</v>
      </c>
      <c r="BG155" s="193">
        <f t="shared" ref="BG155:BG177" si="36">IF(N155="zákl. přenesená",J155,0)</f>
        <v>0</v>
      </c>
      <c r="BH155" s="193">
        <f t="shared" ref="BH155:BH177" si="37">IF(N155="sníž. přenesená",J155,0)</f>
        <v>0</v>
      </c>
      <c r="BI155" s="193">
        <f t="shared" ref="BI155:BI177" si="38">IF(N155="nulová",J155,0)</f>
        <v>0</v>
      </c>
      <c r="BJ155" s="19" t="s">
        <v>79</v>
      </c>
      <c r="BK155" s="193">
        <f t="shared" ref="BK155:BK177" si="39">ROUND(I155*H155,2)</f>
        <v>0</v>
      </c>
      <c r="BL155" s="19" t="s">
        <v>184</v>
      </c>
      <c r="BM155" s="192" t="s">
        <v>1069</v>
      </c>
    </row>
    <row r="156" spans="1:65" s="2" customFormat="1" ht="16.5" customHeight="1">
      <c r="A156" s="36"/>
      <c r="B156" s="37"/>
      <c r="C156" s="181" t="s">
        <v>490</v>
      </c>
      <c r="D156" s="181" t="s">
        <v>179</v>
      </c>
      <c r="E156" s="182" t="s">
        <v>3022</v>
      </c>
      <c r="F156" s="183" t="s">
        <v>2267</v>
      </c>
      <c r="G156" s="184" t="s">
        <v>2314</v>
      </c>
      <c r="H156" s="185">
        <v>1</v>
      </c>
      <c r="I156" s="186"/>
      <c r="J156" s="187">
        <f t="shared" si="3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79</v>
      </c>
      <c r="BK156" s="193">
        <f t="shared" si="39"/>
        <v>0</v>
      </c>
      <c r="BL156" s="19" t="s">
        <v>184</v>
      </c>
      <c r="BM156" s="192" t="s">
        <v>1081</v>
      </c>
    </row>
    <row r="157" spans="1:65" s="2" customFormat="1" ht="16.5" customHeight="1">
      <c r="A157" s="36"/>
      <c r="B157" s="37"/>
      <c r="C157" s="181" t="s">
        <v>495</v>
      </c>
      <c r="D157" s="181" t="s">
        <v>179</v>
      </c>
      <c r="E157" s="182" t="s">
        <v>3023</v>
      </c>
      <c r="F157" s="183" t="s">
        <v>3024</v>
      </c>
      <c r="G157" s="184" t="s">
        <v>2314</v>
      </c>
      <c r="H157" s="185">
        <v>1</v>
      </c>
      <c r="I157" s="186"/>
      <c r="J157" s="187">
        <f t="shared" si="3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79</v>
      </c>
      <c r="BK157" s="193">
        <f t="shared" si="39"/>
        <v>0</v>
      </c>
      <c r="BL157" s="19" t="s">
        <v>184</v>
      </c>
      <c r="BM157" s="192" t="s">
        <v>1094</v>
      </c>
    </row>
    <row r="158" spans="1:65" s="2" customFormat="1" ht="16.5" customHeight="1">
      <c r="A158" s="36"/>
      <c r="B158" s="37"/>
      <c r="C158" s="181" t="s">
        <v>502</v>
      </c>
      <c r="D158" s="181" t="s">
        <v>179</v>
      </c>
      <c r="E158" s="182" t="s">
        <v>3025</v>
      </c>
      <c r="F158" s="183" t="s">
        <v>2912</v>
      </c>
      <c r="G158" s="184" t="s">
        <v>2314</v>
      </c>
      <c r="H158" s="185">
        <v>1</v>
      </c>
      <c r="I158" s="186"/>
      <c r="J158" s="187">
        <f t="shared" si="3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79</v>
      </c>
      <c r="BK158" s="193">
        <f t="shared" si="39"/>
        <v>0</v>
      </c>
      <c r="BL158" s="19" t="s">
        <v>184</v>
      </c>
      <c r="BM158" s="192" t="s">
        <v>1107</v>
      </c>
    </row>
    <row r="159" spans="1:65" s="2" customFormat="1" ht="16.5" customHeight="1">
      <c r="A159" s="36"/>
      <c r="B159" s="37"/>
      <c r="C159" s="181" t="s">
        <v>508</v>
      </c>
      <c r="D159" s="181" t="s">
        <v>179</v>
      </c>
      <c r="E159" s="182" t="s">
        <v>3026</v>
      </c>
      <c r="F159" s="183" t="s">
        <v>3027</v>
      </c>
      <c r="G159" s="184" t="s">
        <v>2314</v>
      </c>
      <c r="H159" s="185">
        <v>1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1118</v>
      </c>
    </row>
    <row r="160" spans="1:65" s="2" customFormat="1" ht="16.5" customHeight="1">
      <c r="A160" s="36"/>
      <c r="B160" s="37"/>
      <c r="C160" s="181" t="s">
        <v>514</v>
      </c>
      <c r="D160" s="181" t="s">
        <v>179</v>
      </c>
      <c r="E160" s="182" t="s">
        <v>3028</v>
      </c>
      <c r="F160" s="183" t="s">
        <v>2914</v>
      </c>
      <c r="G160" s="184" t="s">
        <v>2314</v>
      </c>
      <c r="H160" s="185">
        <v>1</v>
      </c>
      <c r="I160" s="186"/>
      <c r="J160" s="187">
        <f t="shared" si="3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1130</v>
      </c>
    </row>
    <row r="161" spans="1:65" s="2" customFormat="1" ht="16.5" customHeight="1">
      <c r="A161" s="36"/>
      <c r="B161" s="37"/>
      <c r="C161" s="181" t="s">
        <v>520</v>
      </c>
      <c r="D161" s="181" t="s">
        <v>179</v>
      </c>
      <c r="E161" s="182" t="s">
        <v>3029</v>
      </c>
      <c r="F161" s="183" t="s">
        <v>3030</v>
      </c>
      <c r="G161" s="184" t="s">
        <v>2314</v>
      </c>
      <c r="H161" s="185">
        <v>1</v>
      </c>
      <c r="I161" s="186"/>
      <c r="J161" s="187">
        <f t="shared" si="3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79</v>
      </c>
      <c r="BK161" s="193">
        <f t="shared" si="39"/>
        <v>0</v>
      </c>
      <c r="BL161" s="19" t="s">
        <v>184</v>
      </c>
      <c r="BM161" s="192" t="s">
        <v>1144</v>
      </c>
    </row>
    <row r="162" spans="1:65" s="2" customFormat="1" ht="16.5" customHeight="1">
      <c r="A162" s="36"/>
      <c r="B162" s="37"/>
      <c r="C162" s="181" t="s">
        <v>526</v>
      </c>
      <c r="D162" s="181" t="s">
        <v>179</v>
      </c>
      <c r="E162" s="182" t="s">
        <v>3031</v>
      </c>
      <c r="F162" s="183" t="s">
        <v>2847</v>
      </c>
      <c r="G162" s="184" t="s">
        <v>2314</v>
      </c>
      <c r="H162" s="185">
        <v>1</v>
      </c>
      <c r="I162" s="186"/>
      <c r="J162" s="187">
        <f t="shared" si="3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79</v>
      </c>
      <c r="BK162" s="193">
        <f t="shared" si="39"/>
        <v>0</v>
      </c>
      <c r="BL162" s="19" t="s">
        <v>184</v>
      </c>
      <c r="BM162" s="192" t="s">
        <v>1155</v>
      </c>
    </row>
    <row r="163" spans="1:65" s="2" customFormat="1" ht="16.5" customHeight="1">
      <c r="A163" s="36"/>
      <c r="B163" s="37"/>
      <c r="C163" s="181" t="s">
        <v>533</v>
      </c>
      <c r="D163" s="181" t="s">
        <v>179</v>
      </c>
      <c r="E163" s="182" t="s">
        <v>3032</v>
      </c>
      <c r="F163" s="183" t="s">
        <v>3033</v>
      </c>
      <c r="G163" s="184" t="s">
        <v>2314</v>
      </c>
      <c r="H163" s="185">
        <v>1</v>
      </c>
      <c r="I163" s="186"/>
      <c r="J163" s="187">
        <f t="shared" si="3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79</v>
      </c>
      <c r="BK163" s="193">
        <f t="shared" si="39"/>
        <v>0</v>
      </c>
      <c r="BL163" s="19" t="s">
        <v>184</v>
      </c>
      <c r="BM163" s="192" t="s">
        <v>1165</v>
      </c>
    </row>
    <row r="164" spans="1:65" s="2" customFormat="1" ht="16.5" customHeight="1">
      <c r="A164" s="36"/>
      <c r="B164" s="37"/>
      <c r="C164" s="181" t="s">
        <v>542</v>
      </c>
      <c r="D164" s="181" t="s">
        <v>179</v>
      </c>
      <c r="E164" s="182" t="s">
        <v>3034</v>
      </c>
      <c r="F164" s="183" t="s">
        <v>3035</v>
      </c>
      <c r="G164" s="184" t="s">
        <v>2314</v>
      </c>
      <c r="H164" s="185">
        <v>6</v>
      </c>
      <c r="I164" s="186"/>
      <c r="J164" s="187">
        <f t="shared" si="3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79</v>
      </c>
      <c r="BK164" s="193">
        <f t="shared" si="39"/>
        <v>0</v>
      </c>
      <c r="BL164" s="19" t="s">
        <v>184</v>
      </c>
      <c r="BM164" s="192" t="s">
        <v>1177</v>
      </c>
    </row>
    <row r="165" spans="1:65" s="2" customFormat="1" ht="16.5" customHeight="1">
      <c r="A165" s="36"/>
      <c r="B165" s="37"/>
      <c r="C165" s="181" t="s">
        <v>551</v>
      </c>
      <c r="D165" s="181" t="s">
        <v>179</v>
      </c>
      <c r="E165" s="182" t="s">
        <v>3036</v>
      </c>
      <c r="F165" s="183" t="s">
        <v>2851</v>
      </c>
      <c r="G165" s="184" t="s">
        <v>2314</v>
      </c>
      <c r="H165" s="185">
        <v>1</v>
      </c>
      <c r="I165" s="186"/>
      <c r="J165" s="187">
        <f t="shared" si="3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79</v>
      </c>
      <c r="BK165" s="193">
        <f t="shared" si="39"/>
        <v>0</v>
      </c>
      <c r="BL165" s="19" t="s">
        <v>184</v>
      </c>
      <c r="BM165" s="192" t="s">
        <v>1188</v>
      </c>
    </row>
    <row r="166" spans="1:65" s="2" customFormat="1" ht="16.5" customHeight="1">
      <c r="A166" s="36"/>
      <c r="B166" s="37"/>
      <c r="C166" s="181" t="s">
        <v>561</v>
      </c>
      <c r="D166" s="181" t="s">
        <v>179</v>
      </c>
      <c r="E166" s="182" t="s">
        <v>3037</v>
      </c>
      <c r="F166" s="183" t="s">
        <v>2853</v>
      </c>
      <c r="G166" s="184" t="s">
        <v>2314</v>
      </c>
      <c r="H166" s="185">
        <v>1</v>
      </c>
      <c r="I166" s="186"/>
      <c r="J166" s="187">
        <f t="shared" si="3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79</v>
      </c>
      <c r="BK166" s="193">
        <f t="shared" si="39"/>
        <v>0</v>
      </c>
      <c r="BL166" s="19" t="s">
        <v>184</v>
      </c>
      <c r="BM166" s="192" t="s">
        <v>1200</v>
      </c>
    </row>
    <row r="167" spans="1:65" s="2" customFormat="1" ht="16.5" customHeight="1">
      <c r="A167" s="36"/>
      <c r="B167" s="37"/>
      <c r="C167" s="181" t="s">
        <v>571</v>
      </c>
      <c r="D167" s="181" t="s">
        <v>179</v>
      </c>
      <c r="E167" s="182" t="s">
        <v>3038</v>
      </c>
      <c r="F167" s="183" t="s">
        <v>2855</v>
      </c>
      <c r="G167" s="184" t="s">
        <v>2314</v>
      </c>
      <c r="H167" s="185">
        <v>1</v>
      </c>
      <c r="I167" s="186"/>
      <c r="J167" s="187">
        <f t="shared" si="3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79</v>
      </c>
      <c r="BK167" s="193">
        <f t="shared" si="39"/>
        <v>0</v>
      </c>
      <c r="BL167" s="19" t="s">
        <v>184</v>
      </c>
      <c r="BM167" s="192" t="s">
        <v>1212</v>
      </c>
    </row>
    <row r="168" spans="1:65" s="2" customFormat="1" ht="16.5" customHeight="1">
      <c r="A168" s="36"/>
      <c r="B168" s="37"/>
      <c r="C168" s="181" t="s">
        <v>893</v>
      </c>
      <c r="D168" s="181" t="s">
        <v>179</v>
      </c>
      <c r="E168" s="182" t="s">
        <v>3039</v>
      </c>
      <c r="F168" s="183" t="s">
        <v>3040</v>
      </c>
      <c r="G168" s="184" t="s">
        <v>2314</v>
      </c>
      <c r="H168" s="185">
        <v>1</v>
      </c>
      <c r="I168" s="186"/>
      <c r="J168" s="187">
        <f t="shared" si="3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79</v>
      </c>
      <c r="BK168" s="193">
        <f t="shared" si="39"/>
        <v>0</v>
      </c>
      <c r="BL168" s="19" t="s">
        <v>184</v>
      </c>
      <c r="BM168" s="192" t="s">
        <v>1224</v>
      </c>
    </row>
    <row r="169" spans="1:65" s="2" customFormat="1" ht="16.5" customHeight="1">
      <c r="A169" s="36"/>
      <c r="B169" s="37"/>
      <c r="C169" s="181" t="s">
        <v>900</v>
      </c>
      <c r="D169" s="181" t="s">
        <v>179</v>
      </c>
      <c r="E169" s="182" t="s">
        <v>3041</v>
      </c>
      <c r="F169" s="183" t="s">
        <v>2857</v>
      </c>
      <c r="G169" s="184" t="s">
        <v>2314</v>
      </c>
      <c r="H169" s="185">
        <v>1</v>
      </c>
      <c r="I169" s="186"/>
      <c r="J169" s="187">
        <f t="shared" si="3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79</v>
      </c>
      <c r="BK169" s="193">
        <f t="shared" si="39"/>
        <v>0</v>
      </c>
      <c r="BL169" s="19" t="s">
        <v>184</v>
      </c>
      <c r="BM169" s="192" t="s">
        <v>1235</v>
      </c>
    </row>
    <row r="170" spans="1:65" s="2" customFormat="1" ht="16.5" customHeight="1">
      <c r="A170" s="36"/>
      <c r="B170" s="37"/>
      <c r="C170" s="181" t="s">
        <v>908</v>
      </c>
      <c r="D170" s="181" t="s">
        <v>179</v>
      </c>
      <c r="E170" s="182" t="s">
        <v>3042</v>
      </c>
      <c r="F170" s="183" t="s">
        <v>2861</v>
      </c>
      <c r="G170" s="184" t="s">
        <v>2314</v>
      </c>
      <c r="H170" s="185">
        <v>1</v>
      </c>
      <c r="I170" s="186"/>
      <c r="J170" s="187">
        <f t="shared" si="3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79</v>
      </c>
      <c r="BK170" s="193">
        <f t="shared" si="39"/>
        <v>0</v>
      </c>
      <c r="BL170" s="19" t="s">
        <v>184</v>
      </c>
      <c r="BM170" s="192" t="s">
        <v>1247</v>
      </c>
    </row>
    <row r="171" spans="1:65" s="2" customFormat="1" ht="16.5" customHeight="1">
      <c r="A171" s="36"/>
      <c r="B171" s="37"/>
      <c r="C171" s="181" t="s">
        <v>914</v>
      </c>
      <c r="D171" s="181" t="s">
        <v>179</v>
      </c>
      <c r="E171" s="182" t="s">
        <v>3043</v>
      </c>
      <c r="F171" s="183" t="s">
        <v>3044</v>
      </c>
      <c r="G171" s="184" t="s">
        <v>2314</v>
      </c>
      <c r="H171" s="185">
        <v>6</v>
      </c>
      <c r="I171" s="186"/>
      <c r="J171" s="187">
        <f t="shared" si="3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9" t="s">
        <v>79</v>
      </c>
      <c r="BK171" s="193">
        <f t="shared" si="39"/>
        <v>0</v>
      </c>
      <c r="BL171" s="19" t="s">
        <v>184</v>
      </c>
      <c r="BM171" s="192" t="s">
        <v>1259</v>
      </c>
    </row>
    <row r="172" spans="1:65" s="2" customFormat="1" ht="16.5" customHeight="1">
      <c r="A172" s="36"/>
      <c r="B172" s="37"/>
      <c r="C172" s="181" t="s">
        <v>922</v>
      </c>
      <c r="D172" s="181" t="s">
        <v>179</v>
      </c>
      <c r="E172" s="182" t="s">
        <v>3045</v>
      </c>
      <c r="F172" s="183" t="s">
        <v>3046</v>
      </c>
      <c r="G172" s="184" t="s">
        <v>2314</v>
      </c>
      <c r="H172" s="185">
        <v>1</v>
      </c>
      <c r="I172" s="186"/>
      <c r="J172" s="187">
        <f t="shared" si="3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9" t="s">
        <v>79</v>
      </c>
      <c r="BK172" s="193">
        <f t="shared" si="39"/>
        <v>0</v>
      </c>
      <c r="BL172" s="19" t="s">
        <v>184</v>
      </c>
      <c r="BM172" s="192" t="s">
        <v>1273</v>
      </c>
    </row>
    <row r="173" spans="1:65" s="2" customFormat="1" ht="16.5" customHeight="1">
      <c r="A173" s="36"/>
      <c r="B173" s="37"/>
      <c r="C173" s="181" t="s">
        <v>929</v>
      </c>
      <c r="D173" s="181" t="s">
        <v>179</v>
      </c>
      <c r="E173" s="182" t="s">
        <v>3047</v>
      </c>
      <c r="F173" s="183" t="s">
        <v>2863</v>
      </c>
      <c r="G173" s="184" t="s">
        <v>2314</v>
      </c>
      <c r="H173" s="185">
        <v>1</v>
      </c>
      <c r="I173" s="186"/>
      <c r="J173" s="187">
        <f t="shared" si="3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9" t="s">
        <v>79</v>
      </c>
      <c r="BK173" s="193">
        <f t="shared" si="39"/>
        <v>0</v>
      </c>
      <c r="BL173" s="19" t="s">
        <v>184</v>
      </c>
      <c r="BM173" s="192" t="s">
        <v>1284</v>
      </c>
    </row>
    <row r="174" spans="1:65" s="2" customFormat="1" ht="16.5" customHeight="1">
      <c r="A174" s="36"/>
      <c r="B174" s="37"/>
      <c r="C174" s="181" t="s">
        <v>934</v>
      </c>
      <c r="D174" s="181" t="s">
        <v>179</v>
      </c>
      <c r="E174" s="182" t="s">
        <v>3048</v>
      </c>
      <c r="F174" s="183" t="s">
        <v>3049</v>
      </c>
      <c r="G174" s="184" t="s">
        <v>2314</v>
      </c>
      <c r="H174" s="185">
        <v>1</v>
      </c>
      <c r="I174" s="186"/>
      <c r="J174" s="187">
        <f t="shared" si="3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9" t="s">
        <v>79</v>
      </c>
      <c r="BK174" s="193">
        <f t="shared" si="39"/>
        <v>0</v>
      </c>
      <c r="BL174" s="19" t="s">
        <v>184</v>
      </c>
      <c r="BM174" s="192" t="s">
        <v>1295</v>
      </c>
    </row>
    <row r="175" spans="1:65" s="2" customFormat="1" ht="16.5" customHeight="1">
      <c r="A175" s="36"/>
      <c r="B175" s="37"/>
      <c r="C175" s="181" t="s">
        <v>940</v>
      </c>
      <c r="D175" s="181" t="s">
        <v>179</v>
      </c>
      <c r="E175" s="182" t="s">
        <v>3050</v>
      </c>
      <c r="F175" s="183" t="s">
        <v>2865</v>
      </c>
      <c r="G175" s="184" t="s">
        <v>2314</v>
      </c>
      <c r="H175" s="185">
        <v>1</v>
      </c>
      <c r="I175" s="186"/>
      <c r="J175" s="187">
        <f t="shared" si="3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9" t="s">
        <v>79</v>
      </c>
      <c r="BK175" s="193">
        <f t="shared" si="39"/>
        <v>0</v>
      </c>
      <c r="BL175" s="19" t="s">
        <v>184</v>
      </c>
      <c r="BM175" s="192" t="s">
        <v>1306</v>
      </c>
    </row>
    <row r="176" spans="1:65" s="2" customFormat="1" ht="16.5" customHeight="1">
      <c r="A176" s="36"/>
      <c r="B176" s="37"/>
      <c r="C176" s="181" t="s">
        <v>945</v>
      </c>
      <c r="D176" s="181" t="s">
        <v>179</v>
      </c>
      <c r="E176" s="182" t="s">
        <v>3051</v>
      </c>
      <c r="F176" s="183" t="s">
        <v>2867</v>
      </c>
      <c r="G176" s="184" t="s">
        <v>2314</v>
      </c>
      <c r="H176" s="185">
        <v>1</v>
      </c>
      <c r="I176" s="186"/>
      <c r="J176" s="187">
        <f t="shared" si="3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9" t="s">
        <v>79</v>
      </c>
      <c r="BK176" s="193">
        <f t="shared" si="39"/>
        <v>0</v>
      </c>
      <c r="BL176" s="19" t="s">
        <v>184</v>
      </c>
      <c r="BM176" s="192" t="s">
        <v>1316</v>
      </c>
    </row>
    <row r="177" spans="1:65" s="2" customFormat="1" ht="16.5" customHeight="1">
      <c r="A177" s="36"/>
      <c r="B177" s="37"/>
      <c r="C177" s="181" t="s">
        <v>950</v>
      </c>
      <c r="D177" s="181" t="s">
        <v>179</v>
      </c>
      <c r="E177" s="182" t="s">
        <v>3052</v>
      </c>
      <c r="F177" s="183" t="s">
        <v>2916</v>
      </c>
      <c r="G177" s="184" t="s">
        <v>2314</v>
      </c>
      <c r="H177" s="185">
        <v>1</v>
      </c>
      <c r="I177" s="186"/>
      <c r="J177" s="187">
        <f t="shared" si="30"/>
        <v>0</v>
      </c>
      <c r="K177" s="183" t="s">
        <v>19</v>
      </c>
      <c r="L177" s="41"/>
      <c r="M177" s="261" t="s">
        <v>19</v>
      </c>
      <c r="N177" s="262" t="s">
        <v>43</v>
      </c>
      <c r="O177" s="245"/>
      <c r="P177" s="263">
        <f t="shared" si="31"/>
        <v>0</v>
      </c>
      <c r="Q177" s="263">
        <v>0</v>
      </c>
      <c r="R177" s="263">
        <f t="shared" si="32"/>
        <v>0</v>
      </c>
      <c r="S177" s="263">
        <v>0</v>
      </c>
      <c r="T177" s="264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9" t="s">
        <v>79</v>
      </c>
      <c r="BK177" s="193">
        <f t="shared" si="39"/>
        <v>0</v>
      </c>
      <c r="BL177" s="19" t="s">
        <v>184</v>
      </c>
      <c r="BM177" s="192" t="s">
        <v>1327</v>
      </c>
    </row>
    <row r="178" spans="1:65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algorithmName="SHA-512" hashValue="l8ijaMR+bhhZHfVFjP9y+wRI/UiXKB8PHTznu1ESGljRk6C4kYNHyPMTLXqHrxOp+hGOW2+1hBrZpq2naZxaCQ==" saltValue="Xla90+0VIkxEKu0/BSPsk97dAe8GKE2u4UZKgk6jw+/ByRboFWlQGBqVzFASdXZsL2oTY/02FtOV4rdOH7/4VQ==" spinCount="100000" sheet="1" objects="1" scenarios="1" formatColumns="0" formatRows="0" autoFilter="0"/>
  <autoFilter ref="C100:K177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ht="12.75">
      <c r="B8" s="22"/>
      <c r="D8" s="115" t="s">
        <v>138</v>
      </c>
      <c r="L8" s="22"/>
    </row>
    <row r="9" spans="1:46" s="1" customFormat="1" ht="16.5" customHeight="1">
      <c r="B9" s="22"/>
      <c r="E9" s="408" t="s">
        <v>139</v>
      </c>
      <c r="F9" s="390"/>
      <c r="G9" s="390"/>
      <c r="H9" s="390"/>
      <c r="L9" s="22"/>
    </row>
    <row r="10" spans="1:46" s="1" customFormat="1" ht="12" customHeight="1">
      <c r="B10" s="22"/>
      <c r="D10" s="115" t="s">
        <v>140</v>
      </c>
      <c r="L10" s="22"/>
    </row>
    <row r="11" spans="1:46" s="2" customFormat="1" ht="16.5" customHeight="1">
      <c r="A11" s="36"/>
      <c r="B11" s="41"/>
      <c r="C11" s="36"/>
      <c r="D11" s="36"/>
      <c r="E11" s="418" t="s">
        <v>2870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2871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1" t="s">
        <v>3053</v>
      </c>
      <c r="F13" s="410"/>
      <c r="G13" s="410"/>
      <c r="H13" s="410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1818</v>
      </c>
      <c r="G16" s="36"/>
      <c r="H16" s="36"/>
      <c r="I16" s="115" t="s">
        <v>23</v>
      </c>
      <c r="J16" s="117" t="str">
        <f>'Rekapitulace stavby'!AN8</f>
        <v>6. 6. 2023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tr">
        <f>IF('Rekapitulace stavby'!E11="","",'Rekapitulace stavby'!E11)</f>
        <v>Česká zemědělská univerzita</v>
      </c>
      <c r="F19" s="36"/>
      <c r="G19" s="36"/>
      <c r="H19" s="36"/>
      <c r="I19" s="115" t="s">
        <v>28</v>
      </c>
      <c r="J19" s="105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29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2" t="str">
        <f>'Rekapitulace stavby'!E14</f>
        <v>Vyplň údaj</v>
      </c>
      <c r="F22" s="413"/>
      <c r="G22" s="413"/>
      <c r="H22" s="413"/>
      <c r="I22" s="115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31</v>
      </c>
      <c r="E24" s="36"/>
      <c r="F24" s="36"/>
      <c r="G24" s="36"/>
      <c r="H24" s="36"/>
      <c r="I24" s="115" t="s">
        <v>26</v>
      </c>
      <c r="J24" s="105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tr">
        <f>IF('Rekapitulace stavby'!E17="","",'Rekapitulace stavby'!E17)</f>
        <v>GREBNER, spol s r.o.</v>
      </c>
      <c r="F25" s="36"/>
      <c r="G25" s="36"/>
      <c r="H25" s="36"/>
      <c r="I25" s="115" t="s">
        <v>28</v>
      </c>
      <c r="J25" s="105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34</v>
      </c>
      <c r="E27" s="36"/>
      <c r="F27" s="36"/>
      <c r="G27" s="36"/>
      <c r="H27" s="36"/>
      <c r="I27" s="115" t="s">
        <v>26</v>
      </c>
      <c r="J27" s="105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>Ing.Josef Němeček</v>
      </c>
      <c r="F28" s="36"/>
      <c r="G28" s="36"/>
      <c r="H28" s="36"/>
      <c r="I28" s="115" t="s">
        <v>28</v>
      </c>
      <c r="J28" s="105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4" t="s">
        <v>19</v>
      </c>
      <c r="F31" s="414"/>
      <c r="G31" s="414"/>
      <c r="H31" s="414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5" t="s">
        <v>42</v>
      </c>
      <c r="E37" s="115" t="s">
        <v>43</v>
      </c>
      <c r="F37" s="126">
        <f>ROUND((SUM(BE96:BE141)),  2)</f>
        <v>0</v>
      </c>
      <c r="G37" s="36"/>
      <c r="H37" s="36"/>
      <c r="I37" s="127">
        <v>0.21</v>
      </c>
      <c r="J37" s="126">
        <f>ROUND(((SUM(BE96:BE141))*I37),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44</v>
      </c>
      <c r="F38" s="126">
        <f>ROUND((SUM(BF96:BF141)),  2)</f>
        <v>0</v>
      </c>
      <c r="G38" s="36"/>
      <c r="H38" s="36"/>
      <c r="I38" s="127">
        <v>0.15</v>
      </c>
      <c r="J38" s="126">
        <f>ROUND(((SUM(BF96:BF141))*I38),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45</v>
      </c>
      <c r="F39" s="126">
        <f>ROUND((SUM(BG96:BG141)),  2)</f>
        <v>0</v>
      </c>
      <c r="G39" s="36"/>
      <c r="H39" s="36"/>
      <c r="I39" s="127">
        <v>0.21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46</v>
      </c>
      <c r="F40" s="126">
        <f>ROUND((SUM(BH96:BH141)),  2)</f>
        <v>0</v>
      </c>
      <c r="G40" s="36"/>
      <c r="H40" s="36"/>
      <c r="I40" s="127">
        <v>0.15</v>
      </c>
      <c r="J40" s="126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47</v>
      </c>
      <c r="F41" s="126">
        <f>ROUND((SUM(BI96:BI141)),  2)</f>
        <v>0</v>
      </c>
      <c r="G41" s="36"/>
      <c r="H41" s="36"/>
      <c r="I41" s="127">
        <v>0</v>
      </c>
      <c r="J41" s="126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142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5" t="str">
        <f>E7</f>
        <v>Rekonstrukce restaurace Farma - úprava 21. 12. 2023</v>
      </c>
      <c r="F52" s="416"/>
      <c r="G52" s="416"/>
      <c r="H52" s="41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5" t="s">
        <v>139</v>
      </c>
      <c r="F54" s="375"/>
      <c r="G54" s="375"/>
      <c r="H54" s="375"/>
      <c r="I54" s="24"/>
      <c r="J54" s="24"/>
      <c r="K54" s="24"/>
      <c r="L54" s="22"/>
    </row>
    <row r="55" spans="1:31" s="1" customFormat="1" ht="12" customHeight="1">
      <c r="B55" s="23"/>
      <c r="C55" s="31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2870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2871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8" t="str">
        <f>E13</f>
        <v>03 - Část AVT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6. 6. 2023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25</v>
      </c>
      <c r="D62" s="38"/>
      <c r="E62" s="38"/>
      <c r="F62" s="29" t="str">
        <f>E19</f>
        <v>Česká zemědělská univerzita</v>
      </c>
      <c r="G62" s="38"/>
      <c r="H62" s="38"/>
      <c r="I62" s="31" t="s">
        <v>31</v>
      </c>
      <c r="J62" s="34" t="str">
        <f>E25</f>
        <v>GREBNER, spol s 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34</v>
      </c>
      <c r="J63" s="34" t="str">
        <f>E28</f>
        <v>Ing.Josef Němeček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2" t="s">
        <v>70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145</v>
      </c>
    </row>
    <row r="68" spans="1:47" s="9" customFormat="1" ht="24.95" customHeight="1">
      <c r="B68" s="143"/>
      <c r="C68" s="144"/>
      <c r="D68" s="145" t="s">
        <v>3054</v>
      </c>
      <c r="E68" s="146"/>
      <c r="F68" s="146"/>
      <c r="G68" s="146"/>
      <c r="H68" s="146"/>
      <c r="I68" s="146"/>
      <c r="J68" s="147">
        <f>J97</f>
        <v>0</v>
      </c>
      <c r="K68" s="144"/>
      <c r="L68" s="148"/>
    </row>
    <row r="69" spans="1:47" s="9" customFormat="1" ht="24.95" customHeight="1">
      <c r="B69" s="143"/>
      <c r="C69" s="144"/>
      <c r="D69" s="145" t="s">
        <v>2874</v>
      </c>
      <c r="E69" s="146"/>
      <c r="F69" s="146"/>
      <c r="G69" s="146"/>
      <c r="H69" s="146"/>
      <c r="I69" s="146"/>
      <c r="J69" s="147">
        <f>J111</f>
        <v>0</v>
      </c>
      <c r="K69" s="144"/>
      <c r="L69" s="148"/>
    </row>
    <row r="70" spans="1:47" s="9" customFormat="1" ht="24.95" customHeight="1">
      <c r="B70" s="143"/>
      <c r="C70" s="144"/>
      <c r="D70" s="145" t="s">
        <v>3055</v>
      </c>
      <c r="E70" s="146"/>
      <c r="F70" s="146"/>
      <c r="G70" s="146"/>
      <c r="H70" s="146"/>
      <c r="I70" s="146"/>
      <c r="J70" s="147">
        <f>J117</f>
        <v>0</v>
      </c>
      <c r="K70" s="144"/>
      <c r="L70" s="148"/>
    </row>
    <row r="71" spans="1:47" s="9" customFormat="1" ht="24.95" customHeight="1">
      <c r="B71" s="143"/>
      <c r="C71" s="144"/>
      <c r="D71" s="145" t="s">
        <v>3056</v>
      </c>
      <c r="E71" s="146"/>
      <c r="F71" s="146"/>
      <c r="G71" s="146"/>
      <c r="H71" s="146"/>
      <c r="I71" s="146"/>
      <c r="J71" s="147">
        <f>J121</f>
        <v>0</v>
      </c>
      <c r="K71" s="144"/>
      <c r="L71" s="148"/>
    </row>
    <row r="72" spans="1:47" s="9" customFormat="1" ht="24.95" customHeight="1">
      <c r="B72" s="143"/>
      <c r="C72" s="144"/>
      <c r="D72" s="145" t="s">
        <v>3057</v>
      </c>
      <c r="E72" s="146"/>
      <c r="F72" s="146"/>
      <c r="G72" s="146"/>
      <c r="H72" s="146"/>
      <c r="I72" s="146"/>
      <c r="J72" s="147">
        <f>J127</f>
        <v>0</v>
      </c>
      <c r="K72" s="144"/>
      <c r="L72" s="148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162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5" t="str">
        <f>E7</f>
        <v>Rekonstrukce restaurace Farma - úprava 21. 12. 2023</v>
      </c>
      <c r="F82" s="416"/>
      <c r="G82" s="416"/>
      <c r="H82" s="416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138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5" t="s">
        <v>139</v>
      </c>
      <c r="F84" s="375"/>
      <c r="G84" s="375"/>
      <c r="H84" s="375"/>
      <c r="I84" s="24"/>
      <c r="J84" s="24"/>
      <c r="K84" s="24"/>
      <c r="L84" s="22"/>
    </row>
    <row r="85" spans="1:63" s="1" customFormat="1" ht="12" customHeight="1">
      <c r="B85" s="23"/>
      <c r="C85" s="31" t="s">
        <v>140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9" t="s">
        <v>2870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2871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8" t="str">
        <f>E13</f>
        <v>03 - Část AVT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6. 6. 2023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25</v>
      </c>
      <c r="D92" s="38"/>
      <c r="E92" s="38"/>
      <c r="F92" s="29" t="str">
        <f>E19</f>
        <v>Česká zemědělská univerzita</v>
      </c>
      <c r="G92" s="38"/>
      <c r="H92" s="38"/>
      <c r="I92" s="31" t="s">
        <v>31</v>
      </c>
      <c r="J92" s="34" t="str">
        <f>E25</f>
        <v>GREBNER, spol s 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34</v>
      </c>
      <c r="J93" s="34" t="str">
        <f>E28</f>
        <v>Ing.Josef Němeček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4"/>
      <c r="B95" s="155"/>
      <c r="C95" s="156" t="s">
        <v>163</v>
      </c>
      <c r="D95" s="157" t="s">
        <v>57</v>
      </c>
      <c r="E95" s="157" t="s">
        <v>53</v>
      </c>
      <c r="F95" s="157" t="s">
        <v>54</v>
      </c>
      <c r="G95" s="157" t="s">
        <v>164</v>
      </c>
      <c r="H95" s="157" t="s">
        <v>165</v>
      </c>
      <c r="I95" s="157" t="s">
        <v>166</v>
      </c>
      <c r="J95" s="157" t="s">
        <v>144</v>
      </c>
      <c r="K95" s="158" t="s">
        <v>167</v>
      </c>
      <c r="L95" s="159"/>
      <c r="M95" s="70" t="s">
        <v>19</v>
      </c>
      <c r="N95" s="71" t="s">
        <v>42</v>
      </c>
      <c r="O95" s="71" t="s">
        <v>168</v>
      </c>
      <c r="P95" s="71" t="s">
        <v>169</v>
      </c>
      <c r="Q95" s="71" t="s">
        <v>170</v>
      </c>
      <c r="R95" s="71" t="s">
        <v>171</v>
      </c>
      <c r="S95" s="71" t="s">
        <v>172</v>
      </c>
      <c r="T95" s="72" t="s">
        <v>173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6"/>
      <c r="B96" s="37"/>
      <c r="C96" s="77" t="s">
        <v>174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P97+P111+P117+P121+P127</f>
        <v>0</v>
      </c>
      <c r="Q96" s="74"/>
      <c r="R96" s="162">
        <f>R97+R111+R117+R121+R127</f>
        <v>0</v>
      </c>
      <c r="S96" s="74"/>
      <c r="T96" s="163">
        <f>T97+T111+T117+T121+T127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71</v>
      </c>
      <c r="AU96" s="19" t="s">
        <v>145</v>
      </c>
      <c r="BK96" s="164">
        <f>BK97+BK111+BK117+BK121+BK127</f>
        <v>0</v>
      </c>
    </row>
    <row r="97" spans="1:65" s="12" customFormat="1" ht="25.9" customHeight="1">
      <c r="B97" s="165"/>
      <c r="C97" s="166"/>
      <c r="D97" s="167" t="s">
        <v>71</v>
      </c>
      <c r="E97" s="168" t="s">
        <v>1828</v>
      </c>
      <c r="F97" s="168" t="s">
        <v>3058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SUM(P98:P110)</f>
        <v>0</v>
      </c>
      <c r="Q97" s="173"/>
      <c r="R97" s="174">
        <f>SUM(R98:R110)</f>
        <v>0</v>
      </c>
      <c r="S97" s="173"/>
      <c r="T97" s="175">
        <f>SUM(T98:T110)</f>
        <v>0</v>
      </c>
      <c r="AR97" s="176" t="s">
        <v>79</v>
      </c>
      <c r="AT97" s="177" t="s">
        <v>71</v>
      </c>
      <c r="AU97" s="177" t="s">
        <v>72</v>
      </c>
      <c r="AY97" s="176" t="s">
        <v>177</v>
      </c>
      <c r="BK97" s="178">
        <f>SUM(BK98:BK110)</f>
        <v>0</v>
      </c>
    </row>
    <row r="98" spans="1:65" s="2" customFormat="1" ht="33" customHeight="1">
      <c r="A98" s="36"/>
      <c r="B98" s="37"/>
      <c r="C98" s="181" t="s">
        <v>79</v>
      </c>
      <c r="D98" s="181" t="s">
        <v>179</v>
      </c>
      <c r="E98" s="182" t="s">
        <v>3059</v>
      </c>
      <c r="F98" s="183" t="s">
        <v>3060</v>
      </c>
      <c r="G98" s="184" t="s">
        <v>2311</v>
      </c>
      <c r="H98" s="185">
        <v>2</v>
      </c>
      <c r="I98" s="186"/>
      <c r="J98" s="187">
        <f t="shared" ref="J98:J110" si="0">ROUND(I98*H98,2)</f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ref="P98:P110" si="1">O98*H98</f>
        <v>0</v>
      </c>
      <c r="Q98" s="190">
        <v>0</v>
      </c>
      <c r="R98" s="190">
        <f t="shared" ref="R98:R110" si="2">Q98*H98</f>
        <v>0</v>
      </c>
      <c r="S98" s="190">
        <v>0</v>
      </c>
      <c r="T98" s="191">
        <f t="shared" ref="T98:T110" si="3"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ref="BE98:BE110" si="4">IF(N98="základní",J98,0)</f>
        <v>0</v>
      </c>
      <c r="BF98" s="193">
        <f t="shared" ref="BF98:BF110" si="5">IF(N98="snížená",J98,0)</f>
        <v>0</v>
      </c>
      <c r="BG98" s="193">
        <f t="shared" ref="BG98:BG110" si="6">IF(N98="zákl. přenesená",J98,0)</f>
        <v>0</v>
      </c>
      <c r="BH98" s="193">
        <f t="shared" ref="BH98:BH110" si="7">IF(N98="sníž. přenesená",J98,0)</f>
        <v>0</v>
      </c>
      <c r="BI98" s="193">
        <f t="shared" ref="BI98:BI110" si="8">IF(N98="nulová",J98,0)</f>
        <v>0</v>
      </c>
      <c r="BJ98" s="19" t="s">
        <v>79</v>
      </c>
      <c r="BK98" s="193">
        <f t="shared" ref="BK98:BK110" si="9">ROUND(I98*H98,2)</f>
        <v>0</v>
      </c>
      <c r="BL98" s="19" t="s">
        <v>184</v>
      </c>
      <c r="BM98" s="192" t="s">
        <v>81</v>
      </c>
    </row>
    <row r="99" spans="1:65" s="2" customFormat="1" ht="33" customHeight="1">
      <c r="A99" s="36"/>
      <c r="B99" s="37"/>
      <c r="C99" s="181" t="s">
        <v>81</v>
      </c>
      <c r="D99" s="181" t="s">
        <v>179</v>
      </c>
      <c r="E99" s="182" t="s">
        <v>3061</v>
      </c>
      <c r="F99" s="183" t="s">
        <v>3062</v>
      </c>
      <c r="G99" s="184" t="s">
        <v>2311</v>
      </c>
      <c r="H99" s="185">
        <v>2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184</v>
      </c>
    </row>
    <row r="100" spans="1:65" s="2" customFormat="1" ht="16.5" customHeight="1">
      <c r="A100" s="36"/>
      <c r="B100" s="37"/>
      <c r="C100" s="181" t="s">
        <v>108</v>
      </c>
      <c r="D100" s="181" t="s">
        <v>179</v>
      </c>
      <c r="E100" s="182" t="s">
        <v>3063</v>
      </c>
      <c r="F100" s="183" t="s">
        <v>3064</v>
      </c>
      <c r="G100" s="184" t="s">
        <v>2314</v>
      </c>
      <c r="H100" s="185">
        <v>3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220</v>
      </c>
    </row>
    <row r="101" spans="1:65" s="2" customFormat="1" ht="16.5" customHeight="1">
      <c r="A101" s="36"/>
      <c r="B101" s="37"/>
      <c r="C101" s="181" t="s">
        <v>184</v>
      </c>
      <c r="D101" s="181" t="s">
        <v>179</v>
      </c>
      <c r="E101" s="182" t="s">
        <v>3065</v>
      </c>
      <c r="F101" s="183" t="s">
        <v>3066</v>
      </c>
      <c r="G101" s="184" t="s">
        <v>2314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232</v>
      </c>
    </row>
    <row r="102" spans="1:65" s="2" customFormat="1" ht="16.5" customHeight="1">
      <c r="A102" s="36"/>
      <c r="B102" s="37"/>
      <c r="C102" s="181" t="s">
        <v>212</v>
      </c>
      <c r="D102" s="181" t="s">
        <v>179</v>
      </c>
      <c r="E102" s="182" t="s">
        <v>3067</v>
      </c>
      <c r="F102" s="183" t="s">
        <v>3068</v>
      </c>
      <c r="G102" s="184" t="s">
        <v>2311</v>
      </c>
      <c r="H102" s="185">
        <v>12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117</v>
      </c>
    </row>
    <row r="103" spans="1:65" s="2" customFormat="1" ht="24.2" customHeight="1">
      <c r="A103" s="36"/>
      <c r="B103" s="37"/>
      <c r="C103" s="181" t="s">
        <v>220</v>
      </c>
      <c r="D103" s="181" t="s">
        <v>179</v>
      </c>
      <c r="E103" s="182" t="s">
        <v>3069</v>
      </c>
      <c r="F103" s="183" t="s">
        <v>3070</v>
      </c>
      <c r="G103" s="184" t="s">
        <v>2311</v>
      </c>
      <c r="H103" s="185">
        <v>1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259</v>
      </c>
    </row>
    <row r="104" spans="1:65" s="2" customFormat="1" ht="16.5" customHeight="1">
      <c r="A104" s="36"/>
      <c r="B104" s="37"/>
      <c r="C104" s="181" t="s">
        <v>225</v>
      </c>
      <c r="D104" s="181" t="s">
        <v>179</v>
      </c>
      <c r="E104" s="182" t="s">
        <v>3071</v>
      </c>
      <c r="F104" s="183" t="s">
        <v>3072</v>
      </c>
      <c r="G104" s="184" t="s">
        <v>2311</v>
      </c>
      <c r="H104" s="185">
        <v>1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272</v>
      </c>
    </row>
    <row r="105" spans="1:65" s="2" customFormat="1" ht="16.5" customHeight="1">
      <c r="A105" s="36"/>
      <c r="B105" s="37"/>
      <c r="C105" s="181" t="s">
        <v>232</v>
      </c>
      <c r="D105" s="181" t="s">
        <v>179</v>
      </c>
      <c r="E105" s="182" t="s">
        <v>3073</v>
      </c>
      <c r="F105" s="183" t="s">
        <v>3074</v>
      </c>
      <c r="G105" s="184" t="s">
        <v>2311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287</v>
      </c>
    </row>
    <row r="106" spans="1:65" s="2" customFormat="1" ht="16.5" customHeight="1">
      <c r="A106" s="36"/>
      <c r="B106" s="37"/>
      <c r="C106" s="181" t="s">
        <v>241</v>
      </c>
      <c r="D106" s="181" t="s">
        <v>179</v>
      </c>
      <c r="E106" s="182" t="s">
        <v>3075</v>
      </c>
      <c r="F106" s="183" t="s">
        <v>3076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305</v>
      </c>
    </row>
    <row r="107" spans="1:65" s="2" customFormat="1" ht="16.5" customHeight="1">
      <c r="A107" s="36"/>
      <c r="B107" s="37"/>
      <c r="C107" s="181" t="s">
        <v>117</v>
      </c>
      <c r="D107" s="181" t="s">
        <v>179</v>
      </c>
      <c r="E107" s="182" t="s">
        <v>3077</v>
      </c>
      <c r="F107" s="183" t="s">
        <v>3078</v>
      </c>
      <c r="G107" s="184" t="s">
        <v>2311</v>
      </c>
      <c r="H107" s="185">
        <v>7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318</v>
      </c>
    </row>
    <row r="108" spans="1:65" s="2" customFormat="1" ht="16.5" customHeight="1">
      <c r="A108" s="36"/>
      <c r="B108" s="37"/>
      <c r="C108" s="181" t="s">
        <v>252</v>
      </c>
      <c r="D108" s="181" t="s">
        <v>179</v>
      </c>
      <c r="E108" s="182" t="s">
        <v>3079</v>
      </c>
      <c r="F108" s="183" t="s">
        <v>3080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332</v>
      </c>
    </row>
    <row r="109" spans="1:65" s="2" customFormat="1" ht="16.5" customHeight="1">
      <c r="A109" s="36"/>
      <c r="B109" s="37"/>
      <c r="C109" s="181" t="s">
        <v>259</v>
      </c>
      <c r="D109" s="181" t="s">
        <v>179</v>
      </c>
      <c r="E109" s="182" t="s">
        <v>3081</v>
      </c>
      <c r="F109" s="183" t="s">
        <v>2956</v>
      </c>
      <c r="G109" s="184" t="s">
        <v>2311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350</v>
      </c>
    </row>
    <row r="110" spans="1:65" s="2" customFormat="1" ht="16.5" customHeight="1">
      <c r="A110" s="36"/>
      <c r="B110" s="37"/>
      <c r="C110" s="181" t="s">
        <v>266</v>
      </c>
      <c r="D110" s="181" t="s">
        <v>179</v>
      </c>
      <c r="E110" s="182" t="s">
        <v>3082</v>
      </c>
      <c r="F110" s="183" t="s">
        <v>3083</v>
      </c>
      <c r="G110" s="184" t="s">
        <v>2311</v>
      </c>
      <c r="H110" s="185">
        <v>1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362</v>
      </c>
    </row>
    <row r="111" spans="1:65" s="12" customFormat="1" ht="25.9" customHeight="1">
      <c r="B111" s="165"/>
      <c r="C111" s="166"/>
      <c r="D111" s="167" t="s">
        <v>71</v>
      </c>
      <c r="E111" s="168" t="s">
        <v>1852</v>
      </c>
      <c r="F111" s="168" t="s">
        <v>2884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SUM(P112:P116)</f>
        <v>0</v>
      </c>
      <c r="Q111" s="173"/>
      <c r="R111" s="174">
        <f>SUM(R112:R116)</f>
        <v>0</v>
      </c>
      <c r="S111" s="173"/>
      <c r="T111" s="175">
        <f>SUM(T112:T116)</f>
        <v>0</v>
      </c>
      <c r="AR111" s="176" t="s">
        <v>79</v>
      </c>
      <c r="AT111" s="177" t="s">
        <v>71</v>
      </c>
      <c r="AU111" s="177" t="s">
        <v>72</v>
      </c>
      <c r="AY111" s="176" t="s">
        <v>177</v>
      </c>
      <c r="BK111" s="178">
        <f>SUM(BK112:BK116)</f>
        <v>0</v>
      </c>
    </row>
    <row r="112" spans="1:65" s="2" customFormat="1" ht="16.5" customHeight="1">
      <c r="A112" s="36"/>
      <c r="B112" s="37"/>
      <c r="C112" s="181" t="s">
        <v>272</v>
      </c>
      <c r="D112" s="181" t="s">
        <v>179</v>
      </c>
      <c r="E112" s="182" t="s">
        <v>3084</v>
      </c>
      <c r="F112" s="183" t="s">
        <v>3085</v>
      </c>
      <c r="G112" s="184" t="s">
        <v>2311</v>
      </c>
      <c r="H112" s="185">
        <v>11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377</v>
      </c>
    </row>
    <row r="113" spans="1:65" s="2" customFormat="1" ht="16.5" customHeight="1">
      <c r="A113" s="36"/>
      <c r="B113" s="37"/>
      <c r="C113" s="181" t="s">
        <v>8</v>
      </c>
      <c r="D113" s="181" t="s">
        <v>179</v>
      </c>
      <c r="E113" s="182" t="s">
        <v>3086</v>
      </c>
      <c r="F113" s="183" t="s">
        <v>3087</v>
      </c>
      <c r="G113" s="184" t="s">
        <v>2311</v>
      </c>
      <c r="H113" s="185">
        <v>7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393</v>
      </c>
    </row>
    <row r="114" spans="1:65" s="2" customFormat="1" ht="16.5" customHeight="1">
      <c r="A114" s="36"/>
      <c r="B114" s="37"/>
      <c r="C114" s="181" t="s">
        <v>287</v>
      </c>
      <c r="D114" s="181" t="s">
        <v>179</v>
      </c>
      <c r="E114" s="182" t="s">
        <v>3088</v>
      </c>
      <c r="F114" s="183" t="s">
        <v>3089</v>
      </c>
      <c r="G114" s="184" t="s">
        <v>380</v>
      </c>
      <c r="H114" s="185">
        <v>120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404</v>
      </c>
    </row>
    <row r="115" spans="1:65" s="2" customFormat="1" ht="16.5" customHeight="1">
      <c r="A115" s="36"/>
      <c r="B115" s="37"/>
      <c r="C115" s="181" t="s">
        <v>298</v>
      </c>
      <c r="D115" s="181" t="s">
        <v>179</v>
      </c>
      <c r="E115" s="182" t="s">
        <v>3090</v>
      </c>
      <c r="F115" s="183" t="s">
        <v>2963</v>
      </c>
      <c r="G115" s="184" t="s">
        <v>380</v>
      </c>
      <c r="H115" s="185">
        <v>300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417</v>
      </c>
    </row>
    <row r="116" spans="1:65" s="2" customFormat="1" ht="16.5" customHeight="1">
      <c r="A116" s="36"/>
      <c r="B116" s="37"/>
      <c r="C116" s="181" t="s">
        <v>305</v>
      </c>
      <c r="D116" s="181" t="s">
        <v>179</v>
      </c>
      <c r="E116" s="182" t="s">
        <v>3091</v>
      </c>
      <c r="F116" s="183" t="s">
        <v>3092</v>
      </c>
      <c r="G116" s="184" t="s">
        <v>380</v>
      </c>
      <c r="H116" s="185">
        <v>40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429</v>
      </c>
    </row>
    <row r="117" spans="1:65" s="12" customFormat="1" ht="25.9" customHeight="1">
      <c r="B117" s="165"/>
      <c r="C117" s="166"/>
      <c r="D117" s="167" t="s">
        <v>71</v>
      </c>
      <c r="E117" s="168" t="s">
        <v>1900</v>
      </c>
      <c r="F117" s="168" t="s">
        <v>2894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SUM(P118:P120)</f>
        <v>0</v>
      </c>
      <c r="Q117" s="173"/>
      <c r="R117" s="174">
        <f>SUM(R118:R120)</f>
        <v>0</v>
      </c>
      <c r="S117" s="173"/>
      <c r="T117" s="175">
        <f>SUM(T118:T120)</f>
        <v>0</v>
      </c>
      <c r="AR117" s="176" t="s">
        <v>79</v>
      </c>
      <c r="AT117" s="177" t="s">
        <v>71</v>
      </c>
      <c r="AU117" s="177" t="s">
        <v>72</v>
      </c>
      <c r="AY117" s="176" t="s">
        <v>177</v>
      </c>
      <c r="BK117" s="178">
        <f>SUM(BK118:BK120)</f>
        <v>0</v>
      </c>
    </row>
    <row r="118" spans="1:65" s="2" customFormat="1" ht="24.2" customHeight="1">
      <c r="A118" s="36"/>
      <c r="B118" s="37"/>
      <c r="C118" s="181" t="s">
        <v>310</v>
      </c>
      <c r="D118" s="181" t="s">
        <v>179</v>
      </c>
      <c r="E118" s="182" t="s">
        <v>3093</v>
      </c>
      <c r="F118" s="183" t="s">
        <v>3094</v>
      </c>
      <c r="G118" s="184" t="s">
        <v>380</v>
      </c>
      <c r="H118" s="185">
        <v>75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439</v>
      </c>
    </row>
    <row r="119" spans="1:65" s="2" customFormat="1" ht="16.5" customHeight="1">
      <c r="A119" s="36"/>
      <c r="B119" s="37"/>
      <c r="C119" s="181" t="s">
        <v>318</v>
      </c>
      <c r="D119" s="181" t="s">
        <v>179</v>
      </c>
      <c r="E119" s="182" t="s">
        <v>3095</v>
      </c>
      <c r="F119" s="183" t="s">
        <v>3096</v>
      </c>
      <c r="G119" s="184" t="s">
        <v>380</v>
      </c>
      <c r="H119" s="185">
        <v>100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456</v>
      </c>
    </row>
    <row r="120" spans="1:65" s="2" customFormat="1" ht="16.5" customHeight="1">
      <c r="A120" s="36"/>
      <c r="B120" s="37"/>
      <c r="C120" s="181" t="s">
        <v>7</v>
      </c>
      <c r="D120" s="181" t="s">
        <v>179</v>
      </c>
      <c r="E120" s="182" t="s">
        <v>3097</v>
      </c>
      <c r="F120" s="183" t="s">
        <v>2898</v>
      </c>
      <c r="G120" s="184" t="s">
        <v>2314</v>
      </c>
      <c r="H120" s="185">
        <v>1</v>
      </c>
      <c r="I120" s="186"/>
      <c r="J120" s="187">
        <f>ROUND(I120*H120,2)</f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79</v>
      </c>
      <c r="BK120" s="193">
        <f>ROUND(I120*H120,2)</f>
        <v>0</v>
      </c>
      <c r="BL120" s="19" t="s">
        <v>184</v>
      </c>
      <c r="BM120" s="192" t="s">
        <v>472</v>
      </c>
    </row>
    <row r="121" spans="1:65" s="12" customFormat="1" ht="25.9" customHeight="1">
      <c r="B121" s="165"/>
      <c r="C121" s="166"/>
      <c r="D121" s="167" t="s">
        <v>71</v>
      </c>
      <c r="E121" s="168" t="s">
        <v>1904</v>
      </c>
      <c r="F121" s="168" t="s">
        <v>2899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SUM(P122:P126)</f>
        <v>0</v>
      </c>
      <c r="Q121" s="173"/>
      <c r="R121" s="174">
        <f>SUM(R122:R126)</f>
        <v>0</v>
      </c>
      <c r="S121" s="173"/>
      <c r="T121" s="175">
        <f>SUM(T122:T126)</f>
        <v>0</v>
      </c>
      <c r="AR121" s="176" t="s">
        <v>79</v>
      </c>
      <c r="AT121" s="177" t="s">
        <v>71</v>
      </c>
      <c r="AU121" s="177" t="s">
        <v>72</v>
      </c>
      <c r="AY121" s="176" t="s">
        <v>177</v>
      </c>
      <c r="BK121" s="178">
        <f>SUM(BK122:BK126)</f>
        <v>0</v>
      </c>
    </row>
    <row r="122" spans="1:65" s="2" customFormat="1" ht="16.5" customHeight="1">
      <c r="A122" s="36"/>
      <c r="B122" s="37"/>
      <c r="C122" s="181" t="s">
        <v>332</v>
      </c>
      <c r="D122" s="181" t="s">
        <v>179</v>
      </c>
      <c r="E122" s="182" t="s">
        <v>3098</v>
      </c>
      <c r="F122" s="183" t="s">
        <v>2901</v>
      </c>
      <c r="G122" s="184" t="s">
        <v>2314</v>
      </c>
      <c r="H122" s="185">
        <v>1</v>
      </c>
      <c r="I122" s="186"/>
      <c r="J122" s="187">
        <f>ROUND(I122*H122,2)</f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79</v>
      </c>
      <c r="BK122" s="193">
        <f>ROUND(I122*H122,2)</f>
        <v>0</v>
      </c>
      <c r="BL122" s="19" t="s">
        <v>184</v>
      </c>
      <c r="BM122" s="192" t="s">
        <v>486</v>
      </c>
    </row>
    <row r="123" spans="1:65" s="2" customFormat="1" ht="16.5" customHeight="1">
      <c r="A123" s="36"/>
      <c r="B123" s="37"/>
      <c r="C123" s="181" t="s">
        <v>338</v>
      </c>
      <c r="D123" s="181" t="s">
        <v>179</v>
      </c>
      <c r="E123" s="182" t="s">
        <v>3099</v>
      </c>
      <c r="F123" s="183" t="s">
        <v>2903</v>
      </c>
      <c r="G123" s="184" t="s">
        <v>380</v>
      </c>
      <c r="H123" s="185">
        <v>75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495</v>
      </c>
    </row>
    <row r="124" spans="1:65" s="2" customFormat="1" ht="16.5" customHeight="1">
      <c r="A124" s="36"/>
      <c r="B124" s="37"/>
      <c r="C124" s="181" t="s">
        <v>350</v>
      </c>
      <c r="D124" s="181" t="s">
        <v>179</v>
      </c>
      <c r="E124" s="182" t="s">
        <v>3100</v>
      </c>
      <c r="F124" s="183" t="s">
        <v>2905</v>
      </c>
      <c r="G124" s="184" t="s">
        <v>2314</v>
      </c>
      <c r="H124" s="185">
        <v>1</v>
      </c>
      <c r="I124" s="186"/>
      <c r="J124" s="187">
        <f>ROUND(I124*H124,2)</f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508</v>
      </c>
    </row>
    <row r="125" spans="1:65" s="2" customFormat="1" ht="16.5" customHeight="1">
      <c r="A125" s="36"/>
      <c r="B125" s="37"/>
      <c r="C125" s="181" t="s">
        <v>356</v>
      </c>
      <c r="D125" s="181" t="s">
        <v>179</v>
      </c>
      <c r="E125" s="182" t="s">
        <v>3101</v>
      </c>
      <c r="F125" s="183" t="s">
        <v>3102</v>
      </c>
      <c r="G125" s="184" t="s">
        <v>2314</v>
      </c>
      <c r="H125" s="185">
        <v>1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520</v>
      </c>
    </row>
    <row r="126" spans="1:65" s="2" customFormat="1" ht="16.5" customHeight="1">
      <c r="A126" s="36"/>
      <c r="B126" s="37"/>
      <c r="C126" s="181" t="s">
        <v>362</v>
      </c>
      <c r="D126" s="181" t="s">
        <v>179</v>
      </c>
      <c r="E126" s="182" t="s">
        <v>3103</v>
      </c>
      <c r="F126" s="183" t="s">
        <v>2907</v>
      </c>
      <c r="G126" s="184" t="s">
        <v>2314</v>
      </c>
      <c r="H126" s="185">
        <v>1</v>
      </c>
      <c r="I126" s="186"/>
      <c r="J126" s="187">
        <f>ROUND(I126*H126,2)</f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79</v>
      </c>
      <c r="BK126" s="193">
        <f>ROUND(I126*H126,2)</f>
        <v>0</v>
      </c>
      <c r="BL126" s="19" t="s">
        <v>184</v>
      </c>
      <c r="BM126" s="192" t="s">
        <v>533</v>
      </c>
    </row>
    <row r="127" spans="1:65" s="12" customFormat="1" ht="25.9" customHeight="1">
      <c r="B127" s="165"/>
      <c r="C127" s="166"/>
      <c r="D127" s="167" t="s">
        <v>71</v>
      </c>
      <c r="E127" s="168" t="s">
        <v>2003</v>
      </c>
      <c r="F127" s="168" t="s">
        <v>2523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SUM(P128:P141)</f>
        <v>0</v>
      </c>
      <c r="Q127" s="173"/>
      <c r="R127" s="174">
        <f>SUM(R128:R141)</f>
        <v>0</v>
      </c>
      <c r="S127" s="173"/>
      <c r="T127" s="175">
        <f>SUM(T128:T141)</f>
        <v>0</v>
      </c>
      <c r="AR127" s="176" t="s">
        <v>79</v>
      </c>
      <c r="AT127" s="177" t="s">
        <v>71</v>
      </c>
      <c r="AU127" s="177" t="s">
        <v>72</v>
      </c>
      <c r="AY127" s="176" t="s">
        <v>177</v>
      </c>
      <c r="BK127" s="178">
        <f>SUM(BK128:BK141)</f>
        <v>0</v>
      </c>
    </row>
    <row r="128" spans="1:65" s="2" customFormat="1" ht="16.5" customHeight="1">
      <c r="A128" s="36"/>
      <c r="B128" s="37"/>
      <c r="C128" s="181" t="s">
        <v>371</v>
      </c>
      <c r="D128" s="181" t="s">
        <v>179</v>
      </c>
      <c r="E128" s="182" t="s">
        <v>3104</v>
      </c>
      <c r="F128" s="183" t="s">
        <v>2909</v>
      </c>
      <c r="G128" s="184" t="s">
        <v>2314</v>
      </c>
      <c r="H128" s="185">
        <v>1</v>
      </c>
      <c r="I128" s="186"/>
      <c r="J128" s="187">
        <f t="shared" ref="J128:J141" si="10">ROUND(I128*H128,2)</f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ref="P128:P141" si="11">O128*H128</f>
        <v>0</v>
      </c>
      <c r="Q128" s="190">
        <v>0</v>
      </c>
      <c r="R128" s="190">
        <f t="shared" ref="R128:R141" si="12">Q128*H128</f>
        <v>0</v>
      </c>
      <c r="S128" s="190">
        <v>0</v>
      </c>
      <c r="T128" s="191">
        <f t="shared" ref="T128:T141" si="13"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ref="BE128:BE141" si="14">IF(N128="základní",J128,0)</f>
        <v>0</v>
      </c>
      <c r="BF128" s="193">
        <f t="shared" ref="BF128:BF141" si="15">IF(N128="snížená",J128,0)</f>
        <v>0</v>
      </c>
      <c r="BG128" s="193">
        <f t="shared" ref="BG128:BG141" si="16">IF(N128="zákl. přenesená",J128,0)</f>
        <v>0</v>
      </c>
      <c r="BH128" s="193">
        <f t="shared" ref="BH128:BH141" si="17">IF(N128="sníž. přenesená",J128,0)</f>
        <v>0</v>
      </c>
      <c r="BI128" s="193">
        <f t="shared" ref="BI128:BI141" si="18">IF(N128="nulová",J128,0)</f>
        <v>0</v>
      </c>
      <c r="BJ128" s="19" t="s">
        <v>79</v>
      </c>
      <c r="BK128" s="193">
        <f t="shared" ref="BK128:BK141" si="19">ROUND(I128*H128,2)</f>
        <v>0</v>
      </c>
      <c r="BL128" s="19" t="s">
        <v>184</v>
      </c>
      <c r="BM128" s="192" t="s">
        <v>551</v>
      </c>
    </row>
    <row r="129" spans="1:65" s="2" customFormat="1" ht="16.5" customHeight="1">
      <c r="A129" s="36"/>
      <c r="B129" s="37"/>
      <c r="C129" s="181" t="s">
        <v>377</v>
      </c>
      <c r="D129" s="181" t="s">
        <v>179</v>
      </c>
      <c r="E129" s="182" t="s">
        <v>3105</v>
      </c>
      <c r="F129" s="183" t="s">
        <v>2267</v>
      </c>
      <c r="G129" s="184" t="s">
        <v>2314</v>
      </c>
      <c r="H129" s="185">
        <v>1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571</v>
      </c>
    </row>
    <row r="130" spans="1:65" s="2" customFormat="1" ht="16.5" customHeight="1">
      <c r="A130" s="36"/>
      <c r="B130" s="37"/>
      <c r="C130" s="181" t="s">
        <v>384</v>
      </c>
      <c r="D130" s="181" t="s">
        <v>179</v>
      </c>
      <c r="E130" s="182" t="s">
        <v>3106</v>
      </c>
      <c r="F130" s="183" t="s">
        <v>3024</v>
      </c>
      <c r="G130" s="184" t="s">
        <v>2314</v>
      </c>
      <c r="H130" s="185">
        <v>1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900</v>
      </c>
    </row>
    <row r="131" spans="1:65" s="2" customFormat="1" ht="16.5" customHeight="1">
      <c r="A131" s="36"/>
      <c r="B131" s="37"/>
      <c r="C131" s="181" t="s">
        <v>393</v>
      </c>
      <c r="D131" s="181" t="s">
        <v>179</v>
      </c>
      <c r="E131" s="182" t="s">
        <v>3107</v>
      </c>
      <c r="F131" s="183" t="s">
        <v>2912</v>
      </c>
      <c r="G131" s="184" t="s">
        <v>2314</v>
      </c>
      <c r="H131" s="185">
        <v>1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914</v>
      </c>
    </row>
    <row r="132" spans="1:65" s="2" customFormat="1" ht="16.5" customHeight="1">
      <c r="A132" s="36"/>
      <c r="B132" s="37"/>
      <c r="C132" s="181" t="s">
        <v>399</v>
      </c>
      <c r="D132" s="181" t="s">
        <v>179</v>
      </c>
      <c r="E132" s="182" t="s">
        <v>3108</v>
      </c>
      <c r="F132" s="183" t="s">
        <v>3109</v>
      </c>
      <c r="G132" s="184" t="s">
        <v>2314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929</v>
      </c>
    </row>
    <row r="133" spans="1:65" s="2" customFormat="1" ht="16.5" customHeight="1">
      <c r="A133" s="36"/>
      <c r="B133" s="37"/>
      <c r="C133" s="181" t="s">
        <v>404</v>
      </c>
      <c r="D133" s="181" t="s">
        <v>179</v>
      </c>
      <c r="E133" s="182" t="s">
        <v>3110</v>
      </c>
      <c r="F133" s="183" t="s">
        <v>3027</v>
      </c>
      <c r="G133" s="184" t="s">
        <v>2314</v>
      </c>
      <c r="H133" s="185">
        <v>1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940</v>
      </c>
    </row>
    <row r="134" spans="1:65" s="2" customFormat="1" ht="16.5" customHeight="1">
      <c r="A134" s="36"/>
      <c r="B134" s="37"/>
      <c r="C134" s="181" t="s">
        <v>411</v>
      </c>
      <c r="D134" s="181" t="s">
        <v>179</v>
      </c>
      <c r="E134" s="182" t="s">
        <v>3111</v>
      </c>
      <c r="F134" s="183" t="s">
        <v>2914</v>
      </c>
      <c r="G134" s="184" t="s">
        <v>2314</v>
      </c>
      <c r="H134" s="185">
        <v>1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950</v>
      </c>
    </row>
    <row r="135" spans="1:65" s="2" customFormat="1" ht="16.5" customHeight="1">
      <c r="A135" s="36"/>
      <c r="B135" s="37"/>
      <c r="C135" s="181" t="s">
        <v>417</v>
      </c>
      <c r="D135" s="181" t="s">
        <v>179</v>
      </c>
      <c r="E135" s="182" t="s">
        <v>3112</v>
      </c>
      <c r="F135" s="183" t="s">
        <v>3030</v>
      </c>
      <c r="G135" s="184" t="s">
        <v>2314</v>
      </c>
      <c r="H135" s="185">
        <v>1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962</v>
      </c>
    </row>
    <row r="136" spans="1:65" s="2" customFormat="1" ht="16.5" customHeight="1">
      <c r="A136" s="36"/>
      <c r="B136" s="37"/>
      <c r="C136" s="181" t="s">
        <v>423</v>
      </c>
      <c r="D136" s="181" t="s">
        <v>179</v>
      </c>
      <c r="E136" s="182" t="s">
        <v>3113</v>
      </c>
      <c r="F136" s="183" t="s">
        <v>2847</v>
      </c>
      <c r="G136" s="184" t="s">
        <v>2314</v>
      </c>
      <c r="H136" s="185">
        <v>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972</v>
      </c>
    </row>
    <row r="137" spans="1:65" s="2" customFormat="1" ht="16.5" customHeight="1">
      <c r="A137" s="36"/>
      <c r="B137" s="37"/>
      <c r="C137" s="181" t="s">
        <v>429</v>
      </c>
      <c r="D137" s="181" t="s">
        <v>179</v>
      </c>
      <c r="E137" s="182" t="s">
        <v>3114</v>
      </c>
      <c r="F137" s="183" t="s">
        <v>3035</v>
      </c>
      <c r="G137" s="184" t="s">
        <v>2314</v>
      </c>
      <c r="H137" s="185">
        <v>2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982</v>
      </c>
    </row>
    <row r="138" spans="1:65" s="2" customFormat="1" ht="16.5" customHeight="1">
      <c r="A138" s="36"/>
      <c r="B138" s="37"/>
      <c r="C138" s="181" t="s">
        <v>434</v>
      </c>
      <c r="D138" s="181" t="s">
        <v>179</v>
      </c>
      <c r="E138" s="182" t="s">
        <v>3115</v>
      </c>
      <c r="F138" s="183" t="s">
        <v>2853</v>
      </c>
      <c r="G138" s="184" t="s">
        <v>2314</v>
      </c>
      <c r="H138" s="185">
        <v>1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992</v>
      </c>
    </row>
    <row r="139" spans="1:65" s="2" customFormat="1" ht="16.5" customHeight="1">
      <c r="A139" s="36"/>
      <c r="B139" s="37"/>
      <c r="C139" s="181" t="s">
        <v>439</v>
      </c>
      <c r="D139" s="181" t="s">
        <v>179</v>
      </c>
      <c r="E139" s="182" t="s">
        <v>3116</v>
      </c>
      <c r="F139" s="183" t="s">
        <v>3049</v>
      </c>
      <c r="G139" s="184" t="s">
        <v>2314</v>
      </c>
      <c r="H139" s="185">
        <v>1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1002</v>
      </c>
    </row>
    <row r="140" spans="1:65" s="2" customFormat="1" ht="16.5" customHeight="1">
      <c r="A140" s="36"/>
      <c r="B140" s="37"/>
      <c r="C140" s="181" t="s">
        <v>445</v>
      </c>
      <c r="D140" s="181" t="s">
        <v>179</v>
      </c>
      <c r="E140" s="182" t="s">
        <v>3117</v>
      </c>
      <c r="F140" s="183" t="s">
        <v>2867</v>
      </c>
      <c r="G140" s="184" t="s">
        <v>2314</v>
      </c>
      <c r="H140" s="185">
        <v>1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1012</v>
      </c>
    </row>
    <row r="141" spans="1:65" s="2" customFormat="1" ht="16.5" customHeight="1">
      <c r="A141" s="36"/>
      <c r="B141" s="37"/>
      <c r="C141" s="181" t="s">
        <v>456</v>
      </c>
      <c r="D141" s="181" t="s">
        <v>179</v>
      </c>
      <c r="E141" s="182" t="s">
        <v>3118</v>
      </c>
      <c r="F141" s="183" t="s">
        <v>2916</v>
      </c>
      <c r="G141" s="184" t="s">
        <v>2314</v>
      </c>
      <c r="H141" s="185">
        <v>1</v>
      </c>
      <c r="I141" s="186"/>
      <c r="J141" s="187">
        <f t="shared" si="10"/>
        <v>0</v>
      </c>
      <c r="K141" s="183" t="s">
        <v>19</v>
      </c>
      <c r="L141" s="41"/>
      <c r="M141" s="261" t="s">
        <v>19</v>
      </c>
      <c r="N141" s="262" t="s">
        <v>43</v>
      </c>
      <c r="O141" s="245"/>
      <c r="P141" s="263">
        <f t="shared" si="11"/>
        <v>0</v>
      </c>
      <c r="Q141" s="263">
        <v>0</v>
      </c>
      <c r="R141" s="263">
        <f t="shared" si="12"/>
        <v>0</v>
      </c>
      <c r="S141" s="263">
        <v>0</v>
      </c>
      <c r="T141" s="264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79</v>
      </c>
      <c r="BK141" s="193">
        <f t="shared" si="19"/>
        <v>0</v>
      </c>
      <c r="BL141" s="19" t="s">
        <v>184</v>
      </c>
      <c r="BM141" s="192" t="s">
        <v>1023</v>
      </c>
    </row>
    <row r="142" spans="1:65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a3JpJrGDioC/RpQRGrOU0OSJ3TaP780LbNwjhDSUZa3IltPn8EzSNC5WEx8qJoeVgPgDvyC2eNmA2CC3ZDHB/A==" saltValue="9PrPuMrN2+7D4WPxknfvkPoYigJ+YdOTpW7bmgR9pLWhwXuhvo8uKCFJk7Yr2i9Doe/eDQoNfyvBpNtCCLUvZg==" spinCount="100000" sheet="1" objects="1" scenarios="1" formatColumns="0" formatRows="0" autoFilter="0"/>
  <autoFilter ref="C95:K141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3119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ROUND((SUM(BE93:BE186)),  2)</f>
        <v>0</v>
      </c>
      <c r="G35" s="36"/>
      <c r="H35" s="36"/>
      <c r="I35" s="127">
        <v>0.21</v>
      </c>
      <c r="J35" s="126">
        <f>ROUND(((SUM(BE93:BE186))*I35),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ROUND((SUM(BF93:BF186)),  2)</f>
        <v>0</v>
      </c>
      <c r="G36" s="36"/>
      <c r="H36" s="36"/>
      <c r="I36" s="127">
        <v>0.15</v>
      </c>
      <c r="J36" s="126">
        <f>ROUND(((SUM(BF93:BF186))*I36),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ROUND((SUM(BG93:BG186)),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ROUND((SUM(BH93:BH186)),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ROUND((SUM(BI93:BI186)),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09 - SO 01.1.8    Elektrická požární signalizace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2873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3120</v>
      </c>
      <c r="E65" s="146"/>
      <c r="F65" s="146"/>
      <c r="G65" s="146"/>
      <c r="H65" s="146"/>
      <c r="I65" s="146"/>
      <c r="J65" s="147">
        <f>J118</f>
        <v>0</v>
      </c>
      <c r="K65" s="144"/>
      <c r="L65" s="148"/>
    </row>
    <row r="66" spans="1:31" s="9" customFormat="1" ht="24.95" customHeight="1">
      <c r="B66" s="143"/>
      <c r="C66" s="144"/>
      <c r="D66" s="145" t="s">
        <v>3121</v>
      </c>
      <c r="E66" s="146"/>
      <c r="F66" s="146"/>
      <c r="G66" s="146"/>
      <c r="H66" s="146"/>
      <c r="I66" s="146"/>
      <c r="J66" s="147">
        <f>J138</f>
        <v>0</v>
      </c>
      <c r="K66" s="144"/>
      <c r="L66" s="148"/>
    </row>
    <row r="67" spans="1:31" s="9" customFormat="1" ht="24.95" customHeight="1">
      <c r="B67" s="143"/>
      <c r="C67" s="144"/>
      <c r="D67" s="145" t="s">
        <v>3122</v>
      </c>
      <c r="E67" s="146"/>
      <c r="F67" s="146"/>
      <c r="G67" s="146"/>
      <c r="H67" s="146"/>
      <c r="I67" s="146"/>
      <c r="J67" s="147">
        <f>J144</f>
        <v>0</v>
      </c>
      <c r="K67" s="144"/>
      <c r="L67" s="148"/>
    </row>
    <row r="68" spans="1:31" s="9" customFormat="1" ht="24.95" customHeight="1">
      <c r="B68" s="143"/>
      <c r="C68" s="144"/>
      <c r="D68" s="145" t="s">
        <v>3123</v>
      </c>
      <c r="E68" s="146"/>
      <c r="F68" s="146"/>
      <c r="G68" s="146"/>
      <c r="H68" s="146"/>
      <c r="I68" s="146"/>
      <c r="J68" s="147">
        <f>J149</f>
        <v>0</v>
      </c>
      <c r="K68" s="144"/>
      <c r="L68" s="148"/>
    </row>
    <row r="69" spans="1:31" s="9" customFormat="1" ht="24.95" customHeight="1">
      <c r="B69" s="143"/>
      <c r="C69" s="144"/>
      <c r="D69" s="145" t="s">
        <v>3124</v>
      </c>
      <c r="E69" s="146"/>
      <c r="F69" s="146"/>
      <c r="G69" s="146"/>
      <c r="H69" s="146"/>
      <c r="I69" s="146"/>
      <c r="J69" s="147">
        <f>J153</f>
        <v>0</v>
      </c>
      <c r="K69" s="144"/>
      <c r="L69" s="148"/>
    </row>
    <row r="70" spans="1:31" s="9" customFormat="1" ht="24.95" customHeight="1">
      <c r="B70" s="143"/>
      <c r="C70" s="144"/>
      <c r="D70" s="145" t="s">
        <v>3125</v>
      </c>
      <c r="E70" s="146"/>
      <c r="F70" s="146"/>
      <c r="G70" s="146"/>
      <c r="H70" s="146"/>
      <c r="I70" s="146"/>
      <c r="J70" s="147">
        <f>J155</f>
        <v>0</v>
      </c>
      <c r="K70" s="144"/>
      <c r="L70" s="148"/>
    </row>
    <row r="71" spans="1:31" s="9" customFormat="1" ht="24.95" customHeight="1">
      <c r="B71" s="143"/>
      <c r="C71" s="144"/>
      <c r="D71" s="145" t="s">
        <v>3126</v>
      </c>
      <c r="E71" s="146"/>
      <c r="F71" s="146"/>
      <c r="G71" s="146"/>
      <c r="H71" s="146"/>
      <c r="I71" s="146"/>
      <c r="J71" s="147">
        <f>J163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162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5" t="str">
        <f>E7</f>
        <v>Rekonstrukce restaurace Farma - úprava 21. 12. 2023</v>
      </c>
      <c r="F81" s="416"/>
      <c r="G81" s="416"/>
      <c r="H81" s="416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5" t="s">
        <v>139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140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8" t="str">
        <f>E11</f>
        <v>09 - SO 01.1.8    Elektrická požární signalizace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6. 6. 2023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Česká zemědělská univerzita</v>
      </c>
      <c r="G89" s="38"/>
      <c r="H89" s="38"/>
      <c r="I89" s="31" t="s">
        <v>31</v>
      </c>
      <c r="J89" s="34" t="str">
        <f>E23</f>
        <v>GREBNER, spol s 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34</v>
      </c>
      <c r="J90" s="34" t="str">
        <f>E26</f>
        <v>Ing.Josef Němeček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163</v>
      </c>
      <c r="D92" s="157" t="s">
        <v>57</v>
      </c>
      <c r="E92" s="157" t="s">
        <v>53</v>
      </c>
      <c r="F92" s="157" t="s">
        <v>54</v>
      </c>
      <c r="G92" s="157" t="s">
        <v>164</v>
      </c>
      <c r="H92" s="157" t="s">
        <v>165</v>
      </c>
      <c r="I92" s="157" t="s">
        <v>166</v>
      </c>
      <c r="J92" s="157" t="s">
        <v>144</v>
      </c>
      <c r="K92" s="158" t="s">
        <v>167</v>
      </c>
      <c r="L92" s="159"/>
      <c r="M92" s="70" t="s">
        <v>19</v>
      </c>
      <c r="N92" s="71" t="s">
        <v>42</v>
      </c>
      <c r="O92" s="71" t="s">
        <v>168</v>
      </c>
      <c r="P92" s="71" t="s">
        <v>169</v>
      </c>
      <c r="Q92" s="71" t="s">
        <v>170</v>
      </c>
      <c r="R92" s="71" t="s">
        <v>171</v>
      </c>
      <c r="S92" s="71" t="s">
        <v>172</v>
      </c>
      <c r="T92" s="72" t="s">
        <v>173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174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P94+P118+P138+P144+P149+P153+P155+P163</f>
        <v>0</v>
      </c>
      <c r="Q93" s="74"/>
      <c r="R93" s="162">
        <f>R94+R118+R138+R144+R149+R153+R155+R163</f>
        <v>0</v>
      </c>
      <c r="S93" s="74"/>
      <c r="T93" s="163">
        <f>T94+T118+T138+T144+T149+T153+T155+T163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145</v>
      </c>
      <c r="BK93" s="164">
        <f>BK94+BK118+BK138+BK144+BK149+BK153+BK155+BK163</f>
        <v>0</v>
      </c>
    </row>
    <row r="94" spans="1:65" s="12" customFormat="1" ht="25.9" customHeight="1">
      <c r="B94" s="165"/>
      <c r="C94" s="166"/>
      <c r="D94" s="167" t="s">
        <v>71</v>
      </c>
      <c r="E94" s="168" t="s">
        <v>1828</v>
      </c>
      <c r="F94" s="168" t="s">
        <v>2879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SUM(P95:P117)</f>
        <v>0</v>
      </c>
      <c r="Q94" s="173"/>
      <c r="R94" s="174">
        <f>SUM(R95:R117)</f>
        <v>0</v>
      </c>
      <c r="S94" s="173"/>
      <c r="T94" s="175">
        <f>SUM(T95:T117)</f>
        <v>0</v>
      </c>
      <c r="AR94" s="176" t="s">
        <v>79</v>
      </c>
      <c r="AT94" s="177" t="s">
        <v>71</v>
      </c>
      <c r="AU94" s="177" t="s">
        <v>72</v>
      </c>
      <c r="AY94" s="176" t="s">
        <v>177</v>
      </c>
      <c r="BK94" s="178">
        <f>SUM(BK95:BK117)</f>
        <v>0</v>
      </c>
    </row>
    <row r="95" spans="1:65" s="2" customFormat="1" ht="16.5" customHeight="1">
      <c r="A95" s="36"/>
      <c r="B95" s="37"/>
      <c r="C95" s="181" t="s">
        <v>79</v>
      </c>
      <c r="D95" s="181" t="s">
        <v>179</v>
      </c>
      <c r="E95" s="182" t="s">
        <v>3127</v>
      </c>
      <c r="F95" s="183" t="s">
        <v>3128</v>
      </c>
      <c r="G95" s="184" t="s">
        <v>2314</v>
      </c>
      <c r="H95" s="185">
        <v>1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81</v>
      </c>
    </row>
    <row r="96" spans="1:65" s="2" customFormat="1" ht="29.25">
      <c r="A96" s="36"/>
      <c r="B96" s="37"/>
      <c r="C96" s="38"/>
      <c r="D96" s="201" t="s">
        <v>217</v>
      </c>
      <c r="E96" s="38"/>
      <c r="F96" s="222" t="s">
        <v>3129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217</v>
      </c>
      <c r="AU96" s="19" t="s">
        <v>79</v>
      </c>
    </row>
    <row r="97" spans="1:65" s="2" customFormat="1" ht="16.5" customHeight="1">
      <c r="A97" s="36"/>
      <c r="B97" s="37"/>
      <c r="C97" s="181" t="s">
        <v>81</v>
      </c>
      <c r="D97" s="181" t="s">
        <v>179</v>
      </c>
      <c r="E97" s="182" t="s">
        <v>3130</v>
      </c>
      <c r="F97" s="183" t="s">
        <v>3131</v>
      </c>
      <c r="G97" s="184" t="s">
        <v>2314</v>
      </c>
      <c r="H97" s="185">
        <v>1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184</v>
      </c>
    </row>
    <row r="98" spans="1:65" s="2" customFormat="1" ht="19.5">
      <c r="A98" s="36"/>
      <c r="B98" s="37"/>
      <c r="C98" s="38"/>
      <c r="D98" s="201" t="s">
        <v>217</v>
      </c>
      <c r="E98" s="38"/>
      <c r="F98" s="222" t="s">
        <v>3132</v>
      </c>
      <c r="G98" s="38"/>
      <c r="H98" s="38"/>
      <c r="I98" s="196"/>
      <c r="J98" s="38"/>
      <c r="K98" s="38"/>
      <c r="L98" s="41"/>
      <c r="M98" s="197"/>
      <c r="N98" s="19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217</v>
      </c>
      <c r="AU98" s="19" t="s">
        <v>79</v>
      </c>
    </row>
    <row r="99" spans="1:65" s="2" customFormat="1" ht="16.5" customHeight="1">
      <c r="A99" s="36"/>
      <c r="B99" s="37"/>
      <c r="C99" s="181" t="s">
        <v>108</v>
      </c>
      <c r="D99" s="181" t="s">
        <v>179</v>
      </c>
      <c r="E99" s="182" t="s">
        <v>3133</v>
      </c>
      <c r="F99" s="183" t="s">
        <v>3134</v>
      </c>
      <c r="G99" s="184" t="s">
        <v>2314</v>
      </c>
      <c r="H99" s="185">
        <v>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184</v>
      </c>
      <c r="BM99" s="192" t="s">
        <v>220</v>
      </c>
    </row>
    <row r="100" spans="1:65" s="2" customFormat="1" ht="19.5">
      <c r="A100" s="36"/>
      <c r="B100" s="37"/>
      <c r="C100" s="38"/>
      <c r="D100" s="201" t="s">
        <v>217</v>
      </c>
      <c r="E100" s="38"/>
      <c r="F100" s="222" t="s">
        <v>3135</v>
      </c>
      <c r="G100" s="38"/>
      <c r="H100" s="38"/>
      <c r="I100" s="196"/>
      <c r="J100" s="38"/>
      <c r="K100" s="38"/>
      <c r="L100" s="41"/>
      <c r="M100" s="197"/>
      <c r="N100" s="19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217</v>
      </c>
      <c r="AU100" s="19" t="s">
        <v>79</v>
      </c>
    </row>
    <row r="101" spans="1:65" s="2" customFormat="1" ht="16.5" customHeight="1">
      <c r="A101" s="36"/>
      <c r="B101" s="37"/>
      <c r="C101" s="181" t="s">
        <v>184</v>
      </c>
      <c r="D101" s="181" t="s">
        <v>179</v>
      </c>
      <c r="E101" s="182" t="s">
        <v>3136</v>
      </c>
      <c r="F101" s="183" t="s">
        <v>3137</v>
      </c>
      <c r="G101" s="184" t="s">
        <v>2314</v>
      </c>
      <c r="H101" s="185">
        <v>1</v>
      </c>
      <c r="I101" s="186"/>
      <c r="J101" s="187">
        <f>ROUND(I101*H101,2)</f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79</v>
      </c>
      <c r="BK101" s="193">
        <f>ROUND(I101*H101,2)</f>
        <v>0</v>
      </c>
      <c r="BL101" s="19" t="s">
        <v>184</v>
      </c>
      <c r="BM101" s="192" t="s">
        <v>232</v>
      </c>
    </row>
    <row r="102" spans="1:65" s="2" customFormat="1" ht="19.5">
      <c r="A102" s="36"/>
      <c r="B102" s="37"/>
      <c r="C102" s="38"/>
      <c r="D102" s="201" t="s">
        <v>217</v>
      </c>
      <c r="E102" s="38"/>
      <c r="F102" s="222" t="s">
        <v>3138</v>
      </c>
      <c r="G102" s="38"/>
      <c r="H102" s="38"/>
      <c r="I102" s="196"/>
      <c r="J102" s="38"/>
      <c r="K102" s="38"/>
      <c r="L102" s="41"/>
      <c r="M102" s="197"/>
      <c r="N102" s="19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217</v>
      </c>
      <c r="AU102" s="19" t="s">
        <v>79</v>
      </c>
    </row>
    <row r="103" spans="1:65" s="2" customFormat="1" ht="16.5" customHeight="1">
      <c r="A103" s="36"/>
      <c r="B103" s="37"/>
      <c r="C103" s="181" t="s">
        <v>212</v>
      </c>
      <c r="D103" s="181" t="s">
        <v>179</v>
      </c>
      <c r="E103" s="182" t="s">
        <v>3139</v>
      </c>
      <c r="F103" s="183" t="s">
        <v>3140</v>
      </c>
      <c r="G103" s="184" t="s">
        <v>2314</v>
      </c>
      <c r="H103" s="185">
        <v>2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259</v>
      </c>
    </row>
    <row r="104" spans="1:65" s="2" customFormat="1" ht="19.5">
      <c r="A104" s="36"/>
      <c r="B104" s="37"/>
      <c r="C104" s="38"/>
      <c r="D104" s="201" t="s">
        <v>217</v>
      </c>
      <c r="E104" s="38"/>
      <c r="F104" s="222" t="s">
        <v>3141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217</v>
      </c>
      <c r="AU104" s="19" t="s">
        <v>79</v>
      </c>
    </row>
    <row r="105" spans="1:65" s="2" customFormat="1" ht="16.5" customHeight="1">
      <c r="A105" s="36"/>
      <c r="B105" s="37"/>
      <c r="C105" s="181" t="s">
        <v>220</v>
      </c>
      <c r="D105" s="181" t="s">
        <v>179</v>
      </c>
      <c r="E105" s="182" t="s">
        <v>3142</v>
      </c>
      <c r="F105" s="183" t="s">
        <v>3143</v>
      </c>
      <c r="G105" s="184" t="s">
        <v>2314</v>
      </c>
      <c r="H105" s="185">
        <v>1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117</v>
      </c>
    </row>
    <row r="106" spans="1:65" s="2" customFormat="1" ht="19.5">
      <c r="A106" s="36"/>
      <c r="B106" s="37"/>
      <c r="C106" s="38"/>
      <c r="D106" s="201" t="s">
        <v>217</v>
      </c>
      <c r="E106" s="38"/>
      <c r="F106" s="222" t="s">
        <v>3144</v>
      </c>
      <c r="G106" s="38"/>
      <c r="H106" s="38"/>
      <c r="I106" s="196"/>
      <c r="J106" s="38"/>
      <c r="K106" s="38"/>
      <c r="L106" s="41"/>
      <c r="M106" s="197"/>
      <c r="N106" s="198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217</v>
      </c>
      <c r="AU106" s="19" t="s">
        <v>79</v>
      </c>
    </row>
    <row r="107" spans="1:65" s="2" customFormat="1" ht="16.5" customHeight="1">
      <c r="A107" s="36"/>
      <c r="B107" s="37"/>
      <c r="C107" s="181" t="s">
        <v>225</v>
      </c>
      <c r="D107" s="181" t="s">
        <v>179</v>
      </c>
      <c r="E107" s="182" t="s">
        <v>3145</v>
      </c>
      <c r="F107" s="183" t="s">
        <v>3146</v>
      </c>
      <c r="G107" s="184" t="s">
        <v>2311</v>
      </c>
      <c r="H107" s="185">
        <v>4</v>
      </c>
      <c r="I107" s="186"/>
      <c r="J107" s="187">
        <f>ROUND(I107*H107,2)</f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272</v>
      </c>
    </row>
    <row r="108" spans="1:65" s="2" customFormat="1" ht="19.5">
      <c r="A108" s="36"/>
      <c r="B108" s="37"/>
      <c r="C108" s="38"/>
      <c r="D108" s="201" t="s">
        <v>217</v>
      </c>
      <c r="E108" s="38"/>
      <c r="F108" s="222" t="s">
        <v>3147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217</v>
      </c>
      <c r="AU108" s="19" t="s">
        <v>79</v>
      </c>
    </row>
    <row r="109" spans="1:65" s="2" customFormat="1" ht="16.5" customHeight="1">
      <c r="A109" s="36"/>
      <c r="B109" s="37"/>
      <c r="C109" s="181" t="s">
        <v>232</v>
      </c>
      <c r="D109" s="181" t="s">
        <v>179</v>
      </c>
      <c r="E109" s="182" t="s">
        <v>3148</v>
      </c>
      <c r="F109" s="183" t="s">
        <v>3149</v>
      </c>
      <c r="G109" s="184" t="s">
        <v>2314</v>
      </c>
      <c r="H109" s="185">
        <v>1</v>
      </c>
      <c r="I109" s="186"/>
      <c r="J109" s="187">
        <f>ROUND(I109*H109,2)</f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79</v>
      </c>
      <c r="BK109" s="193">
        <f>ROUND(I109*H109,2)</f>
        <v>0</v>
      </c>
      <c r="BL109" s="19" t="s">
        <v>184</v>
      </c>
      <c r="BM109" s="192" t="s">
        <v>287</v>
      </c>
    </row>
    <row r="110" spans="1:65" s="2" customFormat="1" ht="16.5" customHeight="1">
      <c r="A110" s="36"/>
      <c r="B110" s="37"/>
      <c r="C110" s="181" t="s">
        <v>241</v>
      </c>
      <c r="D110" s="181" t="s">
        <v>179</v>
      </c>
      <c r="E110" s="182" t="s">
        <v>3150</v>
      </c>
      <c r="F110" s="183" t="s">
        <v>3151</v>
      </c>
      <c r="G110" s="184" t="s">
        <v>2314</v>
      </c>
      <c r="H110" s="185">
        <v>1</v>
      </c>
      <c r="I110" s="186"/>
      <c r="J110" s="187">
        <f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79</v>
      </c>
      <c r="BK110" s="193">
        <f>ROUND(I110*H110,2)</f>
        <v>0</v>
      </c>
      <c r="BL110" s="19" t="s">
        <v>184</v>
      </c>
      <c r="BM110" s="192" t="s">
        <v>305</v>
      </c>
    </row>
    <row r="111" spans="1:65" s="2" customFormat="1" ht="16.5" customHeight="1">
      <c r="A111" s="36"/>
      <c r="B111" s="37"/>
      <c r="C111" s="181" t="s">
        <v>117</v>
      </c>
      <c r="D111" s="181" t="s">
        <v>179</v>
      </c>
      <c r="E111" s="182" t="s">
        <v>3152</v>
      </c>
      <c r="F111" s="183" t="s">
        <v>3153</v>
      </c>
      <c r="G111" s="184" t="s">
        <v>2311</v>
      </c>
      <c r="H111" s="185">
        <v>2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318</v>
      </c>
    </row>
    <row r="112" spans="1:65" s="2" customFormat="1" ht="19.5">
      <c r="A112" s="36"/>
      <c r="B112" s="37"/>
      <c r="C112" s="38"/>
      <c r="D112" s="201" t="s">
        <v>217</v>
      </c>
      <c r="E112" s="38"/>
      <c r="F112" s="222" t="s">
        <v>3154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217</v>
      </c>
      <c r="AU112" s="19" t="s">
        <v>79</v>
      </c>
    </row>
    <row r="113" spans="1:65" s="2" customFormat="1" ht="16.5" customHeight="1">
      <c r="A113" s="36"/>
      <c r="B113" s="37"/>
      <c r="C113" s="181" t="s">
        <v>252</v>
      </c>
      <c r="D113" s="181" t="s">
        <v>179</v>
      </c>
      <c r="E113" s="182" t="s">
        <v>3155</v>
      </c>
      <c r="F113" s="183" t="s">
        <v>3156</v>
      </c>
      <c r="G113" s="184" t="s">
        <v>380</v>
      </c>
      <c r="H113" s="185">
        <v>4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332</v>
      </c>
    </row>
    <row r="114" spans="1:65" s="2" customFormat="1" ht="16.5" customHeight="1">
      <c r="A114" s="36"/>
      <c r="B114" s="37"/>
      <c r="C114" s="181" t="s">
        <v>259</v>
      </c>
      <c r="D114" s="181" t="s">
        <v>179</v>
      </c>
      <c r="E114" s="182" t="s">
        <v>3157</v>
      </c>
      <c r="F114" s="183" t="s">
        <v>3158</v>
      </c>
      <c r="G114" s="184" t="s">
        <v>2311</v>
      </c>
      <c r="H114" s="185">
        <v>2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350</v>
      </c>
    </row>
    <row r="115" spans="1:65" s="2" customFormat="1" ht="16.5" customHeight="1">
      <c r="A115" s="36"/>
      <c r="B115" s="37"/>
      <c r="C115" s="181" t="s">
        <v>266</v>
      </c>
      <c r="D115" s="181" t="s">
        <v>179</v>
      </c>
      <c r="E115" s="182" t="s">
        <v>3159</v>
      </c>
      <c r="F115" s="183" t="s">
        <v>3160</v>
      </c>
      <c r="G115" s="184" t="s">
        <v>2311</v>
      </c>
      <c r="H115" s="185">
        <v>2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362</v>
      </c>
    </row>
    <row r="116" spans="1:65" s="2" customFormat="1" ht="16.5" customHeight="1">
      <c r="A116" s="36"/>
      <c r="B116" s="37"/>
      <c r="C116" s="181" t="s">
        <v>272</v>
      </c>
      <c r="D116" s="181" t="s">
        <v>179</v>
      </c>
      <c r="E116" s="182" t="s">
        <v>3161</v>
      </c>
      <c r="F116" s="183" t="s">
        <v>3162</v>
      </c>
      <c r="G116" s="184" t="s">
        <v>2314</v>
      </c>
      <c r="H116" s="185">
        <v>1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377</v>
      </c>
    </row>
    <row r="117" spans="1:65" s="2" customFormat="1" ht="21.75" customHeight="1">
      <c r="A117" s="36"/>
      <c r="B117" s="37"/>
      <c r="C117" s="181" t="s">
        <v>8</v>
      </c>
      <c r="D117" s="181" t="s">
        <v>179</v>
      </c>
      <c r="E117" s="182" t="s">
        <v>3163</v>
      </c>
      <c r="F117" s="183" t="s">
        <v>3164</v>
      </c>
      <c r="G117" s="184" t="s">
        <v>2314</v>
      </c>
      <c r="H117" s="185">
        <v>1</v>
      </c>
      <c r="I117" s="186"/>
      <c r="J117" s="187">
        <f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79</v>
      </c>
      <c r="BK117" s="193">
        <f>ROUND(I117*H117,2)</f>
        <v>0</v>
      </c>
      <c r="BL117" s="19" t="s">
        <v>184</v>
      </c>
      <c r="BM117" s="192" t="s">
        <v>393</v>
      </c>
    </row>
    <row r="118" spans="1:65" s="12" customFormat="1" ht="25.9" customHeight="1">
      <c r="B118" s="165"/>
      <c r="C118" s="166"/>
      <c r="D118" s="167" t="s">
        <v>71</v>
      </c>
      <c r="E118" s="168" t="s">
        <v>1852</v>
      </c>
      <c r="F118" s="168" t="s">
        <v>3165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SUM(P119:P137)</f>
        <v>0</v>
      </c>
      <c r="Q118" s="173"/>
      <c r="R118" s="174">
        <f>SUM(R119:R137)</f>
        <v>0</v>
      </c>
      <c r="S118" s="173"/>
      <c r="T118" s="175">
        <f>SUM(T119:T137)</f>
        <v>0</v>
      </c>
      <c r="AR118" s="176" t="s">
        <v>79</v>
      </c>
      <c r="AT118" s="177" t="s">
        <v>71</v>
      </c>
      <c r="AU118" s="177" t="s">
        <v>72</v>
      </c>
      <c r="AY118" s="176" t="s">
        <v>177</v>
      </c>
      <c r="BK118" s="178">
        <f>SUM(BK119:BK137)</f>
        <v>0</v>
      </c>
    </row>
    <row r="119" spans="1:65" s="2" customFormat="1" ht="16.5" customHeight="1">
      <c r="A119" s="36"/>
      <c r="B119" s="37"/>
      <c r="C119" s="181" t="s">
        <v>287</v>
      </c>
      <c r="D119" s="181" t="s">
        <v>179</v>
      </c>
      <c r="E119" s="182" t="s">
        <v>3166</v>
      </c>
      <c r="F119" s="183" t="s">
        <v>3167</v>
      </c>
      <c r="G119" s="184" t="s">
        <v>2314</v>
      </c>
      <c r="H119" s="185">
        <v>5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404</v>
      </c>
    </row>
    <row r="120" spans="1:65" s="2" customFormat="1" ht="19.5">
      <c r="A120" s="36"/>
      <c r="B120" s="37"/>
      <c r="C120" s="38"/>
      <c r="D120" s="201" t="s">
        <v>217</v>
      </c>
      <c r="E120" s="38"/>
      <c r="F120" s="222" t="s">
        <v>3168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217</v>
      </c>
      <c r="AU120" s="19" t="s">
        <v>79</v>
      </c>
    </row>
    <row r="121" spans="1:65" s="2" customFormat="1" ht="16.5" customHeight="1">
      <c r="A121" s="36"/>
      <c r="B121" s="37"/>
      <c r="C121" s="181" t="s">
        <v>298</v>
      </c>
      <c r="D121" s="181" t="s">
        <v>179</v>
      </c>
      <c r="E121" s="182" t="s">
        <v>3169</v>
      </c>
      <c r="F121" s="183" t="s">
        <v>3170</v>
      </c>
      <c r="G121" s="184" t="s">
        <v>2314</v>
      </c>
      <c r="H121" s="185">
        <v>4</v>
      </c>
      <c r="I121" s="186"/>
      <c r="J121" s="187">
        <f>ROUND(I121*H121,2)</f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184</v>
      </c>
      <c r="BM121" s="192" t="s">
        <v>417</v>
      </c>
    </row>
    <row r="122" spans="1:65" s="2" customFormat="1" ht="19.5">
      <c r="A122" s="36"/>
      <c r="B122" s="37"/>
      <c r="C122" s="38"/>
      <c r="D122" s="201" t="s">
        <v>217</v>
      </c>
      <c r="E122" s="38"/>
      <c r="F122" s="222" t="s">
        <v>3171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217</v>
      </c>
      <c r="AU122" s="19" t="s">
        <v>79</v>
      </c>
    </row>
    <row r="123" spans="1:65" s="2" customFormat="1" ht="16.5" customHeight="1">
      <c r="A123" s="36"/>
      <c r="B123" s="37"/>
      <c r="C123" s="181" t="s">
        <v>305</v>
      </c>
      <c r="D123" s="181" t="s">
        <v>179</v>
      </c>
      <c r="E123" s="182" t="s">
        <v>3172</v>
      </c>
      <c r="F123" s="183" t="s">
        <v>3173</v>
      </c>
      <c r="G123" s="184" t="s">
        <v>2311</v>
      </c>
      <c r="H123" s="185">
        <v>21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429</v>
      </c>
    </row>
    <row r="124" spans="1:65" s="2" customFormat="1" ht="19.5">
      <c r="A124" s="36"/>
      <c r="B124" s="37"/>
      <c r="C124" s="38"/>
      <c r="D124" s="201" t="s">
        <v>217</v>
      </c>
      <c r="E124" s="38"/>
      <c r="F124" s="222" t="s">
        <v>3174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217</v>
      </c>
      <c r="AU124" s="19" t="s">
        <v>79</v>
      </c>
    </row>
    <row r="125" spans="1:65" s="2" customFormat="1" ht="16.5" customHeight="1">
      <c r="A125" s="36"/>
      <c r="B125" s="37"/>
      <c r="C125" s="181" t="s">
        <v>310</v>
      </c>
      <c r="D125" s="181" t="s">
        <v>179</v>
      </c>
      <c r="E125" s="182" t="s">
        <v>3175</v>
      </c>
      <c r="F125" s="183" t="s">
        <v>3176</v>
      </c>
      <c r="G125" s="184" t="s">
        <v>2314</v>
      </c>
      <c r="H125" s="185">
        <v>30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439</v>
      </c>
    </row>
    <row r="126" spans="1:65" s="2" customFormat="1" ht="19.5">
      <c r="A126" s="36"/>
      <c r="B126" s="37"/>
      <c r="C126" s="38"/>
      <c r="D126" s="201" t="s">
        <v>217</v>
      </c>
      <c r="E126" s="38"/>
      <c r="F126" s="222" t="s">
        <v>3177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217</v>
      </c>
      <c r="AU126" s="19" t="s">
        <v>79</v>
      </c>
    </row>
    <row r="127" spans="1:65" s="2" customFormat="1" ht="16.5" customHeight="1">
      <c r="A127" s="36"/>
      <c r="B127" s="37"/>
      <c r="C127" s="181" t="s">
        <v>318</v>
      </c>
      <c r="D127" s="181" t="s">
        <v>179</v>
      </c>
      <c r="E127" s="182" t="s">
        <v>3178</v>
      </c>
      <c r="F127" s="183" t="s">
        <v>3179</v>
      </c>
      <c r="G127" s="184" t="s">
        <v>2314</v>
      </c>
      <c r="H127" s="185">
        <v>12</v>
      </c>
      <c r="I127" s="186"/>
      <c r="J127" s="187">
        <f>ROUND(I127*H127,2)</f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79</v>
      </c>
      <c r="BK127" s="193">
        <f>ROUND(I127*H127,2)</f>
        <v>0</v>
      </c>
      <c r="BL127" s="19" t="s">
        <v>184</v>
      </c>
      <c r="BM127" s="192" t="s">
        <v>456</v>
      </c>
    </row>
    <row r="128" spans="1:65" s="2" customFormat="1" ht="19.5">
      <c r="A128" s="36"/>
      <c r="B128" s="37"/>
      <c r="C128" s="38"/>
      <c r="D128" s="201" t="s">
        <v>217</v>
      </c>
      <c r="E128" s="38"/>
      <c r="F128" s="222" t="s">
        <v>3180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217</v>
      </c>
      <c r="AU128" s="19" t="s">
        <v>79</v>
      </c>
    </row>
    <row r="129" spans="1:65" s="2" customFormat="1" ht="16.5" customHeight="1">
      <c r="A129" s="36"/>
      <c r="B129" s="37"/>
      <c r="C129" s="181" t="s">
        <v>7</v>
      </c>
      <c r="D129" s="181" t="s">
        <v>179</v>
      </c>
      <c r="E129" s="182" t="s">
        <v>3181</v>
      </c>
      <c r="F129" s="183" t="s">
        <v>3182</v>
      </c>
      <c r="G129" s="184" t="s">
        <v>2314</v>
      </c>
      <c r="H129" s="185">
        <v>12</v>
      </c>
      <c r="I129" s="186"/>
      <c r="J129" s="187">
        <f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79</v>
      </c>
      <c r="BK129" s="193">
        <f>ROUND(I129*H129,2)</f>
        <v>0</v>
      </c>
      <c r="BL129" s="19" t="s">
        <v>184</v>
      </c>
      <c r="BM129" s="192" t="s">
        <v>472</v>
      </c>
    </row>
    <row r="130" spans="1:65" s="2" customFormat="1" ht="19.5">
      <c r="A130" s="36"/>
      <c r="B130" s="37"/>
      <c r="C130" s="38"/>
      <c r="D130" s="201" t="s">
        <v>217</v>
      </c>
      <c r="E130" s="38"/>
      <c r="F130" s="222" t="s">
        <v>3183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217</v>
      </c>
      <c r="AU130" s="19" t="s">
        <v>79</v>
      </c>
    </row>
    <row r="131" spans="1:65" s="2" customFormat="1" ht="16.5" customHeight="1">
      <c r="A131" s="36"/>
      <c r="B131" s="37"/>
      <c r="C131" s="181" t="s">
        <v>332</v>
      </c>
      <c r="D131" s="181" t="s">
        <v>179</v>
      </c>
      <c r="E131" s="182" t="s">
        <v>3184</v>
      </c>
      <c r="F131" s="183" t="s">
        <v>3185</v>
      </c>
      <c r="G131" s="184" t="s">
        <v>2314</v>
      </c>
      <c r="H131" s="185">
        <v>1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486</v>
      </c>
    </row>
    <row r="132" spans="1:65" s="2" customFormat="1" ht="19.5">
      <c r="A132" s="36"/>
      <c r="B132" s="37"/>
      <c r="C132" s="38"/>
      <c r="D132" s="201" t="s">
        <v>217</v>
      </c>
      <c r="E132" s="38"/>
      <c r="F132" s="222" t="s">
        <v>3186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217</v>
      </c>
      <c r="AU132" s="19" t="s">
        <v>79</v>
      </c>
    </row>
    <row r="133" spans="1:65" s="2" customFormat="1" ht="16.5" customHeight="1">
      <c r="A133" s="36"/>
      <c r="B133" s="37"/>
      <c r="C133" s="181" t="s">
        <v>338</v>
      </c>
      <c r="D133" s="181" t="s">
        <v>179</v>
      </c>
      <c r="E133" s="182" t="s">
        <v>3187</v>
      </c>
      <c r="F133" s="183" t="s">
        <v>3188</v>
      </c>
      <c r="G133" s="184" t="s">
        <v>2314</v>
      </c>
      <c r="H133" s="185">
        <v>1</v>
      </c>
      <c r="I133" s="186"/>
      <c r="J133" s="187">
        <f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495</v>
      </c>
    </row>
    <row r="134" spans="1:65" s="2" customFormat="1" ht="19.5">
      <c r="A134" s="36"/>
      <c r="B134" s="37"/>
      <c r="C134" s="38"/>
      <c r="D134" s="201" t="s">
        <v>217</v>
      </c>
      <c r="E134" s="38"/>
      <c r="F134" s="222" t="s">
        <v>3189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217</v>
      </c>
      <c r="AU134" s="19" t="s">
        <v>79</v>
      </c>
    </row>
    <row r="135" spans="1:65" s="2" customFormat="1" ht="16.5" customHeight="1">
      <c r="A135" s="36"/>
      <c r="B135" s="37"/>
      <c r="C135" s="181" t="s">
        <v>350</v>
      </c>
      <c r="D135" s="181" t="s">
        <v>179</v>
      </c>
      <c r="E135" s="182" t="s">
        <v>3190</v>
      </c>
      <c r="F135" s="183" t="s">
        <v>3191</v>
      </c>
      <c r="G135" s="184" t="s">
        <v>2314</v>
      </c>
      <c r="H135" s="185">
        <v>6</v>
      </c>
      <c r="I135" s="186"/>
      <c r="J135" s="187">
        <f>ROUND(I135*H135,2)</f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184</v>
      </c>
      <c r="BM135" s="192" t="s">
        <v>508</v>
      </c>
    </row>
    <row r="136" spans="1:65" s="2" customFormat="1" ht="16.5" customHeight="1">
      <c r="A136" s="36"/>
      <c r="B136" s="37"/>
      <c r="C136" s="181" t="s">
        <v>356</v>
      </c>
      <c r="D136" s="181" t="s">
        <v>179</v>
      </c>
      <c r="E136" s="182" t="s">
        <v>3192</v>
      </c>
      <c r="F136" s="183" t="s">
        <v>3193</v>
      </c>
      <c r="G136" s="184" t="s">
        <v>2314</v>
      </c>
      <c r="H136" s="185">
        <v>1</v>
      </c>
      <c r="I136" s="186"/>
      <c r="J136" s="187">
        <f>ROUND(I136*H136,2)</f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79</v>
      </c>
      <c r="BK136" s="193">
        <f>ROUND(I136*H136,2)</f>
        <v>0</v>
      </c>
      <c r="BL136" s="19" t="s">
        <v>184</v>
      </c>
      <c r="BM136" s="192" t="s">
        <v>520</v>
      </c>
    </row>
    <row r="137" spans="1:65" s="2" customFormat="1" ht="19.5">
      <c r="A137" s="36"/>
      <c r="B137" s="37"/>
      <c r="C137" s="38"/>
      <c r="D137" s="201" t="s">
        <v>217</v>
      </c>
      <c r="E137" s="38"/>
      <c r="F137" s="222" t="s">
        <v>3194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217</v>
      </c>
      <c r="AU137" s="19" t="s">
        <v>79</v>
      </c>
    </row>
    <row r="138" spans="1:65" s="12" customFormat="1" ht="25.9" customHeight="1">
      <c r="B138" s="165"/>
      <c r="C138" s="166"/>
      <c r="D138" s="167" t="s">
        <v>71</v>
      </c>
      <c r="E138" s="168" t="s">
        <v>1900</v>
      </c>
      <c r="F138" s="168" t="s">
        <v>3195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SUM(P139:P143)</f>
        <v>0</v>
      </c>
      <c r="Q138" s="173"/>
      <c r="R138" s="174">
        <f>SUM(R139:R143)</f>
        <v>0</v>
      </c>
      <c r="S138" s="173"/>
      <c r="T138" s="175">
        <f>SUM(T139:T143)</f>
        <v>0</v>
      </c>
      <c r="AR138" s="176" t="s">
        <v>79</v>
      </c>
      <c r="AT138" s="177" t="s">
        <v>71</v>
      </c>
      <c r="AU138" s="177" t="s">
        <v>72</v>
      </c>
      <c r="AY138" s="176" t="s">
        <v>177</v>
      </c>
      <c r="BK138" s="178">
        <f>SUM(BK139:BK143)</f>
        <v>0</v>
      </c>
    </row>
    <row r="139" spans="1:65" s="2" customFormat="1" ht="16.5" customHeight="1">
      <c r="A139" s="36"/>
      <c r="B139" s="37"/>
      <c r="C139" s="181" t="s">
        <v>362</v>
      </c>
      <c r="D139" s="181" t="s">
        <v>179</v>
      </c>
      <c r="E139" s="182" t="s">
        <v>3196</v>
      </c>
      <c r="F139" s="183" t="s">
        <v>3197</v>
      </c>
      <c r="G139" s="184" t="s">
        <v>380</v>
      </c>
      <c r="H139" s="185">
        <v>720</v>
      </c>
      <c r="I139" s="186"/>
      <c r="J139" s="187">
        <f>ROUND(I139*H139,2)</f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79</v>
      </c>
      <c r="BK139" s="193">
        <f>ROUND(I139*H139,2)</f>
        <v>0</v>
      </c>
      <c r="BL139" s="19" t="s">
        <v>184</v>
      </c>
      <c r="BM139" s="192" t="s">
        <v>533</v>
      </c>
    </row>
    <row r="140" spans="1:65" s="2" customFormat="1" ht="19.5">
      <c r="A140" s="36"/>
      <c r="B140" s="37"/>
      <c r="C140" s="38"/>
      <c r="D140" s="201" t="s">
        <v>217</v>
      </c>
      <c r="E140" s="38"/>
      <c r="F140" s="222" t="s">
        <v>3198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217</v>
      </c>
      <c r="AU140" s="19" t="s">
        <v>79</v>
      </c>
    </row>
    <row r="141" spans="1:65" s="2" customFormat="1" ht="24.2" customHeight="1">
      <c r="A141" s="36"/>
      <c r="B141" s="37"/>
      <c r="C141" s="181" t="s">
        <v>371</v>
      </c>
      <c r="D141" s="181" t="s">
        <v>179</v>
      </c>
      <c r="E141" s="182" t="s">
        <v>3199</v>
      </c>
      <c r="F141" s="183" t="s">
        <v>3200</v>
      </c>
      <c r="G141" s="184" t="s">
        <v>380</v>
      </c>
      <c r="H141" s="185">
        <v>852</v>
      </c>
      <c r="I141" s="186"/>
      <c r="J141" s="187">
        <f>ROUND(I141*H141,2)</f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184</v>
      </c>
      <c r="BM141" s="192" t="s">
        <v>551</v>
      </c>
    </row>
    <row r="142" spans="1:65" s="2" customFormat="1" ht="16.5" customHeight="1">
      <c r="A142" s="36"/>
      <c r="B142" s="37"/>
      <c r="C142" s="181" t="s">
        <v>377</v>
      </c>
      <c r="D142" s="181" t="s">
        <v>179</v>
      </c>
      <c r="E142" s="182" t="s">
        <v>3201</v>
      </c>
      <c r="F142" s="183" t="s">
        <v>3202</v>
      </c>
      <c r="G142" s="184" t="s">
        <v>2311</v>
      </c>
      <c r="H142" s="185">
        <v>2400</v>
      </c>
      <c r="I142" s="186"/>
      <c r="J142" s="187">
        <f>ROUND(I142*H142,2)</f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571</v>
      </c>
    </row>
    <row r="143" spans="1:65" s="2" customFormat="1" ht="16.5" customHeight="1">
      <c r="A143" s="36"/>
      <c r="B143" s="37"/>
      <c r="C143" s="181" t="s">
        <v>384</v>
      </c>
      <c r="D143" s="181" t="s">
        <v>179</v>
      </c>
      <c r="E143" s="182" t="s">
        <v>3203</v>
      </c>
      <c r="F143" s="183" t="s">
        <v>3204</v>
      </c>
      <c r="G143" s="184" t="s">
        <v>380</v>
      </c>
      <c r="H143" s="185">
        <v>800</v>
      </c>
      <c r="I143" s="186"/>
      <c r="J143" s="187">
        <f>ROUND(I143*H143,2)</f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79</v>
      </c>
      <c r="BK143" s="193">
        <f>ROUND(I143*H143,2)</f>
        <v>0</v>
      </c>
      <c r="BL143" s="19" t="s">
        <v>184</v>
      </c>
      <c r="BM143" s="192" t="s">
        <v>900</v>
      </c>
    </row>
    <row r="144" spans="1:65" s="12" customFormat="1" ht="25.9" customHeight="1">
      <c r="B144" s="165"/>
      <c r="C144" s="166"/>
      <c r="D144" s="167" t="s">
        <v>71</v>
      </c>
      <c r="E144" s="168" t="s">
        <v>1904</v>
      </c>
      <c r="F144" s="168" t="s">
        <v>3205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SUM(P145:P148)</f>
        <v>0</v>
      </c>
      <c r="Q144" s="173"/>
      <c r="R144" s="174">
        <f>SUM(R145:R148)</f>
        <v>0</v>
      </c>
      <c r="S144" s="173"/>
      <c r="T144" s="175">
        <f>SUM(T145:T148)</f>
        <v>0</v>
      </c>
      <c r="AR144" s="176" t="s">
        <v>79</v>
      </c>
      <c r="AT144" s="177" t="s">
        <v>71</v>
      </c>
      <c r="AU144" s="177" t="s">
        <v>72</v>
      </c>
      <c r="AY144" s="176" t="s">
        <v>177</v>
      </c>
      <c r="BK144" s="178">
        <f>SUM(BK145:BK148)</f>
        <v>0</v>
      </c>
    </row>
    <row r="145" spans="1:65" s="2" customFormat="1" ht="16.5" customHeight="1">
      <c r="A145" s="36"/>
      <c r="B145" s="37"/>
      <c r="C145" s="181" t="s">
        <v>393</v>
      </c>
      <c r="D145" s="181" t="s">
        <v>179</v>
      </c>
      <c r="E145" s="182" t="s">
        <v>3206</v>
      </c>
      <c r="F145" s="183" t="s">
        <v>3207</v>
      </c>
      <c r="G145" s="184" t="s">
        <v>380</v>
      </c>
      <c r="H145" s="185">
        <v>420</v>
      </c>
      <c r="I145" s="186"/>
      <c r="J145" s="187">
        <f>ROUND(I145*H145,2)</f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79</v>
      </c>
      <c r="BK145" s="193">
        <f>ROUND(I145*H145,2)</f>
        <v>0</v>
      </c>
      <c r="BL145" s="19" t="s">
        <v>184</v>
      </c>
      <c r="BM145" s="192" t="s">
        <v>914</v>
      </c>
    </row>
    <row r="146" spans="1:65" s="2" customFormat="1" ht="19.5">
      <c r="A146" s="36"/>
      <c r="B146" s="37"/>
      <c r="C146" s="38"/>
      <c r="D146" s="201" t="s">
        <v>217</v>
      </c>
      <c r="E146" s="38"/>
      <c r="F146" s="222" t="s">
        <v>3208</v>
      </c>
      <c r="G146" s="38"/>
      <c r="H146" s="38"/>
      <c r="I146" s="196"/>
      <c r="J146" s="38"/>
      <c r="K146" s="38"/>
      <c r="L146" s="41"/>
      <c r="M146" s="197"/>
      <c r="N146" s="19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217</v>
      </c>
      <c r="AU146" s="19" t="s">
        <v>79</v>
      </c>
    </row>
    <row r="147" spans="1:65" s="2" customFormat="1" ht="16.5" customHeight="1">
      <c r="A147" s="36"/>
      <c r="B147" s="37"/>
      <c r="C147" s="181" t="s">
        <v>399</v>
      </c>
      <c r="D147" s="181" t="s">
        <v>179</v>
      </c>
      <c r="E147" s="182" t="s">
        <v>3209</v>
      </c>
      <c r="F147" s="183" t="s">
        <v>3210</v>
      </c>
      <c r="G147" s="184" t="s">
        <v>380</v>
      </c>
      <c r="H147" s="185">
        <v>80</v>
      </c>
      <c r="I147" s="186"/>
      <c r="J147" s="187">
        <f>ROUND(I147*H147,2)</f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929</v>
      </c>
    </row>
    <row r="148" spans="1:65" s="2" customFormat="1" ht="19.5">
      <c r="A148" s="36"/>
      <c r="B148" s="37"/>
      <c r="C148" s="38"/>
      <c r="D148" s="201" t="s">
        <v>217</v>
      </c>
      <c r="E148" s="38"/>
      <c r="F148" s="222" t="s">
        <v>3211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217</v>
      </c>
      <c r="AU148" s="19" t="s">
        <v>79</v>
      </c>
    </row>
    <row r="149" spans="1:65" s="12" customFormat="1" ht="25.9" customHeight="1">
      <c r="B149" s="165"/>
      <c r="C149" s="166"/>
      <c r="D149" s="167" t="s">
        <v>71</v>
      </c>
      <c r="E149" s="168" t="s">
        <v>2003</v>
      </c>
      <c r="F149" s="168" t="s">
        <v>2894</v>
      </c>
      <c r="G149" s="166"/>
      <c r="H149" s="166"/>
      <c r="I149" s="169"/>
      <c r="J149" s="170">
        <f>BK149</f>
        <v>0</v>
      </c>
      <c r="K149" s="166"/>
      <c r="L149" s="171"/>
      <c r="M149" s="172"/>
      <c r="N149" s="173"/>
      <c r="O149" s="173"/>
      <c r="P149" s="174">
        <f>SUM(P150:P152)</f>
        <v>0</v>
      </c>
      <c r="Q149" s="173"/>
      <c r="R149" s="174">
        <f>SUM(R150:R152)</f>
        <v>0</v>
      </c>
      <c r="S149" s="173"/>
      <c r="T149" s="175">
        <f>SUM(T150:T152)</f>
        <v>0</v>
      </c>
      <c r="AR149" s="176" t="s">
        <v>79</v>
      </c>
      <c r="AT149" s="177" t="s">
        <v>71</v>
      </c>
      <c r="AU149" s="177" t="s">
        <v>72</v>
      </c>
      <c r="AY149" s="176" t="s">
        <v>177</v>
      </c>
      <c r="BK149" s="178">
        <f>SUM(BK150:BK152)</f>
        <v>0</v>
      </c>
    </row>
    <row r="150" spans="1:65" s="2" customFormat="1" ht="16.5" customHeight="1">
      <c r="A150" s="36"/>
      <c r="B150" s="37"/>
      <c r="C150" s="181" t="s">
        <v>404</v>
      </c>
      <c r="D150" s="181" t="s">
        <v>179</v>
      </c>
      <c r="E150" s="182" t="s">
        <v>3212</v>
      </c>
      <c r="F150" s="183" t="s">
        <v>3213</v>
      </c>
      <c r="G150" s="184" t="s">
        <v>380</v>
      </c>
      <c r="H150" s="185">
        <v>100</v>
      </c>
      <c r="I150" s="186"/>
      <c r="J150" s="187">
        <f>ROUND(I150*H150,2)</f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79</v>
      </c>
      <c r="BK150" s="193">
        <f>ROUND(I150*H150,2)</f>
        <v>0</v>
      </c>
      <c r="BL150" s="19" t="s">
        <v>184</v>
      </c>
      <c r="BM150" s="192" t="s">
        <v>940</v>
      </c>
    </row>
    <row r="151" spans="1:65" s="2" customFormat="1" ht="16.5" customHeight="1">
      <c r="A151" s="36"/>
      <c r="B151" s="37"/>
      <c r="C151" s="181" t="s">
        <v>411</v>
      </c>
      <c r="D151" s="181" t="s">
        <v>179</v>
      </c>
      <c r="E151" s="182" t="s">
        <v>3214</v>
      </c>
      <c r="F151" s="183" t="s">
        <v>3202</v>
      </c>
      <c r="G151" s="184" t="s">
        <v>2311</v>
      </c>
      <c r="H151" s="185">
        <v>5130</v>
      </c>
      <c r="I151" s="186"/>
      <c r="J151" s="187">
        <f>ROUND(I151*H151,2)</f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79</v>
      </c>
      <c r="BK151" s="193">
        <f>ROUND(I151*H151,2)</f>
        <v>0</v>
      </c>
      <c r="BL151" s="19" t="s">
        <v>184</v>
      </c>
      <c r="BM151" s="192" t="s">
        <v>950</v>
      </c>
    </row>
    <row r="152" spans="1:65" s="2" customFormat="1" ht="16.5" customHeight="1">
      <c r="A152" s="36"/>
      <c r="B152" s="37"/>
      <c r="C152" s="181" t="s">
        <v>417</v>
      </c>
      <c r="D152" s="181" t="s">
        <v>179</v>
      </c>
      <c r="E152" s="182" t="s">
        <v>3215</v>
      </c>
      <c r="F152" s="183" t="s">
        <v>2898</v>
      </c>
      <c r="G152" s="184" t="s">
        <v>2314</v>
      </c>
      <c r="H152" s="185">
        <v>1</v>
      </c>
      <c r="I152" s="186"/>
      <c r="J152" s="187">
        <f>ROUND(I152*H152,2)</f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79</v>
      </c>
      <c r="BK152" s="193">
        <f>ROUND(I152*H152,2)</f>
        <v>0</v>
      </c>
      <c r="BL152" s="19" t="s">
        <v>184</v>
      </c>
      <c r="BM152" s="192" t="s">
        <v>962</v>
      </c>
    </row>
    <row r="153" spans="1:65" s="12" customFormat="1" ht="25.9" customHeight="1">
      <c r="B153" s="165"/>
      <c r="C153" s="166"/>
      <c r="D153" s="167" t="s">
        <v>71</v>
      </c>
      <c r="E153" s="168" t="s">
        <v>2117</v>
      </c>
      <c r="F153" s="168" t="s">
        <v>2889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P154</f>
        <v>0</v>
      </c>
      <c r="Q153" s="173"/>
      <c r="R153" s="174">
        <f>R154</f>
        <v>0</v>
      </c>
      <c r="S153" s="173"/>
      <c r="T153" s="175">
        <f>T154</f>
        <v>0</v>
      </c>
      <c r="AR153" s="176" t="s">
        <v>79</v>
      </c>
      <c r="AT153" s="177" t="s">
        <v>71</v>
      </c>
      <c r="AU153" s="177" t="s">
        <v>72</v>
      </c>
      <c r="AY153" s="176" t="s">
        <v>177</v>
      </c>
      <c r="BK153" s="178">
        <f>BK154</f>
        <v>0</v>
      </c>
    </row>
    <row r="154" spans="1:65" s="2" customFormat="1" ht="24.2" customHeight="1">
      <c r="A154" s="36"/>
      <c r="B154" s="37"/>
      <c r="C154" s="181" t="s">
        <v>423</v>
      </c>
      <c r="D154" s="181" t="s">
        <v>179</v>
      </c>
      <c r="E154" s="182" t="s">
        <v>3216</v>
      </c>
      <c r="F154" s="183" t="s">
        <v>3217</v>
      </c>
      <c r="G154" s="184" t="s">
        <v>3218</v>
      </c>
      <c r="H154" s="185">
        <v>12</v>
      </c>
      <c r="I154" s="186"/>
      <c r="J154" s="187">
        <f>ROUND(I154*H154,2)</f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79</v>
      </c>
      <c r="BK154" s="193">
        <f>ROUND(I154*H154,2)</f>
        <v>0</v>
      </c>
      <c r="BL154" s="19" t="s">
        <v>184</v>
      </c>
      <c r="BM154" s="192" t="s">
        <v>972</v>
      </c>
    </row>
    <row r="155" spans="1:65" s="12" customFormat="1" ht="25.9" customHeight="1">
      <c r="B155" s="165"/>
      <c r="C155" s="166"/>
      <c r="D155" s="167" t="s">
        <v>71</v>
      </c>
      <c r="E155" s="168" t="s">
        <v>2254</v>
      </c>
      <c r="F155" s="168" t="s">
        <v>2899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SUM(P156:P162)</f>
        <v>0</v>
      </c>
      <c r="Q155" s="173"/>
      <c r="R155" s="174">
        <f>SUM(R156:R162)</f>
        <v>0</v>
      </c>
      <c r="S155" s="173"/>
      <c r="T155" s="175">
        <f>SUM(T156:T162)</f>
        <v>0</v>
      </c>
      <c r="AR155" s="176" t="s">
        <v>79</v>
      </c>
      <c r="AT155" s="177" t="s">
        <v>71</v>
      </c>
      <c r="AU155" s="177" t="s">
        <v>72</v>
      </c>
      <c r="AY155" s="176" t="s">
        <v>177</v>
      </c>
      <c r="BK155" s="178">
        <f>SUM(BK156:BK162)</f>
        <v>0</v>
      </c>
    </row>
    <row r="156" spans="1:65" s="2" customFormat="1" ht="16.5" customHeight="1">
      <c r="A156" s="36"/>
      <c r="B156" s="37"/>
      <c r="C156" s="181" t="s">
        <v>429</v>
      </c>
      <c r="D156" s="181" t="s">
        <v>179</v>
      </c>
      <c r="E156" s="182" t="s">
        <v>3219</v>
      </c>
      <c r="F156" s="183" t="s">
        <v>2901</v>
      </c>
      <c r="G156" s="184" t="s">
        <v>2314</v>
      </c>
      <c r="H156" s="185">
        <v>1</v>
      </c>
      <c r="I156" s="186"/>
      <c r="J156" s="187">
        <f t="shared" ref="J156:J162" si="0">ROUND(I156*H156,2)</f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ref="P156:P162" si="1">O156*H156</f>
        <v>0</v>
      </c>
      <c r="Q156" s="190">
        <v>0</v>
      </c>
      <c r="R156" s="190">
        <f t="shared" ref="R156:R162" si="2">Q156*H156</f>
        <v>0</v>
      </c>
      <c r="S156" s="190">
        <v>0</v>
      </c>
      <c r="T156" s="191">
        <f t="shared" ref="T156:T162" si="3"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ref="BE156:BE162" si="4">IF(N156="základní",J156,0)</f>
        <v>0</v>
      </c>
      <c r="BF156" s="193">
        <f t="shared" ref="BF156:BF162" si="5">IF(N156="snížená",J156,0)</f>
        <v>0</v>
      </c>
      <c r="BG156" s="193">
        <f t="shared" ref="BG156:BG162" si="6">IF(N156="zákl. přenesená",J156,0)</f>
        <v>0</v>
      </c>
      <c r="BH156" s="193">
        <f t="shared" ref="BH156:BH162" si="7">IF(N156="sníž. přenesená",J156,0)</f>
        <v>0</v>
      </c>
      <c r="BI156" s="193">
        <f t="shared" ref="BI156:BI162" si="8">IF(N156="nulová",J156,0)</f>
        <v>0</v>
      </c>
      <c r="BJ156" s="19" t="s">
        <v>79</v>
      </c>
      <c r="BK156" s="193">
        <f t="shared" ref="BK156:BK162" si="9">ROUND(I156*H156,2)</f>
        <v>0</v>
      </c>
      <c r="BL156" s="19" t="s">
        <v>184</v>
      </c>
      <c r="BM156" s="192" t="s">
        <v>982</v>
      </c>
    </row>
    <row r="157" spans="1:65" s="2" customFormat="1" ht="16.5" customHeight="1">
      <c r="A157" s="36"/>
      <c r="B157" s="37"/>
      <c r="C157" s="181" t="s">
        <v>434</v>
      </c>
      <c r="D157" s="181" t="s">
        <v>179</v>
      </c>
      <c r="E157" s="182" t="s">
        <v>2902</v>
      </c>
      <c r="F157" s="183" t="s">
        <v>2903</v>
      </c>
      <c r="G157" s="184" t="s">
        <v>380</v>
      </c>
      <c r="H157" s="185">
        <v>350</v>
      </c>
      <c r="I157" s="186"/>
      <c r="J157" s="187">
        <f t="shared" si="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19" t="s">
        <v>79</v>
      </c>
      <c r="BK157" s="193">
        <f t="shared" si="9"/>
        <v>0</v>
      </c>
      <c r="BL157" s="19" t="s">
        <v>184</v>
      </c>
      <c r="BM157" s="192" t="s">
        <v>992</v>
      </c>
    </row>
    <row r="158" spans="1:65" s="2" customFormat="1" ht="16.5" customHeight="1">
      <c r="A158" s="36"/>
      <c r="B158" s="37"/>
      <c r="C158" s="181" t="s">
        <v>439</v>
      </c>
      <c r="D158" s="181" t="s">
        <v>179</v>
      </c>
      <c r="E158" s="182" t="s">
        <v>3220</v>
      </c>
      <c r="F158" s="183" t="s">
        <v>2905</v>
      </c>
      <c r="G158" s="184" t="s">
        <v>2314</v>
      </c>
      <c r="H158" s="185">
        <v>1</v>
      </c>
      <c r="I158" s="186"/>
      <c r="J158" s="187">
        <f t="shared" si="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9" t="s">
        <v>79</v>
      </c>
      <c r="BK158" s="193">
        <f t="shared" si="9"/>
        <v>0</v>
      </c>
      <c r="BL158" s="19" t="s">
        <v>184</v>
      </c>
      <c r="BM158" s="192" t="s">
        <v>1002</v>
      </c>
    </row>
    <row r="159" spans="1:65" s="2" customFormat="1" ht="16.5" customHeight="1">
      <c r="A159" s="36"/>
      <c r="B159" s="37"/>
      <c r="C159" s="181" t="s">
        <v>445</v>
      </c>
      <c r="D159" s="181" t="s">
        <v>179</v>
      </c>
      <c r="E159" s="182" t="s">
        <v>3221</v>
      </c>
      <c r="F159" s="183" t="s">
        <v>3222</v>
      </c>
      <c r="G159" s="184" t="s">
        <v>2314</v>
      </c>
      <c r="H159" s="185">
        <v>1</v>
      </c>
      <c r="I159" s="186"/>
      <c r="J159" s="187">
        <f t="shared" si="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9" t="s">
        <v>79</v>
      </c>
      <c r="BK159" s="193">
        <f t="shared" si="9"/>
        <v>0</v>
      </c>
      <c r="BL159" s="19" t="s">
        <v>184</v>
      </c>
      <c r="BM159" s="192" t="s">
        <v>1012</v>
      </c>
    </row>
    <row r="160" spans="1:65" s="2" customFormat="1" ht="16.5" customHeight="1">
      <c r="A160" s="36"/>
      <c r="B160" s="37"/>
      <c r="C160" s="181" t="s">
        <v>456</v>
      </c>
      <c r="D160" s="181" t="s">
        <v>179</v>
      </c>
      <c r="E160" s="182" t="s">
        <v>3223</v>
      </c>
      <c r="F160" s="183" t="s">
        <v>2907</v>
      </c>
      <c r="G160" s="184" t="s">
        <v>2314</v>
      </c>
      <c r="H160" s="185">
        <v>1</v>
      </c>
      <c r="I160" s="186"/>
      <c r="J160" s="187">
        <f t="shared" si="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19" t="s">
        <v>79</v>
      </c>
      <c r="BK160" s="193">
        <f t="shared" si="9"/>
        <v>0</v>
      </c>
      <c r="BL160" s="19" t="s">
        <v>184</v>
      </c>
      <c r="BM160" s="192" t="s">
        <v>1023</v>
      </c>
    </row>
    <row r="161" spans="1:65" s="2" customFormat="1" ht="16.5" customHeight="1">
      <c r="A161" s="36"/>
      <c r="B161" s="37"/>
      <c r="C161" s="181" t="s">
        <v>463</v>
      </c>
      <c r="D161" s="181" t="s">
        <v>179</v>
      </c>
      <c r="E161" s="182" t="s">
        <v>3224</v>
      </c>
      <c r="F161" s="183" t="s">
        <v>3225</v>
      </c>
      <c r="G161" s="184" t="s">
        <v>2314</v>
      </c>
      <c r="H161" s="185">
        <v>1</v>
      </c>
      <c r="I161" s="186"/>
      <c r="J161" s="187">
        <f t="shared" si="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9" t="s">
        <v>79</v>
      </c>
      <c r="BK161" s="193">
        <f t="shared" si="9"/>
        <v>0</v>
      </c>
      <c r="BL161" s="19" t="s">
        <v>184</v>
      </c>
      <c r="BM161" s="192" t="s">
        <v>1034</v>
      </c>
    </row>
    <row r="162" spans="1:65" s="2" customFormat="1" ht="16.5" customHeight="1">
      <c r="A162" s="36"/>
      <c r="B162" s="37"/>
      <c r="C162" s="181" t="s">
        <v>472</v>
      </c>
      <c r="D162" s="181" t="s">
        <v>179</v>
      </c>
      <c r="E162" s="182" t="s">
        <v>3226</v>
      </c>
      <c r="F162" s="183" t="s">
        <v>3017</v>
      </c>
      <c r="G162" s="184" t="s">
        <v>2314</v>
      </c>
      <c r="H162" s="185">
        <v>1</v>
      </c>
      <c r="I162" s="186"/>
      <c r="J162" s="187">
        <f t="shared" si="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9" t="s">
        <v>79</v>
      </c>
      <c r="BK162" s="193">
        <f t="shared" si="9"/>
        <v>0</v>
      </c>
      <c r="BL162" s="19" t="s">
        <v>184</v>
      </c>
      <c r="BM162" s="192" t="s">
        <v>1043</v>
      </c>
    </row>
    <row r="163" spans="1:65" s="12" customFormat="1" ht="25.9" customHeight="1">
      <c r="B163" s="165"/>
      <c r="C163" s="166"/>
      <c r="D163" s="167" t="s">
        <v>71</v>
      </c>
      <c r="E163" s="168" t="s">
        <v>2998</v>
      </c>
      <c r="F163" s="168" t="s">
        <v>2523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SUM(P164:P186)</f>
        <v>0</v>
      </c>
      <c r="Q163" s="173"/>
      <c r="R163" s="174">
        <f>SUM(R164:R186)</f>
        <v>0</v>
      </c>
      <c r="S163" s="173"/>
      <c r="T163" s="175">
        <f>SUM(T164:T186)</f>
        <v>0</v>
      </c>
      <c r="AR163" s="176" t="s">
        <v>79</v>
      </c>
      <c r="AT163" s="177" t="s">
        <v>71</v>
      </c>
      <c r="AU163" s="177" t="s">
        <v>72</v>
      </c>
      <c r="AY163" s="176" t="s">
        <v>177</v>
      </c>
      <c r="BK163" s="178">
        <f>SUM(BK164:BK186)</f>
        <v>0</v>
      </c>
    </row>
    <row r="164" spans="1:65" s="2" customFormat="1" ht="16.5" customHeight="1">
      <c r="A164" s="36"/>
      <c r="B164" s="37"/>
      <c r="C164" s="181" t="s">
        <v>480</v>
      </c>
      <c r="D164" s="181" t="s">
        <v>179</v>
      </c>
      <c r="E164" s="182" t="s">
        <v>3227</v>
      </c>
      <c r="F164" s="183" t="s">
        <v>3228</v>
      </c>
      <c r="G164" s="184" t="s">
        <v>2311</v>
      </c>
      <c r="H164" s="185">
        <v>6</v>
      </c>
      <c r="I164" s="186"/>
      <c r="J164" s="187">
        <f t="shared" ref="J164:J186" si="10">ROUND(I164*H164,2)</f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ref="P164:P186" si="11">O164*H164</f>
        <v>0</v>
      </c>
      <c r="Q164" s="190">
        <v>0</v>
      </c>
      <c r="R164" s="190">
        <f t="shared" ref="R164:R186" si="12">Q164*H164</f>
        <v>0</v>
      </c>
      <c r="S164" s="190">
        <v>0</v>
      </c>
      <c r="T164" s="191">
        <f t="shared" ref="T164:T186" si="1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ref="BE164:BE186" si="14">IF(N164="základní",J164,0)</f>
        <v>0</v>
      </c>
      <c r="BF164" s="193">
        <f t="shared" ref="BF164:BF186" si="15">IF(N164="snížená",J164,0)</f>
        <v>0</v>
      </c>
      <c r="BG164" s="193">
        <f t="shared" ref="BG164:BG186" si="16">IF(N164="zákl. přenesená",J164,0)</f>
        <v>0</v>
      </c>
      <c r="BH164" s="193">
        <f t="shared" ref="BH164:BH186" si="17">IF(N164="sníž. přenesená",J164,0)</f>
        <v>0</v>
      </c>
      <c r="BI164" s="193">
        <f t="shared" ref="BI164:BI186" si="18">IF(N164="nulová",J164,0)</f>
        <v>0</v>
      </c>
      <c r="BJ164" s="19" t="s">
        <v>79</v>
      </c>
      <c r="BK164" s="193">
        <f t="shared" ref="BK164:BK186" si="19">ROUND(I164*H164,2)</f>
        <v>0</v>
      </c>
      <c r="BL164" s="19" t="s">
        <v>184</v>
      </c>
      <c r="BM164" s="192" t="s">
        <v>1053</v>
      </c>
    </row>
    <row r="165" spans="1:65" s="2" customFormat="1" ht="16.5" customHeight="1">
      <c r="A165" s="36"/>
      <c r="B165" s="37"/>
      <c r="C165" s="181" t="s">
        <v>486</v>
      </c>
      <c r="D165" s="181" t="s">
        <v>179</v>
      </c>
      <c r="E165" s="182" t="s">
        <v>3229</v>
      </c>
      <c r="F165" s="183" t="s">
        <v>3230</v>
      </c>
      <c r="G165" s="184" t="s">
        <v>2314</v>
      </c>
      <c r="H165" s="185">
        <v>1</v>
      </c>
      <c r="I165" s="186"/>
      <c r="J165" s="187">
        <f t="shared" si="1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9" t="s">
        <v>79</v>
      </c>
      <c r="BK165" s="193">
        <f t="shared" si="19"/>
        <v>0</v>
      </c>
      <c r="BL165" s="19" t="s">
        <v>184</v>
      </c>
      <c r="BM165" s="192" t="s">
        <v>1069</v>
      </c>
    </row>
    <row r="166" spans="1:65" s="2" customFormat="1" ht="16.5" customHeight="1">
      <c r="A166" s="36"/>
      <c r="B166" s="37"/>
      <c r="C166" s="181" t="s">
        <v>490</v>
      </c>
      <c r="D166" s="181" t="s">
        <v>179</v>
      </c>
      <c r="E166" s="182" t="s">
        <v>3231</v>
      </c>
      <c r="F166" s="183" t="s">
        <v>3232</v>
      </c>
      <c r="G166" s="184" t="s">
        <v>2314</v>
      </c>
      <c r="H166" s="185">
        <v>1</v>
      </c>
      <c r="I166" s="186"/>
      <c r="J166" s="187">
        <f t="shared" si="1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9" t="s">
        <v>79</v>
      </c>
      <c r="BK166" s="193">
        <f t="shared" si="19"/>
        <v>0</v>
      </c>
      <c r="BL166" s="19" t="s">
        <v>184</v>
      </c>
      <c r="BM166" s="192" t="s">
        <v>1081</v>
      </c>
    </row>
    <row r="167" spans="1:65" s="2" customFormat="1" ht="16.5" customHeight="1">
      <c r="A167" s="36"/>
      <c r="B167" s="37"/>
      <c r="C167" s="181" t="s">
        <v>495</v>
      </c>
      <c r="D167" s="181" t="s">
        <v>179</v>
      </c>
      <c r="E167" s="182" t="s">
        <v>3233</v>
      </c>
      <c r="F167" s="183" t="s">
        <v>3234</v>
      </c>
      <c r="G167" s="184" t="s">
        <v>2314</v>
      </c>
      <c r="H167" s="185">
        <v>1</v>
      </c>
      <c r="I167" s="186"/>
      <c r="J167" s="187">
        <f t="shared" si="1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9" t="s">
        <v>79</v>
      </c>
      <c r="BK167" s="193">
        <f t="shared" si="19"/>
        <v>0</v>
      </c>
      <c r="BL167" s="19" t="s">
        <v>184</v>
      </c>
      <c r="BM167" s="192" t="s">
        <v>1094</v>
      </c>
    </row>
    <row r="168" spans="1:65" s="2" customFormat="1" ht="16.5" customHeight="1">
      <c r="A168" s="36"/>
      <c r="B168" s="37"/>
      <c r="C168" s="181" t="s">
        <v>502</v>
      </c>
      <c r="D168" s="181" t="s">
        <v>179</v>
      </c>
      <c r="E168" s="182" t="s">
        <v>3235</v>
      </c>
      <c r="F168" s="183" t="s">
        <v>3236</v>
      </c>
      <c r="G168" s="184" t="s">
        <v>2314</v>
      </c>
      <c r="H168" s="185">
        <v>1</v>
      </c>
      <c r="I168" s="186"/>
      <c r="J168" s="187">
        <f t="shared" si="1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9" t="s">
        <v>79</v>
      </c>
      <c r="BK168" s="193">
        <f t="shared" si="19"/>
        <v>0</v>
      </c>
      <c r="BL168" s="19" t="s">
        <v>184</v>
      </c>
      <c r="BM168" s="192" t="s">
        <v>1107</v>
      </c>
    </row>
    <row r="169" spans="1:65" s="2" customFormat="1" ht="16.5" customHeight="1">
      <c r="A169" s="36"/>
      <c r="B169" s="37"/>
      <c r="C169" s="181" t="s">
        <v>508</v>
      </c>
      <c r="D169" s="181" t="s">
        <v>179</v>
      </c>
      <c r="E169" s="182" t="s">
        <v>3237</v>
      </c>
      <c r="F169" s="183" t="s">
        <v>3238</v>
      </c>
      <c r="G169" s="184" t="s">
        <v>2314</v>
      </c>
      <c r="H169" s="185">
        <v>1</v>
      </c>
      <c r="I169" s="186"/>
      <c r="J169" s="187">
        <f t="shared" si="1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9" t="s">
        <v>79</v>
      </c>
      <c r="BK169" s="193">
        <f t="shared" si="19"/>
        <v>0</v>
      </c>
      <c r="BL169" s="19" t="s">
        <v>184</v>
      </c>
      <c r="BM169" s="192" t="s">
        <v>1118</v>
      </c>
    </row>
    <row r="170" spans="1:65" s="2" customFormat="1" ht="16.5" customHeight="1">
      <c r="A170" s="36"/>
      <c r="B170" s="37"/>
      <c r="C170" s="181" t="s">
        <v>514</v>
      </c>
      <c r="D170" s="181" t="s">
        <v>179</v>
      </c>
      <c r="E170" s="182" t="s">
        <v>3239</v>
      </c>
      <c r="F170" s="183" t="s">
        <v>3240</v>
      </c>
      <c r="G170" s="184" t="s">
        <v>2314</v>
      </c>
      <c r="H170" s="185">
        <v>1</v>
      </c>
      <c r="I170" s="186"/>
      <c r="J170" s="187">
        <f t="shared" si="1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9" t="s">
        <v>79</v>
      </c>
      <c r="BK170" s="193">
        <f t="shared" si="19"/>
        <v>0</v>
      </c>
      <c r="BL170" s="19" t="s">
        <v>184</v>
      </c>
      <c r="BM170" s="192" t="s">
        <v>1130</v>
      </c>
    </row>
    <row r="171" spans="1:65" s="2" customFormat="1" ht="21.75" customHeight="1">
      <c r="A171" s="36"/>
      <c r="B171" s="37"/>
      <c r="C171" s="181" t="s">
        <v>520</v>
      </c>
      <c r="D171" s="181" t="s">
        <v>179</v>
      </c>
      <c r="E171" s="182" t="s">
        <v>3241</v>
      </c>
      <c r="F171" s="183" t="s">
        <v>3242</v>
      </c>
      <c r="G171" s="184" t="s">
        <v>2314</v>
      </c>
      <c r="H171" s="185">
        <v>1</v>
      </c>
      <c r="I171" s="186"/>
      <c r="J171" s="187">
        <f t="shared" si="1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9" t="s">
        <v>79</v>
      </c>
      <c r="BK171" s="193">
        <f t="shared" si="19"/>
        <v>0</v>
      </c>
      <c r="BL171" s="19" t="s">
        <v>184</v>
      </c>
      <c r="BM171" s="192" t="s">
        <v>1144</v>
      </c>
    </row>
    <row r="172" spans="1:65" s="2" customFormat="1" ht="16.5" customHeight="1">
      <c r="A172" s="36"/>
      <c r="B172" s="37"/>
      <c r="C172" s="181" t="s">
        <v>526</v>
      </c>
      <c r="D172" s="181" t="s">
        <v>179</v>
      </c>
      <c r="E172" s="182" t="s">
        <v>3243</v>
      </c>
      <c r="F172" s="183" t="s">
        <v>3244</v>
      </c>
      <c r="G172" s="184" t="s">
        <v>2314</v>
      </c>
      <c r="H172" s="185">
        <v>1</v>
      </c>
      <c r="I172" s="186"/>
      <c r="J172" s="187">
        <f t="shared" si="1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19" t="s">
        <v>79</v>
      </c>
      <c r="BK172" s="193">
        <f t="shared" si="19"/>
        <v>0</v>
      </c>
      <c r="BL172" s="19" t="s">
        <v>184</v>
      </c>
      <c r="BM172" s="192" t="s">
        <v>1155</v>
      </c>
    </row>
    <row r="173" spans="1:65" s="2" customFormat="1" ht="16.5" customHeight="1">
      <c r="A173" s="36"/>
      <c r="B173" s="37"/>
      <c r="C173" s="181" t="s">
        <v>533</v>
      </c>
      <c r="D173" s="181" t="s">
        <v>179</v>
      </c>
      <c r="E173" s="182" t="s">
        <v>3245</v>
      </c>
      <c r="F173" s="183" t="s">
        <v>2847</v>
      </c>
      <c r="G173" s="184" t="s">
        <v>2314</v>
      </c>
      <c r="H173" s="185">
        <v>1</v>
      </c>
      <c r="I173" s="186"/>
      <c r="J173" s="187">
        <f t="shared" si="1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19" t="s">
        <v>79</v>
      </c>
      <c r="BK173" s="193">
        <f t="shared" si="19"/>
        <v>0</v>
      </c>
      <c r="BL173" s="19" t="s">
        <v>184</v>
      </c>
      <c r="BM173" s="192" t="s">
        <v>1165</v>
      </c>
    </row>
    <row r="174" spans="1:65" s="2" customFormat="1" ht="16.5" customHeight="1">
      <c r="A174" s="36"/>
      <c r="B174" s="37"/>
      <c r="C174" s="181" t="s">
        <v>542</v>
      </c>
      <c r="D174" s="181" t="s">
        <v>179</v>
      </c>
      <c r="E174" s="182" t="s">
        <v>3246</v>
      </c>
      <c r="F174" s="183" t="s">
        <v>3247</v>
      </c>
      <c r="G174" s="184" t="s">
        <v>2314</v>
      </c>
      <c r="H174" s="185">
        <v>1</v>
      </c>
      <c r="I174" s="186"/>
      <c r="J174" s="187">
        <f t="shared" si="1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19" t="s">
        <v>79</v>
      </c>
      <c r="BK174" s="193">
        <f t="shared" si="19"/>
        <v>0</v>
      </c>
      <c r="BL174" s="19" t="s">
        <v>184</v>
      </c>
      <c r="BM174" s="192" t="s">
        <v>1177</v>
      </c>
    </row>
    <row r="175" spans="1:65" s="2" customFormat="1" ht="16.5" customHeight="1">
      <c r="A175" s="36"/>
      <c r="B175" s="37"/>
      <c r="C175" s="181" t="s">
        <v>551</v>
      </c>
      <c r="D175" s="181" t="s">
        <v>179</v>
      </c>
      <c r="E175" s="182" t="s">
        <v>3248</v>
      </c>
      <c r="F175" s="183" t="s">
        <v>3249</v>
      </c>
      <c r="G175" s="184" t="s">
        <v>2314</v>
      </c>
      <c r="H175" s="185">
        <v>1</v>
      </c>
      <c r="I175" s="186"/>
      <c r="J175" s="187">
        <f t="shared" si="1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11"/>
        <v>0</v>
      </c>
      <c r="Q175" s="190">
        <v>0</v>
      </c>
      <c r="R175" s="190">
        <f t="shared" si="12"/>
        <v>0</v>
      </c>
      <c r="S175" s="190">
        <v>0</v>
      </c>
      <c r="T175" s="191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19" t="s">
        <v>79</v>
      </c>
      <c r="BK175" s="193">
        <f t="shared" si="19"/>
        <v>0</v>
      </c>
      <c r="BL175" s="19" t="s">
        <v>184</v>
      </c>
      <c r="BM175" s="192" t="s">
        <v>1188</v>
      </c>
    </row>
    <row r="176" spans="1:65" s="2" customFormat="1" ht="16.5" customHeight="1">
      <c r="A176" s="36"/>
      <c r="B176" s="37"/>
      <c r="C176" s="181" t="s">
        <v>561</v>
      </c>
      <c r="D176" s="181" t="s">
        <v>179</v>
      </c>
      <c r="E176" s="182" t="s">
        <v>3250</v>
      </c>
      <c r="F176" s="183" t="s">
        <v>3251</v>
      </c>
      <c r="G176" s="184" t="s">
        <v>2314</v>
      </c>
      <c r="H176" s="185">
        <v>1</v>
      </c>
      <c r="I176" s="186"/>
      <c r="J176" s="187">
        <f t="shared" si="1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11"/>
        <v>0</v>
      </c>
      <c r="Q176" s="190">
        <v>0</v>
      </c>
      <c r="R176" s="190">
        <f t="shared" si="12"/>
        <v>0</v>
      </c>
      <c r="S176" s="190">
        <v>0</v>
      </c>
      <c r="T176" s="191">
        <f t="shared" si="1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19" t="s">
        <v>79</v>
      </c>
      <c r="BK176" s="193">
        <f t="shared" si="19"/>
        <v>0</v>
      </c>
      <c r="BL176" s="19" t="s">
        <v>184</v>
      </c>
      <c r="BM176" s="192" t="s">
        <v>1200</v>
      </c>
    </row>
    <row r="177" spans="1:65" s="2" customFormat="1" ht="16.5" customHeight="1">
      <c r="A177" s="36"/>
      <c r="B177" s="37"/>
      <c r="C177" s="181" t="s">
        <v>571</v>
      </c>
      <c r="D177" s="181" t="s">
        <v>179</v>
      </c>
      <c r="E177" s="182" t="s">
        <v>3252</v>
      </c>
      <c r="F177" s="183" t="s">
        <v>3253</v>
      </c>
      <c r="G177" s="184" t="s">
        <v>2314</v>
      </c>
      <c r="H177" s="185">
        <v>1</v>
      </c>
      <c r="I177" s="186"/>
      <c r="J177" s="187">
        <f t="shared" si="1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11"/>
        <v>0</v>
      </c>
      <c r="Q177" s="190">
        <v>0</v>
      </c>
      <c r="R177" s="190">
        <f t="shared" si="12"/>
        <v>0</v>
      </c>
      <c r="S177" s="190">
        <v>0</v>
      </c>
      <c r="T177" s="191">
        <f t="shared" si="1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19" t="s">
        <v>79</v>
      </c>
      <c r="BK177" s="193">
        <f t="shared" si="19"/>
        <v>0</v>
      </c>
      <c r="BL177" s="19" t="s">
        <v>184</v>
      </c>
      <c r="BM177" s="192" t="s">
        <v>1212</v>
      </c>
    </row>
    <row r="178" spans="1:65" s="2" customFormat="1" ht="16.5" customHeight="1">
      <c r="A178" s="36"/>
      <c r="B178" s="37"/>
      <c r="C178" s="181" t="s">
        <v>893</v>
      </c>
      <c r="D178" s="181" t="s">
        <v>179</v>
      </c>
      <c r="E178" s="182" t="s">
        <v>3254</v>
      </c>
      <c r="F178" s="183" t="s">
        <v>3255</v>
      </c>
      <c r="G178" s="184" t="s">
        <v>2314</v>
      </c>
      <c r="H178" s="185">
        <v>1</v>
      </c>
      <c r="I178" s="186"/>
      <c r="J178" s="187">
        <f t="shared" si="1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11"/>
        <v>0</v>
      </c>
      <c r="Q178" s="190">
        <v>0</v>
      </c>
      <c r="R178" s="190">
        <f t="shared" si="12"/>
        <v>0</v>
      </c>
      <c r="S178" s="190">
        <v>0</v>
      </c>
      <c r="T178" s="191">
        <f t="shared" si="1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19" t="s">
        <v>79</v>
      </c>
      <c r="BK178" s="193">
        <f t="shared" si="19"/>
        <v>0</v>
      </c>
      <c r="BL178" s="19" t="s">
        <v>184</v>
      </c>
      <c r="BM178" s="192" t="s">
        <v>1224</v>
      </c>
    </row>
    <row r="179" spans="1:65" s="2" customFormat="1" ht="16.5" customHeight="1">
      <c r="A179" s="36"/>
      <c r="B179" s="37"/>
      <c r="C179" s="181" t="s">
        <v>900</v>
      </c>
      <c r="D179" s="181" t="s">
        <v>179</v>
      </c>
      <c r="E179" s="182" t="s">
        <v>3052</v>
      </c>
      <c r="F179" s="183" t="s">
        <v>2916</v>
      </c>
      <c r="G179" s="184" t="s">
        <v>2314</v>
      </c>
      <c r="H179" s="185">
        <v>1</v>
      </c>
      <c r="I179" s="186"/>
      <c r="J179" s="187">
        <f t="shared" si="1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11"/>
        <v>0</v>
      </c>
      <c r="Q179" s="190">
        <v>0</v>
      </c>
      <c r="R179" s="190">
        <f t="shared" si="12"/>
        <v>0</v>
      </c>
      <c r="S179" s="190">
        <v>0</v>
      </c>
      <c r="T179" s="191">
        <f t="shared" si="1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19" t="s">
        <v>79</v>
      </c>
      <c r="BK179" s="193">
        <f t="shared" si="19"/>
        <v>0</v>
      </c>
      <c r="BL179" s="19" t="s">
        <v>184</v>
      </c>
      <c r="BM179" s="192" t="s">
        <v>1235</v>
      </c>
    </row>
    <row r="180" spans="1:65" s="2" customFormat="1" ht="16.5" customHeight="1">
      <c r="A180" s="36"/>
      <c r="B180" s="37"/>
      <c r="C180" s="181" t="s">
        <v>908</v>
      </c>
      <c r="D180" s="181" t="s">
        <v>179</v>
      </c>
      <c r="E180" s="182" t="s">
        <v>3256</v>
      </c>
      <c r="F180" s="183" t="s">
        <v>2849</v>
      </c>
      <c r="G180" s="184" t="s">
        <v>2314</v>
      </c>
      <c r="H180" s="185">
        <v>1</v>
      </c>
      <c r="I180" s="186"/>
      <c r="J180" s="187">
        <f t="shared" si="1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19" t="s">
        <v>79</v>
      </c>
      <c r="BK180" s="193">
        <f t="shared" si="19"/>
        <v>0</v>
      </c>
      <c r="BL180" s="19" t="s">
        <v>184</v>
      </c>
      <c r="BM180" s="192" t="s">
        <v>1247</v>
      </c>
    </row>
    <row r="181" spans="1:65" s="2" customFormat="1" ht="16.5" customHeight="1">
      <c r="A181" s="36"/>
      <c r="B181" s="37"/>
      <c r="C181" s="181" t="s">
        <v>914</v>
      </c>
      <c r="D181" s="181" t="s">
        <v>179</v>
      </c>
      <c r="E181" s="182" t="s">
        <v>3257</v>
      </c>
      <c r="F181" s="183" t="s">
        <v>2851</v>
      </c>
      <c r="G181" s="184" t="s">
        <v>2314</v>
      </c>
      <c r="H181" s="185">
        <v>1</v>
      </c>
      <c r="I181" s="186"/>
      <c r="J181" s="187">
        <f t="shared" si="1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19" t="s">
        <v>79</v>
      </c>
      <c r="BK181" s="193">
        <f t="shared" si="19"/>
        <v>0</v>
      </c>
      <c r="BL181" s="19" t="s">
        <v>184</v>
      </c>
      <c r="BM181" s="192" t="s">
        <v>1259</v>
      </c>
    </row>
    <row r="182" spans="1:65" s="2" customFormat="1" ht="16.5" customHeight="1">
      <c r="A182" s="36"/>
      <c r="B182" s="37"/>
      <c r="C182" s="181" t="s">
        <v>922</v>
      </c>
      <c r="D182" s="181" t="s">
        <v>179</v>
      </c>
      <c r="E182" s="182" t="s">
        <v>3258</v>
      </c>
      <c r="F182" s="183" t="s">
        <v>2855</v>
      </c>
      <c r="G182" s="184" t="s">
        <v>2314</v>
      </c>
      <c r="H182" s="185">
        <v>1</v>
      </c>
      <c r="I182" s="186"/>
      <c r="J182" s="187">
        <f t="shared" si="1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19" t="s">
        <v>79</v>
      </c>
      <c r="BK182" s="193">
        <f t="shared" si="19"/>
        <v>0</v>
      </c>
      <c r="BL182" s="19" t="s">
        <v>184</v>
      </c>
      <c r="BM182" s="192" t="s">
        <v>1273</v>
      </c>
    </row>
    <row r="183" spans="1:65" s="2" customFormat="1" ht="16.5" customHeight="1">
      <c r="A183" s="36"/>
      <c r="B183" s="37"/>
      <c r="C183" s="181" t="s">
        <v>929</v>
      </c>
      <c r="D183" s="181" t="s">
        <v>179</v>
      </c>
      <c r="E183" s="182" t="s">
        <v>3259</v>
      </c>
      <c r="F183" s="183" t="s">
        <v>2853</v>
      </c>
      <c r="G183" s="184" t="s">
        <v>2314</v>
      </c>
      <c r="H183" s="185">
        <v>1</v>
      </c>
      <c r="I183" s="186"/>
      <c r="J183" s="187">
        <f t="shared" si="1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11"/>
        <v>0</v>
      </c>
      <c r="Q183" s="190">
        <v>0</v>
      </c>
      <c r="R183" s="190">
        <f t="shared" si="12"/>
        <v>0</v>
      </c>
      <c r="S183" s="190">
        <v>0</v>
      </c>
      <c r="T183" s="191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19" t="s">
        <v>79</v>
      </c>
      <c r="BK183" s="193">
        <f t="shared" si="19"/>
        <v>0</v>
      </c>
      <c r="BL183" s="19" t="s">
        <v>184</v>
      </c>
      <c r="BM183" s="192" t="s">
        <v>1284</v>
      </c>
    </row>
    <row r="184" spans="1:65" s="2" customFormat="1" ht="16.5" customHeight="1">
      <c r="A184" s="36"/>
      <c r="B184" s="37"/>
      <c r="C184" s="181" t="s">
        <v>934</v>
      </c>
      <c r="D184" s="181" t="s">
        <v>179</v>
      </c>
      <c r="E184" s="182" t="s">
        <v>3260</v>
      </c>
      <c r="F184" s="183" t="s">
        <v>2857</v>
      </c>
      <c r="G184" s="184" t="s">
        <v>2314</v>
      </c>
      <c r="H184" s="185">
        <v>1</v>
      </c>
      <c r="I184" s="186"/>
      <c r="J184" s="187">
        <f t="shared" si="1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11"/>
        <v>0</v>
      </c>
      <c r="Q184" s="190">
        <v>0</v>
      </c>
      <c r="R184" s="190">
        <f t="shared" si="12"/>
        <v>0</v>
      </c>
      <c r="S184" s="190">
        <v>0</v>
      </c>
      <c r="T184" s="191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14"/>
        <v>0</v>
      </c>
      <c r="BF184" s="193">
        <f t="shared" si="15"/>
        <v>0</v>
      </c>
      <c r="BG184" s="193">
        <f t="shared" si="16"/>
        <v>0</v>
      </c>
      <c r="BH184" s="193">
        <f t="shared" si="17"/>
        <v>0</v>
      </c>
      <c r="BI184" s="193">
        <f t="shared" si="18"/>
        <v>0</v>
      </c>
      <c r="BJ184" s="19" t="s">
        <v>79</v>
      </c>
      <c r="BK184" s="193">
        <f t="shared" si="19"/>
        <v>0</v>
      </c>
      <c r="BL184" s="19" t="s">
        <v>184</v>
      </c>
      <c r="BM184" s="192" t="s">
        <v>1295</v>
      </c>
    </row>
    <row r="185" spans="1:65" s="2" customFormat="1" ht="16.5" customHeight="1">
      <c r="A185" s="36"/>
      <c r="B185" s="37"/>
      <c r="C185" s="181" t="s">
        <v>940</v>
      </c>
      <c r="D185" s="181" t="s">
        <v>179</v>
      </c>
      <c r="E185" s="182" t="s">
        <v>3261</v>
      </c>
      <c r="F185" s="183" t="s">
        <v>3262</v>
      </c>
      <c r="G185" s="184" t="s">
        <v>2314</v>
      </c>
      <c r="H185" s="185">
        <v>1</v>
      </c>
      <c r="I185" s="186"/>
      <c r="J185" s="187">
        <f t="shared" si="1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11"/>
        <v>0</v>
      </c>
      <c r="Q185" s="190">
        <v>0</v>
      </c>
      <c r="R185" s="190">
        <f t="shared" si="12"/>
        <v>0</v>
      </c>
      <c r="S185" s="190">
        <v>0</v>
      </c>
      <c r="T185" s="191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14"/>
        <v>0</v>
      </c>
      <c r="BF185" s="193">
        <f t="shared" si="15"/>
        <v>0</v>
      </c>
      <c r="BG185" s="193">
        <f t="shared" si="16"/>
        <v>0</v>
      </c>
      <c r="BH185" s="193">
        <f t="shared" si="17"/>
        <v>0</v>
      </c>
      <c r="BI185" s="193">
        <f t="shared" si="18"/>
        <v>0</v>
      </c>
      <c r="BJ185" s="19" t="s">
        <v>79</v>
      </c>
      <c r="BK185" s="193">
        <f t="shared" si="19"/>
        <v>0</v>
      </c>
      <c r="BL185" s="19" t="s">
        <v>184</v>
      </c>
      <c r="BM185" s="192" t="s">
        <v>1306</v>
      </c>
    </row>
    <row r="186" spans="1:65" s="2" customFormat="1" ht="16.5" customHeight="1">
      <c r="A186" s="36"/>
      <c r="B186" s="37"/>
      <c r="C186" s="181" t="s">
        <v>945</v>
      </c>
      <c r="D186" s="181" t="s">
        <v>179</v>
      </c>
      <c r="E186" s="182" t="s">
        <v>3263</v>
      </c>
      <c r="F186" s="183" t="s">
        <v>2865</v>
      </c>
      <c r="G186" s="184" t="s">
        <v>2314</v>
      </c>
      <c r="H186" s="185">
        <v>1</v>
      </c>
      <c r="I186" s="186"/>
      <c r="J186" s="187">
        <f t="shared" si="10"/>
        <v>0</v>
      </c>
      <c r="K186" s="183" t="s">
        <v>19</v>
      </c>
      <c r="L186" s="41"/>
      <c r="M186" s="261" t="s">
        <v>19</v>
      </c>
      <c r="N186" s="262" t="s">
        <v>43</v>
      </c>
      <c r="O186" s="245"/>
      <c r="P186" s="263">
        <f t="shared" si="11"/>
        <v>0</v>
      </c>
      <c r="Q186" s="263">
        <v>0</v>
      </c>
      <c r="R186" s="263">
        <f t="shared" si="12"/>
        <v>0</v>
      </c>
      <c r="S186" s="263">
        <v>0</v>
      </c>
      <c r="T186" s="264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14"/>
        <v>0</v>
      </c>
      <c r="BF186" s="193">
        <f t="shared" si="15"/>
        <v>0</v>
      </c>
      <c r="BG186" s="193">
        <f t="shared" si="16"/>
        <v>0</v>
      </c>
      <c r="BH186" s="193">
        <f t="shared" si="17"/>
        <v>0</v>
      </c>
      <c r="BI186" s="193">
        <f t="shared" si="18"/>
        <v>0</v>
      </c>
      <c r="BJ186" s="19" t="s">
        <v>79</v>
      </c>
      <c r="BK186" s="193">
        <f t="shared" si="19"/>
        <v>0</v>
      </c>
      <c r="BL186" s="19" t="s">
        <v>184</v>
      </c>
      <c r="BM186" s="192" t="s">
        <v>1316</v>
      </c>
    </row>
    <row r="187" spans="1:65" s="2" customFormat="1" ht="6.95" customHeight="1">
      <c r="A187" s="36"/>
      <c r="B187" s="49"/>
      <c r="C187" s="50"/>
      <c r="D187" s="50"/>
      <c r="E187" s="50"/>
      <c r="F187" s="50"/>
      <c r="G187" s="50"/>
      <c r="H187" s="50"/>
      <c r="I187" s="50"/>
      <c r="J187" s="50"/>
      <c r="K187" s="50"/>
      <c r="L187" s="41"/>
      <c r="M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</sheetData>
  <sheetProtection algorithmName="SHA-512" hashValue="aRBByMG1d6Hrv3hUhVJVkWOO20tLxbrAvn7kZZfF8NGd+6aDO/uo0vI1OX8gmuOmdNNA7Yo5yDRQ8m4E12LBHg==" saltValue="DC01vX78iFYx6fuRw/DkPpzzOBxTXwoDyWBpf5kCvuw0uUl5eSdBDHdf+3IVUgED5GEpOzB5pjvdv54WV9jnBQ==" spinCount="100000" sheet="1" objects="1" scenarios="1" formatColumns="0" formatRows="0" autoFilter="0"/>
  <autoFilter ref="C92:K186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3264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ROUND((SUM(BE91:BE160)),  2)</f>
        <v>0</v>
      </c>
      <c r="G35" s="36"/>
      <c r="H35" s="36"/>
      <c r="I35" s="127">
        <v>0.21</v>
      </c>
      <c r="J35" s="126">
        <f>ROUND(((SUM(BE91:BE160))*I35),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ROUND((SUM(BF91:BF160)),  2)</f>
        <v>0</v>
      </c>
      <c r="G36" s="36"/>
      <c r="H36" s="36"/>
      <c r="I36" s="127">
        <v>0.15</v>
      </c>
      <c r="J36" s="126">
        <f>ROUND(((SUM(BF91:BF160))*I36),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ROUND((SUM(BG91:BG160)),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ROUND((SUM(BH91:BH160)),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ROUND((SUM(BI91:BI160)),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10 - SO 01.1.9    Měření a regulace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3265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3266</v>
      </c>
      <c r="E65" s="146"/>
      <c r="F65" s="146"/>
      <c r="G65" s="146"/>
      <c r="H65" s="146"/>
      <c r="I65" s="146"/>
      <c r="J65" s="147">
        <f>J98</f>
        <v>0</v>
      </c>
      <c r="K65" s="144"/>
      <c r="L65" s="148"/>
    </row>
    <row r="66" spans="1:31" s="9" customFormat="1" ht="24.95" customHeight="1">
      <c r="B66" s="143"/>
      <c r="C66" s="144"/>
      <c r="D66" s="145" t="s">
        <v>3267</v>
      </c>
      <c r="E66" s="146"/>
      <c r="F66" s="146"/>
      <c r="G66" s="146"/>
      <c r="H66" s="146"/>
      <c r="I66" s="146"/>
      <c r="J66" s="147">
        <f>J109</f>
        <v>0</v>
      </c>
      <c r="K66" s="144"/>
      <c r="L66" s="148"/>
    </row>
    <row r="67" spans="1:31" s="9" customFormat="1" ht="24.95" customHeight="1">
      <c r="B67" s="143"/>
      <c r="C67" s="144"/>
      <c r="D67" s="145" t="s">
        <v>3268</v>
      </c>
      <c r="E67" s="146"/>
      <c r="F67" s="146"/>
      <c r="G67" s="146"/>
      <c r="H67" s="146"/>
      <c r="I67" s="146"/>
      <c r="J67" s="147">
        <f>J130</f>
        <v>0</v>
      </c>
      <c r="K67" s="144"/>
      <c r="L67" s="148"/>
    </row>
    <row r="68" spans="1:31" s="9" customFormat="1" ht="24.95" customHeight="1">
      <c r="B68" s="143"/>
      <c r="C68" s="144"/>
      <c r="D68" s="145" t="s">
        <v>3269</v>
      </c>
      <c r="E68" s="146"/>
      <c r="F68" s="146"/>
      <c r="G68" s="146"/>
      <c r="H68" s="146"/>
      <c r="I68" s="146"/>
      <c r="J68" s="147">
        <f>J132</f>
        <v>0</v>
      </c>
      <c r="K68" s="144"/>
      <c r="L68" s="148"/>
    </row>
    <row r="69" spans="1:31" s="9" customFormat="1" ht="24.95" customHeight="1">
      <c r="B69" s="143"/>
      <c r="C69" s="144"/>
      <c r="D69" s="145" t="s">
        <v>2878</v>
      </c>
      <c r="E69" s="146"/>
      <c r="F69" s="146"/>
      <c r="G69" s="146"/>
      <c r="H69" s="146"/>
      <c r="I69" s="146"/>
      <c r="J69" s="147">
        <f>J143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162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5" t="str">
        <f>E7</f>
        <v>Rekonstrukce restaurace Farma - úprava 21. 12. 2023</v>
      </c>
      <c r="F79" s="416"/>
      <c r="G79" s="416"/>
      <c r="H79" s="416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138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5" t="s">
        <v>139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140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8" t="str">
        <f>E11</f>
        <v>10 - SO 01.1.9    Měření a regulace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6. 6. 2023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25</v>
      </c>
      <c r="D87" s="38"/>
      <c r="E87" s="38"/>
      <c r="F87" s="29" t="str">
        <f>E17</f>
        <v>Česká zemědělská univerzita</v>
      </c>
      <c r="G87" s="38"/>
      <c r="H87" s="38"/>
      <c r="I87" s="31" t="s">
        <v>31</v>
      </c>
      <c r="J87" s="34" t="str">
        <f>E23</f>
        <v>GREBNER, spol s 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34</v>
      </c>
      <c r="J88" s="34" t="str">
        <f>E26</f>
        <v>Ing.Josef Němeček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163</v>
      </c>
      <c r="D90" s="157" t="s">
        <v>57</v>
      </c>
      <c r="E90" s="157" t="s">
        <v>53</v>
      </c>
      <c r="F90" s="157" t="s">
        <v>54</v>
      </c>
      <c r="G90" s="157" t="s">
        <v>164</v>
      </c>
      <c r="H90" s="157" t="s">
        <v>165</v>
      </c>
      <c r="I90" s="157" t="s">
        <v>166</v>
      </c>
      <c r="J90" s="157" t="s">
        <v>144</v>
      </c>
      <c r="K90" s="158" t="s">
        <v>167</v>
      </c>
      <c r="L90" s="159"/>
      <c r="M90" s="70" t="s">
        <v>19</v>
      </c>
      <c r="N90" s="71" t="s">
        <v>42</v>
      </c>
      <c r="O90" s="71" t="s">
        <v>168</v>
      </c>
      <c r="P90" s="71" t="s">
        <v>169</v>
      </c>
      <c r="Q90" s="71" t="s">
        <v>170</v>
      </c>
      <c r="R90" s="71" t="s">
        <v>171</v>
      </c>
      <c r="S90" s="71" t="s">
        <v>172</v>
      </c>
      <c r="T90" s="72" t="s">
        <v>173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174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P92+P98+P109+P130+P132+P143</f>
        <v>0</v>
      </c>
      <c r="Q91" s="74"/>
      <c r="R91" s="162">
        <f>R92+R98+R109+R130+R132+R143</f>
        <v>0</v>
      </c>
      <c r="S91" s="74"/>
      <c r="T91" s="163">
        <f>T92+T98+T109+T130+T132+T143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145</v>
      </c>
      <c r="BK91" s="164">
        <f>BK92+BK98+BK109+BK130+BK132+BK143</f>
        <v>0</v>
      </c>
    </row>
    <row r="92" spans="1:65" s="12" customFormat="1" ht="25.9" customHeight="1">
      <c r="B92" s="165"/>
      <c r="C92" s="166"/>
      <c r="D92" s="167" t="s">
        <v>71</v>
      </c>
      <c r="E92" s="168" t="s">
        <v>1828</v>
      </c>
      <c r="F92" s="168" t="s">
        <v>3270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SUM(P93:P97)</f>
        <v>0</v>
      </c>
      <c r="Q92" s="173"/>
      <c r="R92" s="174">
        <f>SUM(R93:R97)</f>
        <v>0</v>
      </c>
      <c r="S92" s="173"/>
      <c r="T92" s="175">
        <f>SUM(T93:T97)</f>
        <v>0</v>
      </c>
      <c r="AR92" s="176" t="s">
        <v>79</v>
      </c>
      <c r="AT92" s="177" t="s">
        <v>71</v>
      </c>
      <c r="AU92" s="177" t="s">
        <v>72</v>
      </c>
      <c r="AY92" s="176" t="s">
        <v>177</v>
      </c>
      <c r="BK92" s="178">
        <f>SUM(BK93:BK97)</f>
        <v>0</v>
      </c>
    </row>
    <row r="93" spans="1:65" s="2" customFormat="1" ht="24.2" customHeight="1">
      <c r="A93" s="36"/>
      <c r="B93" s="37"/>
      <c r="C93" s="181" t="s">
        <v>72</v>
      </c>
      <c r="D93" s="181" t="s">
        <v>179</v>
      </c>
      <c r="E93" s="182" t="s">
        <v>3271</v>
      </c>
      <c r="F93" s="183" t="s">
        <v>3272</v>
      </c>
      <c r="G93" s="184" t="s">
        <v>2314</v>
      </c>
      <c r="H93" s="185">
        <v>1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184</v>
      </c>
      <c r="BM93" s="192" t="s">
        <v>81</v>
      </c>
    </row>
    <row r="94" spans="1:65" s="2" customFormat="1" ht="16.5" customHeight="1">
      <c r="A94" s="36"/>
      <c r="B94" s="37"/>
      <c r="C94" s="181" t="s">
        <v>72</v>
      </c>
      <c r="D94" s="181" t="s">
        <v>179</v>
      </c>
      <c r="E94" s="182" t="s">
        <v>3273</v>
      </c>
      <c r="F94" s="183" t="s">
        <v>3274</v>
      </c>
      <c r="G94" s="184" t="s">
        <v>2311</v>
      </c>
      <c r="H94" s="185">
        <v>4</v>
      </c>
      <c r="I94" s="186"/>
      <c r="J94" s="187">
        <f>ROUND(I94*H94,2)</f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79</v>
      </c>
      <c r="BK94" s="193">
        <f>ROUND(I94*H94,2)</f>
        <v>0</v>
      </c>
      <c r="BL94" s="19" t="s">
        <v>184</v>
      </c>
      <c r="BM94" s="192" t="s">
        <v>184</v>
      </c>
    </row>
    <row r="95" spans="1:65" s="2" customFormat="1" ht="16.5" customHeight="1">
      <c r="A95" s="36"/>
      <c r="B95" s="37"/>
      <c r="C95" s="181" t="s">
        <v>72</v>
      </c>
      <c r="D95" s="181" t="s">
        <v>179</v>
      </c>
      <c r="E95" s="182" t="s">
        <v>3275</v>
      </c>
      <c r="F95" s="183" t="s">
        <v>3276</v>
      </c>
      <c r="G95" s="184" t="s">
        <v>2311</v>
      </c>
      <c r="H95" s="185">
        <v>2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220</v>
      </c>
    </row>
    <row r="96" spans="1:65" s="2" customFormat="1" ht="16.5" customHeight="1">
      <c r="A96" s="36"/>
      <c r="B96" s="37"/>
      <c r="C96" s="181" t="s">
        <v>72</v>
      </c>
      <c r="D96" s="181" t="s">
        <v>179</v>
      </c>
      <c r="E96" s="182" t="s">
        <v>3277</v>
      </c>
      <c r="F96" s="183" t="s">
        <v>3278</v>
      </c>
      <c r="G96" s="184" t="s">
        <v>2311</v>
      </c>
      <c r="H96" s="185">
        <v>5</v>
      </c>
      <c r="I96" s="186"/>
      <c r="J96" s="187">
        <f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79</v>
      </c>
      <c r="BK96" s="193">
        <f>ROUND(I96*H96,2)</f>
        <v>0</v>
      </c>
      <c r="BL96" s="19" t="s">
        <v>184</v>
      </c>
      <c r="BM96" s="192" t="s">
        <v>232</v>
      </c>
    </row>
    <row r="97" spans="1:65" s="2" customFormat="1" ht="16.5" customHeight="1">
      <c r="A97" s="36"/>
      <c r="B97" s="37"/>
      <c r="C97" s="181" t="s">
        <v>72</v>
      </c>
      <c r="D97" s="181" t="s">
        <v>179</v>
      </c>
      <c r="E97" s="182" t="s">
        <v>3279</v>
      </c>
      <c r="F97" s="183" t="s">
        <v>3280</v>
      </c>
      <c r="G97" s="184" t="s">
        <v>2311</v>
      </c>
      <c r="H97" s="185">
        <v>1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117</v>
      </c>
    </row>
    <row r="98" spans="1:65" s="12" customFormat="1" ht="25.9" customHeight="1">
      <c r="B98" s="165"/>
      <c r="C98" s="166"/>
      <c r="D98" s="167" t="s">
        <v>71</v>
      </c>
      <c r="E98" s="168" t="s">
        <v>1852</v>
      </c>
      <c r="F98" s="168" t="s">
        <v>3281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SUM(P99:P108)</f>
        <v>0</v>
      </c>
      <c r="Q98" s="173"/>
      <c r="R98" s="174">
        <f>SUM(R99:R108)</f>
        <v>0</v>
      </c>
      <c r="S98" s="173"/>
      <c r="T98" s="175">
        <f>SUM(T99:T108)</f>
        <v>0</v>
      </c>
      <c r="AR98" s="176" t="s">
        <v>79</v>
      </c>
      <c r="AT98" s="177" t="s">
        <v>71</v>
      </c>
      <c r="AU98" s="177" t="s">
        <v>72</v>
      </c>
      <c r="AY98" s="176" t="s">
        <v>177</v>
      </c>
      <c r="BK98" s="178">
        <f>SUM(BK99:BK108)</f>
        <v>0</v>
      </c>
    </row>
    <row r="99" spans="1:65" s="2" customFormat="1" ht="16.5" customHeight="1">
      <c r="A99" s="36"/>
      <c r="B99" s="37"/>
      <c r="C99" s="181" t="s">
        <v>72</v>
      </c>
      <c r="D99" s="181" t="s">
        <v>179</v>
      </c>
      <c r="E99" s="182" t="s">
        <v>3282</v>
      </c>
      <c r="F99" s="183" t="s">
        <v>3283</v>
      </c>
      <c r="G99" s="184" t="s">
        <v>2314</v>
      </c>
      <c r="H99" s="185">
        <v>1</v>
      </c>
      <c r="I99" s="186"/>
      <c r="J99" s="187">
        <f t="shared" ref="J99:J108" si="0"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ref="P99:P108" si="1">O99*H99</f>
        <v>0</v>
      </c>
      <c r="Q99" s="190">
        <v>0</v>
      </c>
      <c r="R99" s="190">
        <f t="shared" ref="R99:R108" si="2">Q99*H99</f>
        <v>0</v>
      </c>
      <c r="S99" s="190">
        <v>0</v>
      </c>
      <c r="T99" s="191">
        <f t="shared" ref="T99:T108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ref="BE99:BE108" si="4">IF(N99="základní",J99,0)</f>
        <v>0</v>
      </c>
      <c r="BF99" s="193">
        <f t="shared" ref="BF99:BF108" si="5">IF(N99="snížená",J99,0)</f>
        <v>0</v>
      </c>
      <c r="BG99" s="193">
        <f t="shared" ref="BG99:BG108" si="6">IF(N99="zákl. přenesená",J99,0)</f>
        <v>0</v>
      </c>
      <c r="BH99" s="193">
        <f t="shared" ref="BH99:BH108" si="7">IF(N99="sníž. přenesená",J99,0)</f>
        <v>0</v>
      </c>
      <c r="BI99" s="193">
        <f t="shared" ref="BI99:BI108" si="8">IF(N99="nulová",J99,0)</f>
        <v>0</v>
      </c>
      <c r="BJ99" s="19" t="s">
        <v>79</v>
      </c>
      <c r="BK99" s="193">
        <f t="shared" ref="BK99:BK108" si="9">ROUND(I99*H99,2)</f>
        <v>0</v>
      </c>
      <c r="BL99" s="19" t="s">
        <v>184</v>
      </c>
      <c r="BM99" s="192" t="s">
        <v>259</v>
      </c>
    </row>
    <row r="100" spans="1:65" s="2" customFormat="1" ht="24.2" customHeight="1">
      <c r="A100" s="36"/>
      <c r="B100" s="37"/>
      <c r="C100" s="181" t="s">
        <v>72</v>
      </c>
      <c r="D100" s="181" t="s">
        <v>179</v>
      </c>
      <c r="E100" s="182" t="s">
        <v>3284</v>
      </c>
      <c r="F100" s="183" t="s">
        <v>3285</v>
      </c>
      <c r="G100" s="184" t="s">
        <v>2311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272</v>
      </c>
    </row>
    <row r="101" spans="1:65" s="2" customFormat="1" ht="16.5" customHeight="1">
      <c r="A101" s="36"/>
      <c r="B101" s="37"/>
      <c r="C101" s="181" t="s">
        <v>72</v>
      </c>
      <c r="D101" s="181" t="s">
        <v>179</v>
      </c>
      <c r="E101" s="182" t="s">
        <v>3286</v>
      </c>
      <c r="F101" s="183" t="s">
        <v>3287</v>
      </c>
      <c r="G101" s="184" t="s">
        <v>2311</v>
      </c>
      <c r="H101" s="185">
        <v>2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287</v>
      </c>
    </row>
    <row r="102" spans="1:65" s="2" customFormat="1" ht="16.5" customHeight="1">
      <c r="A102" s="36"/>
      <c r="B102" s="37"/>
      <c r="C102" s="181" t="s">
        <v>72</v>
      </c>
      <c r="D102" s="181" t="s">
        <v>179</v>
      </c>
      <c r="E102" s="182" t="s">
        <v>3288</v>
      </c>
      <c r="F102" s="183" t="s">
        <v>3289</v>
      </c>
      <c r="G102" s="184" t="s">
        <v>2311</v>
      </c>
      <c r="H102" s="185">
        <v>1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305</v>
      </c>
    </row>
    <row r="103" spans="1:65" s="2" customFormat="1" ht="16.5" customHeight="1">
      <c r="A103" s="36"/>
      <c r="B103" s="37"/>
      <c r="C103" s="181" t="s">
        <v>72</v>
      </c>
      <c r="D103" s="181" t="s">
        <v>179</v>
      </c>
      <c r="E103" s="182" t="s">
        <v>3290</v>
      </c>
      <c r="F103" s="183" t="s">
        <v>3291</v>
      </c>
      <c r="G103" s="184" t="s">
        <v>2311</v>
      </c>
      <c r="H103" s="185">
        <v>2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318</v>
      </c>
    </row>
    <row r="104" spans="1:65" s="2" customFormat="1" ht="16.5" customHeight="1">
      <c r="A104" s="36"/>
      <c r="B104" s="37"/>
      <c r="C104" s="181" t="s">
        <v>72</v>
      </c>
      <c r="D104" s="181" t="s">
        <v>179</v>
      </c>
      <c r="E104" s="182" t="s">
        <v>3292</v>
      </c>
      <c r="F104" s="183" t="s">
        <v>3293</v>
      </c>
      <c r="G104" s="184" t="s">
        <v>2311</v>
      </c>
      <c r="H104" s="185">
        <v>3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332</v>
      </c>
    </row>
    <row r="105" spans="1:65" s="2" customFormat="1" ht="16.5" customHeight="1">
      <c r="A105" s="36"/>
      <c r="B105" s="37"/>
      <c r="C105" s="181" t="s">
        <v>72</v>
      </c>
      <c r="D105" s="181" t="s">
        <v>179</v>
      </c>
      <c r="E105" s="182" t="s">
        <v>3294</v>
      </c>
      <c r="F105" s="183" t="s">
        <v>3295</v>
      </c>
      <c r="G105" s="184" t="s">
        <v>2311</v>
      </c>
      <c r="H105" s="185">
        <v>2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350</v>
      </c>
    </row>
    <row r="106" spans="1:65" s="2" customFormat="1" ht="16.5" customHeight="1">
      <c r="A106" s="36"/>
      <c r="B106" s="37"/>
      <c r="C106" s="181" t="s">
        <v>72</v>
      </c>
      <c r="D106" s="181" t="s">
        <v>179</v>
      </c>
      <c r="E106" s="182" t="s">
        <v>3296</v>
      </c>
      <c r="F106" s="183" t="s">
        <v>3297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362</v>
      </c>
    </row>
    <row r="107" spans="1:65" s="2" customFormat="1" ht="16.5" customHeight="1">
      <c r="A107" s="36"/>
      <c r="B107" s="37"/>
      <c r="C107" s="181" t="s">
        <v>72</v>
      </c>
      <c r="D107" s="181" t="s">
        <v>179</v>
      </c>
      <c r="E107" s="182" t="s">
        <v>3298</v>
      </c>
      <c r="F107" s="183" t="s">
        <v>3299</v>
      </c>
      <c r="G107" s="184" t="s">
        <v>2311</v>
      </c>
      <c r="H107" s="185">
        <v>1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377</v>
      </c>
    </row>
    <row r="108" spans="1:65" s="2" customFormat="1" ht="16.5" customHeight="1">
      <c r="A108" s="36"/>
      <c r="B108" s="37"/>
      <c r="C108" s="181" t="s">
        <v>72</v>
      </c>
      <c r="D108" s="181" t="s">
        <v>179</v>
      </c>
      <c r="E108" s="182" t="s">
        <v>3300</v>
      </c>
      <c r="F108" s="183" t="s">
        <v>3301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393</v>
      </c>
    </row>
    <row r="109" spans="1:65" s="12" customFormat="1" ht="25.9" customHeight="1">
      <c r="B109" s="165"/>
      <c r="C109" s="166"/>
      <c r="D109" s="167" t="s">
        <v>71</v>
      </c>
      <c r="E109" s="168" t="s">
        <v>1900</v>
      </c>
      <c r="F109" s="168" t="s">
        <v>3302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SUM(P110:P129)</f>
        <v>0</v>
      </c>
      <c r="Q109" s="173"/>
      <c r="R109" s="174">
        <f>SUM(R110:R129)</f>
        <v>0</v>
      </c>
      <c r="S109" s="173"/>
      <c r="T109" s="175">
        <f>SUM(T110:T129)</f>
        <v>0</v>
      </c>
      <c r="AR109" s="176" t="s">
        <v>79</v>
      </c>
      <c r="AT109" s="177" t="s">
        <v>71</v>
      </c>
      <c r="AU109" s="177" t="s">
        <v>72</v>
      </c>
      <c r="AY109" s="176" t="s">
        <v>177</v>
      </c>
      <c r="BK109" s="178">
        <f>SUM(BK110:BK129)</f>
        <v>0</v>
      </c>
    </row>
    <row r="110" spans="1:65" s="2" customFormat="1" ht="16.5" customHeight="1">
      <c r="A110" s="36"/>
      <c r="B110" s="37"/>
      <c r="C110" s="181" t="s">
        <v>72</v>
      </c>
      <c r="D110" s="181" t="s">
        <v>179</v>
      </c>
      <c r="E110" s="182" t="s">
        <v>3303</v>
      </c>
      <c r="F110" s="183" t="s">
        <v>3304</v>
      </c>
      <c r="G110" s="184" t="s">
        <v>2311</v>
      </c>
      <c r="H110" s="185">
        <v>1</v>
      </c>
      <c r="I110" s="186"/>
      <c r="J110" s="187">
        <f t="shared" ref="J110:J129" si="10"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ref="P110:P129" si="11">O110*H110</f>
        <v>0</v>
      </c>
      <c r="Q110" s="190">
        <v>0</v>
      </c>
      <c r="R110" s="190">
        <f t="shared" ref="R110:R129" si="12">Q110*H110</f>
        <v>0</v>
      </c>
      <c r="S110" s="190">
        <v>0</v>
      </c>
      <c r="T110" s="191">
        <f t="shared" ref="T110:T129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ref="BE110:BE129" si="14">IF(N110="základní",J110,0)</f>
        <v>0</v>
      </c>
      <c r="BF110" s="193">
        <f t="shared" ref="BF110:BF129" si="15">IF(N110="snížená",J110,0)</f>
        <v>0</v>
      </c>
      <c r="BG110" s="193">
        <f t="shared" ref="BG110:BG129" si="16">IF(N110="zákl. přenesená",J110,0)</f>
        <v>0</v>
      </c>
      <c r="BH110" s="193">
        <f t="shared" ref="BH110:BH129" si="17">IF(N110="sníž. přenesená",J110,0)</f>
        <v>0</v>
      </c>
      <c r="BI110" s="193">
        <f t="shared" ref="BI110:BI129" si="18">IF(N110="nulová",J110,0)</f>
        <v>0</v>
      </c>
      <c r="BJ110" s="19" t="s">
        <v>79</v>
      </c>
      <c r="BK110" s="193">
        <f t="shared" ref="BK110:BK129" si="19">ROUND(I110*H110,2)</f>
        <v>0</v>
      </c>
      <c r="BL110" s="19" t="s">
        <v>184</v>
      </c>
      <c r="BM110" s="192" t="s">
        <v>404</v>
      </c>
    </row>
    <row r="111" spans="1:65" s="2" customFormat="1" ht="16.5" customHeight="1">
      <c r="A111" s="36"/>
      <c r="B111" s="37"/>
      <c r="C111" s="181" t="s">
        <v>72</v>
      </c>
      <c r="D111" s="181" t="s">
        <v>179</v>
      </c>
      <c r="E111" s="182" t="s">
        <v>3305</v>
      </c>
      <c r="F111" s="183" t="s">
        <v>3306</v>
      </c>
      <c r="G111" s="184" t="s">
        <v>2311</v>
      </c>
      <c r="H111" s="185">
        <v>1</v>
      </c>
      <c r="I111" s="186"/>
      <c r="J111" s="187">
        <f t="shared" si="1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79</v>
      </c>
      <c r="BK111" s="193">
        <f t="shared" si="19"/>
        <v>0</v>
      </c>
      <c r="BL111" s="19" t="s">
        <v>184</v>
      </c>
      <c r="BM111" s="192" t="s">
        <v>417</v>
      </c>
    </row>
    <row r="112" spans="1:65" s="2" customFormat="1" ht="16.5" customHeight="1">
      <c r="A112" s="36"/>
      <c r="B112" s="37"/>
      <c r="C112" s="181" t="s">
        <v>72</v>
      </c>
      <c r="D112" s="181" t="s">
        <v>179</v>
      </c>
      <c r="E112" s="182" t="s">
        <v>3307</v>
      </c>
      <c r="F112" s="183" t="s">
        <v>3308</v>
      </c>
      <c r="G112" s="184" t="s">
        <v>2311</v>
      </c>
      <c r="H112" s="185">
        <v>2</v>
      </c>
      <c r="I112" s="186"/>
      <c r="J112" s="187">
        <f t="shared" si="1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79</v>
      </c>
      <c r="BK112" s="193">
        <f t="shared" si="19"/>
        <v>0</v>
      </c>
      <c r="BL112" s="19" t="s">
        <v>184</v>
      </c>
      <c r="BM112" s="192" t="s">
        <v>429</v>
      </c>
    </row>
    <row r="113" spans="1:65" s="2" customFormat="1" ht="16.5" customHeight="1">
      <c r="A113" s="36"/>
      <c r="B113" s="37"/>
      <c r="C113" s="181" t="s">
        <v>72</v>
      </c>
      <c r="D113" s="181" t="s">
        <v>179</v>
      </c>
      <c r="E113" s="182" t="s">
        <v>3309</v>
      </c>
      <c r="F113" s="183" t="s">
        <v>3310</v>
      </c>
      <c r="G113" s="184" t="s">
        <v>2311</v>
      </c>
      <c r="H113" s="185">
        <v>7</v>
      </c>
      <c r="I113" s="186"/>
      <c r="J113" s="187">
        <f t="shared" si="1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79</v>
      </c>
      <c r="BK113" s="193">
        <f t="shared" si="19"/>
        <v>0</v>
      </c>
      <c r="BL113" s="19" t="s">
        <v>184</v>
      </c>
      <c r="BM113" s="192" t="s">
        <v>439</v>
      </c>
    </row>
    <row r="114" spans="1:65" s="2" customFormat="1" ht="16.5" customHeight="1">
      <c r="A114" s="36"/>
      <c r="B114" s="37"/>
      <c r="C114" s="181" t="s">
        <v>72</v>
      </c>
      <c r="D114" s="181" t="s">
        <v>179</v>
      </c>
      <c r="E114" s="182" t="s">
        <v>3311</v>
      </c>
      <c r="F114" s="183" t="s">
        <v>3312</v>
      </c>
      <c r="G114" s="184" t="s">
        <v>2311</v>
      </c>
      <c r="H114" s="185">
        <v>1</v>
      </c>
      <c r="I114" s="186"/>
      <c r="J114" s="187">
        <f t="shared" si="1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79</v>
      </c>
      <c r="BK114" s="193">
        <f t="shared" si="19"/>
        <v>0</v>
      </c>
      <c r="BL114" s="19" t="s">
        <v>184</v>
      </c>
      <c r="BM114" s="192" t="s">
        <v>456</v>
      </c>
    </row>
    <row r="115" spans="1:65" s="2" customFormat="1" ht="16.5" customHeight="1">
      <c r="A115" s="36"/>
      <c r="B115" s="37"/>
      <c r="C115" s="181" t="s">
        <v>72</v>
      </c>
      <c r="D115" s="181" t="s">
        <v>179</v>
      </c>
      <c r="E115" s="182" t="s">
        <v>3313</v>
      </c>
      <c r="F115" s="183" t="s">
        <v>3314</v>
      </c>
      <c r="G115" s="184" t="s">
        <v>2311</v>
      </c>
      <c r="H115" s="185">
        <v>2</v>
      </c>
      <c r="I115" s="186"/>
      <c r="J115" s="187">
        <f t="shared" si="1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79</v>
      </c>
      <c r="BK115" s="193">
        <f t="shared" si="19"/>
        <v>0</v>
      </c>
      <c r="BL115" s="19" t="s">
        <v>184</v>
      </c>
      <c r="BM115" s="192" t="s">
        <v>472</v>
      </c>
    </row>
    <row r="116" spans="1:65" s="2" customFormat="1" ht="16.5" customHeight="1">
      <c r="A116" s="36"/>
      <c r="B116" s="37"/>
      <c r="C116" s="181" t="s">
        <v>72</v>
      </c>
      <c r="D116" s="181" t="s">
        <v>179</v>
      </c>
      <c r="E116" s="182" t="s">
        <v>3315</v>
      </c>
      <c r="F116" s="183" t="s">
        <v>3316</v>
      </c>
      <c r="G116" s="184" t="s">
        <v>2311</v>
      </c>
      <c r="H116" s="185">
        <v>1</v>
      </c>
      <c r="I116" s="186"/>
      <c r="J116" s="187">
        <f t="shared" si="1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79</v>
      </c>
      <c r="BK116" s="193">
        <f t="shared" si="19"/>
        <v>0</v>
      </c>
      <c r="BL116" s="19" t="s">
        <v>184</v>
      </c>
      <c r="BM116" s="192" t="s">
        <v>486</v>
      </c>
    </row>
    <row r="117" spans="1:65" s="2" customFormat="1" ht="16.5" customHeight="1">
      <c r="A117" s="36"/>
      <c r="B117" s="37"/>
      <c r="C117" s="181" t="s">
        <v>72</v>
      </c>
      <c r="D117" s="181" t="s">
        <v>179</v>
      </c>
      <c r="E117" s="182" t="s">
        <v>3317</v>
      </c>
      <c r="F117" s="183" t="s">
        <v>3318</v>
      </c>
      <c r="G117" s="184" t="s">
        <v>2311</v>
      </c>
      <c r="H117" s="185">
        <v>1</v>
      </c>
      <c r="I117" s="186"/>
      <c r="J117" s="187">
        <f t="shared" si="1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79</v>
      </c>
      <c r="BK117" s="193">
        <f t="shared" si="19"/>
        <v>0</v>
      </c>
      <c r="BL117" s="19" t="s">
        <v>184</v>
      </c>
      <c r="BM117" s="192" t="s">
        <v>495</v>
      </c>
    </row>
    <row r="118" spans="1:65" s="2" customFormat="1" ht="16.5" customHeight="1">
      <c r="A118" s="36"/>
      <c r="B118" s="37"/>
      <c r="C118" s="181" t="s">
        <v>72</v>
      </c>
      <c r="D118" s="181" t="s">
        <v>179</v>
      </c>
      <c r="E118" s="182" t="s">
        <v>3319</v>
      </c>
      <c r="F118" s="183" t="s">
        <v>3320</v>
      </c>
      <c r="G118" s="184" t="s">
        <v>2311</v>
      </c>
      <c r="H118" s="185">
        <v>1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79</v>
      </c>
      <c r="BK118" s="193">
        <f t="shared" si="19"/>
        <v>0</v>
      </c>
      <c r="BL118" s="19" t="s">
        <v>184</v>
      </c>
      <c r="BM118" s="192" t="s">
        <v>508</v>
      </c>
    </row>
    <row r="119" spans="1:65" s="2" customFormat="1" ht="16.5" customHeight="1">
      <c r="A119" s="36"/>
      <c r="B119" s="37"/>
      <c r="C119" s="181" t="s">
        <v>72</v>
      </c>
      <c r="D119" s="181" t="s">
        <v>179</v>
      </c>
      <c r="E119" s="182" t="s">
        <v>3321</v>
      </c>
      <c r="F119" s="183" t="s">
        <v>3322</v>
      </c>
      <c r="G119" s="184" t="s">
        <v>2311</v>
      </c>
      <c r="H119" s="185">
        <v>4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520</v>
      </c>
    </row>
    <row r="120" spans="1:65" s="2" customFormat="1" ht="16.5" customHeight="1">
      <c r="A120" s="36"/>
      <c r="B120" s="37"/>
      <c r="C120" s="181" t="s">
        <v>72</v>
      </c>
      <c r="D120" s="181" t="s">
        <v>179</v>
      </c>
      <c r="E120" s="182" t="s">
        <v>3323</v>
      </c>
      <c r="F120" s="183" t="s">
        <v>3324</v>
      </c>
      <c r="G120" s="184" t="s">
        <v>2311</v>
      </c>
      <c r="H120" s="185">
        <v>7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533</v>
      </c>
    </row>
    <row r="121" spans="1:65" s="2" customFormat="1" ht="16.5" customHeight="1">
      <c r="A121" s="36"/>
      <c r="B121" s="37"/>
      <c r="C121" s="181" t="s">
        <v>72</v>
      </c>
      <c r="D121" s="181" t="s">
        <v>179</v>
      </c>
      <c r="E121" s="182" t="s">
        <v>3325</v>
      </c>
      <c r="F121" s="183" t="s">
        <v>3326</v>
      </c>
      <c r="G121" s="184" t="s">
        <v>2311</v>
      </c>
      <c r="H121" s="185">
        <v>4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551</v>
      </c>
    </row>
    <row r="122" spans="1:65" s="2" customFormat="1" ht="16.5" customHeight="1">
      <c r="A122" s="36"/>
      <c r="B122" s="37"/>
      <c r="C122" s="181" t="s">
        <v>72</v>
      </c>
      <c r="D122" s="181" t="s">
        <v>179</v>
      </c>
      <c r="E122" s="182" t="s">
        <v>3327</v>
      </c>
      <c r="F122" s="183" t="s">
        <v>3328</v>
      </c>
      <c r="G122" s="184" t="s">
        <v>2311</v>
      </c>
      <c r="H122" s="185">
        <v>4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571</v>
      </c>
    </row>
    <row r="123" spans="1:65" s="2" customFormat="1" ht="16.5" customHeight="1">
      <c r="A123" s="36"/>
      <c r="B123" s="37"/>
      <c r="C123" s="181" t="s">
        <v>72</v>
      </c>
      <c r="D123" s="181" t="s">
        <v>179</v>
      </c>
      <c r="E123" s="182" t="s">
        <v>3329</v>
      </c>
      <c r="F123" s="183" t="s">
        <v>3330</v>
      </c>
      <c r="G123" s="184" t="s">
        <v>2311</v>
      </c>
      <c r="H123" s="185">
        <v>4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900</v>
      </c>
    </row>
    <row r="124" spans="1:65" s="2" customFormat="1" ht="16.5" customHeight="1">
      <c r="A124" s="36"/>
      <c r="B124" s="37"/>
      <c r="C124" s="181" t="s">
        <v>72</v>
      </c>
      <c r="D124" s="181" t="s">
        <v>179</v>
      </c>
      <c r="E124" s="182" t="s">
        <v>3331</v>
      </c>
      <c r="F124" s="183" t="s">
        <v>3332</v>
      </c>
      <c r="G124" s="184" t="s">
        <v>2311</v>
      </c>
      <c r="H124" s="185">
        <v>3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914</v>
      </c>
    </row>
    <row r="125" spans="1:65" s="2" customFormat="1" ht="16.5" customHeight="1">
      <c r="A125" s="36"/>
      <c r="B125" s="37"/>
      <c r="C125" s="181" t="s">
        <v>72</v>
      </c>
      <c r="D125" s="181" t="s">
        <v>179</v>
      </c>
      <c r="E125" s="182" t="s">
        <v>3333</v>
      </c>
      <c r="F125" s="183" t="s">
        <v>3334</v>
      </c>
      <c r="G125" s="184" t="s">
        <v>2311</v>
      </c>
      <c r="H125" s="185">
        <v>2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929</v>
      </c>
    </row>
    <row r="126" spans="1:65" s="2" customFormat="1" ht="16.5" customHeight="1">
      <c r="A126" s="36"/>
      <c r="B126" s="37"/>
      <c r="C126" s="181" t="s">
        <v>72</v>
      </c>
      <c r="D126" s="181" t="s">
        <v>179</v>
      </c>
      <c r="E126" s="182" t="s">
        <v>3335</v>
      </c>
      <c r="F126" s="183" t="s">
        <v>3336</v>
      </c>
      <c r="G126" s="184" t="s">
        <v>2311</v>
      </c>
      <c r="H126" s="185">
        <v>7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940</v>
      </c>
    </row>
    <row r="127" spans="1:65" s="2" customFormat="1" ht="16.5" customHeight="1">
      <c r="A127" s="36"/>
      <c r="B127" s="37"/>
      <c r="C127" s="181" t="s">
        <v>72</v>
      </c>
      <c r="D127" s="181" t="s">
        <v>179</v>
      </c>
      <c r="E127" s="182" t="s">
        <v>3337</v>
      </c>
      <c r="F127" s="183" t="s">
        <v>3338</v>
      </c>
      <c r="G127" s="184" t="s">
        <v>2311</v>
      </c>
      <c r="H127" s="185">
        <v>2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950</v>
      </c>
    </row>
    <row r="128" spans="1:65" s="2" customFormat="1" ht="16.5" customHeight="1">
      <c r="A128" s="36"/>
      <c r="B128" s="37"/>
      <c r="C128" s="181" t="s">
        <v>72</v>
      </c>
      <c r="D128" s="181" t="s">
        <v>179</v>
      </c>
      <c r="E128" s="182" t="s">
        <v>3339</v>
      </c>
      <c r="F128" s="183" t="s">
        <v>3340</v>
      </c>
      <c r="G128" s="184" t="s">
        <v>2311</v>
      </c>
      <c r="H128" s="185">
        <v>2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962</v>
      </c>
    </row>
    <row r="129" spans="1:65" s="2" customFormat="1" ht="24.2" customHeight="1">
      <c r="A129" s="36"/>
      <c r="B129" s="37"/>
      <c r="C129" s="181" t="s">
        <v>72</v>
      </c>
      <c r="D129" s="181" t="s">
        <v>179</v>
      </c>
      <c r="E129" s="182" t="s">
        <v>3341</v>
      </c>
      <c r="F129" s="183" t="s">
        <v>3342</v>
      </c>
      <c r="G129" s="184" t="s">
        <v>2311</v>
      </c>
      <c r="H129" s="185">
        <v>1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972</v>
      </c>
    </row>
    <row r="130" spans="1:65" s="12" customFormat="1" ht="25.9" customHeight="1">
      <c r="B130" s="165"/>
      <c r="C130" s="166"/>
      <c r="D130" s="167" t="s">
        <v>71</v>
      </c>
      <c r="E130" s="168" t="s">
        <v>1904</v>
      </c>
      <c r="F130" s="168" t="s">
        <v>3343</v>
      </c>
      <c r="G130" s="166"/>
      <c r="H130" s="166"/>
      <c r="I130" s="169"/>
      <c r="J130" s="170">
        <f>BK130</f>
        <v>0</v>
      </c>
      <c r="K130" s="166"/>
      <c r="L130" s="171"/>
      <c r="M130" s="172"/>
      <c r="N130" s="173"/>
      <c r="O130" s="173"/>
      <c r="P130" s="174">
        <f>P131</f>
        <v>0</v>
      </c>
      <c r="Q130" s="173"/>
      <c r="R130" s="174">
        <f>R131</f>
        <v>0</v>
      </c>
      <c r="S130" s="173"/>
      <c r="T130" s="175">
        <f>T131</f>
        <v>0</v>
      </c>
      <c r="AR130" s="176" t="s">
        <v>79</v>
      </c>
      <c r="AT130" s="177" t="s">
        <v>71</v>
      </c>
      <c r="AU130" s="177" t="s">
        <v>72</v>
      </c>
      <c r="AY130" s="176" t="s">
        <v>177</v>
      </c>
      <c r="BK130" s="178">
        <f>BK131</f>
        <v>0</v>
      </c>
    </row>
    <row r="131" spans="1:65" s="2" customFormat="1" ht="16.5" customHeight="1">
      <c r="A131" s="36"/>
      <c r="B131" s="37"/>
      <c r="C131" s="181" t="s">
        <v>72</v>
      </c>
      <c r="D131" s="181" t="s">
        <v>179</v>
      </c>
      <c r="E131" s="182" t="s">
        <v>3344</v>
      </c>
      <c r="F131" s="183" t="s">
        <v>3345</v>
      </c>
      <c r="G131" s="184" t="s">
        <v>2311</v>
      </c>
      <c r="H131" s="185">
        <v>11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982</v>
      </c>
    </row>
    <row r="132" spans="1:65" s="12" customFormat="1" ht="25.9" customHeight="1">
      <c r="B132" s="165"/>
      <c r="C132" s="166"/>
      <c r="D132" s="167" t="s">
        <v>71</v>
      </c>
      <c r="E132" s="168" t="s">
        <v>2003</v>
      </c>
      <c r="F132" s="168" t="s">
        <v>3346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SUM(P133:P142)</f>
        <v>0</v>
      </c>
      <c r="Q132" s="173"/>
      <c r="R132" s="174">
        <f>SUM(R133:R142)</f>
        <v>0</v>
      </c>
      <c r="S132" s="173"/>
      <c r="T132" s="175">
        <f>SUM(T133:T142)</f>
        <v>0</v>
      </c>
      <c r="AR132" s="176" t="s">
        <v>79</v>
      </c>
      <c r="AT132" s="177" t="s">
        <v>71</v>
      </c>
      <c r="AU132" s="177" t="s">
        <v>72</v>
      </c>
      <c r="AY132" s="176" t="s">
        <v>177</v>
      </c>
      <c r="BK132" s="178">
        <f>SUM(BK133:BK142)</f>
        <v>0</v>
      </c>
    </row>
    <row r="133" spans="1:65" s="2" customFormat="1" ht="16.5" customHeight="1">
      <c r="A133" s="36"/>
      <c r="B133" s="37"/>
      <c r="C133" s="181" t="s">
        <v>72</v>
      </c>
      <c r="D133" s="181" t="s">
        <v>179</v>
      </c>
      <c r="E133" s="182" t="s">
        <v>3347</v>
      </c>
      <c r="F133" s="183" t="s">
        <v>3348</v>
      </c>
      <c r="G133" s="184" t="s">
        <v>380</v>
      </c>
      <c r="H133" s="185">
        <v>460</v>
      </c>
      <c r="I133" s="186"/>
      <c r="J133" s="187">
        <f t="shared" ref="J133:J142" si="20"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ref="P133:P142" si="21">O133*H133</f>
        <v>0</v>
      </c>
      <c r="Q133" s="190">
        <v>0</v>
      </c>
      <c r="R133" s="190">
        <f t="shared" ref="R133:R142" si="22">Q133*H133</f>
        <v>0</v>
      </c>
      <c r="S133" s="190">
        <v>0</v>
      </c>
      <c r="T133" s="191">
        <f t="shared" ref="T133:T142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ref="BE133:BE142" si="24">IF(N133="základní",J133,0)</f>
        <v>0</v>
      </c>
      <c r="BF133" s="193">
        <f t="shared" ref="BF133:BF142" si="25">IF(N133="snížená",J133,0)</f>
        <v>0</v>
      </c>
      <c r="BG133" s="193">
        <f t="shared" ref="BG133:BG142" si="26">IF(N133="zákl. přenesená",J133,0)</f>
        <v>0</v>
      </c>
      <c r="BH133" s="193">
        <f t="shared" ref="BH133:BH142" si="27">IF(N133="sníž. přenesená",J133,0)</f>
        <v>0</v>
      </c>
      <c r="BI133" s="193">
        <f t="shared" ref="BI133:BI142" si="28">IF(N133="nulová",J133,0)</f>
        <v>0</v>
      </c>
      <c r="BJ133" s="19" t="s">
        <v>79</v>
      </c>
      <c r="BK133" s="193">
        <f t="shared" ref="BK133:BK142" si="29">ROUND(I133*H133,2)</f>
        <v>0</v>
      </c>
      <c r="BL133" s="19" t="s">
        <v>184</v>
      </c>
      <c r="BM133" s="192" t="s">
        <v>992</v>
      </c>
    </row>
    <row r="134" spans="1:65" s="2" customFormat="1" ht="16.5" customHeight="1">
      <c r="A134" s="36"/>
      <c r="B134" s="37"/>
      <c r="C134" s="181" t="s">
        <v>72</v>
      </c>
      <c r="D134" s="181" t="s">
        <v>179</v>
      </c>
      <c r="E134" s="182" t="s">
        <v>3349</v>
      </c>
      <c r="F134" s="183" t="s">
        <v>3350</v>
      </c>
      <c r="G134" s="184" t="s">
        <v>380</v>
      </c>
      <c r="H134" s="185">
        <v>80</v>
      </c>
      <c r="I134" s="186"/>
      <c r="J134" s="187">
        <f t="shared" si="2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79</v>
      </c>
      <c r="BK134" s="193">
        <f t="shared" si="29"/>
        <v>0</v>
      </c>
      <c r="BL134" s="19" t="s">
        <v>184</v>
      </c>
      <c r="BM134" s="192" t="s">
        <v>1002</v>
      </c>
    </row>
    <row r="135" spans="1:65" s="2" customFormat="1" ht="16.5" customHeight="1">
      <c r="A135" s="36"/>
      <c r="B135" s="37"/>
      <c r="C135" s="181" t="s">
        <v>72</v>
      </c>
      <c r="D135" s="181" t="s">
        <v>179</v>
      </c>
      <c r="E135" s="182" t="s">
        <v>3351</v>
      </c>
      <c r="F135" s="183" t="s">
        <v>3352</v>
      </c>
      <c r="G135" s="184" t="s">
        <v>380</v>
      </c>
      <c r="H135" s="185">
        <v>40</v>
      </c>
      <c r="I135" s="186"/>
      <c r="J135" s="187">
        <f t="shared" si="2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79</v>
      </c>
      <c r="BK135" s="193">
        <f t="shared" si="29"/>
        <v>0</v>
      </c>
      <c r="BL135" s="19" t="s">
        <v>184</v>
      </c>
      <c r="BM135" s="192" t="s">
        <v>1012</v>
      </c>
    </row>
    <row r="136" spans="1:65" s="2" customFormat="1" ht="16.5" customHeight="1">
      <c r="A136" s="36"/>
      <c r="B136" s="37"/>
      <c r="C136" s="181" t="s">
        <v>72</v>
      </c>
      <c r="D136" s="181" t="s">
        <v>179</v>
      </c>
      <c r="E136" s="182" t="s">
        <v>3353</v>
      </c>
      <c r="F136" s="183" t="s">
        <v>3354</v>
      </c>
      <c r="G136" s="184" t="s">
        <v>380</v>
      </c>
      <c r="H136" s="185">
        <v>740</v>
      </c>
      <c r="I136" s="186"/>
      <c r="J136" s="187">
        <f t="shared" si="2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79</v>
      </c>
      <c r="BK136" s="193">
        <f t="shared" si="29"/>
        <v>0</v>
      </c>
      <c r="BL136" s="19" t="s">
        <v>184</v>
      </c>
      <c r="BM136" s="192" t="s">
        <v>1023</v>
      </c>
    </row>
    <row r="137" spans="1:65" s="2" customFormat="1" ht="16.5" customHeight="1">
      <c r="A137" s="36"/>
      <c r="B137" s="37"/>
      <c r="C137" s="181" t="s">
        <v>72</v>
      </c>
      <c r="D137" s="181" t="s">
        <v>179</v>
      </c>
      <c r="E137" s="182" t="s">
        <v>3355</v>
      </c>
      <c r="F137" s="183" t="s">
        <v>3356</v>
      </c>
      <c r="G137" s="184" t="s">
        <v>380</v>
      </c>
      <c r="H137" s="185">
        <v>450</v>
      </c>
      <c r="I137" s="186"/>
      <c r="J137" s="187">
        <f t="shared" si="2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79</v>
      </c>
      <c r="BK137" s="193">
        <f t="shared" si="29"/>
        <v>0</v>
      </c>
      <c r="BL137" s="19" t="s">
        <v>184</v>
      </c>
      <c r="BM137" s="192" t="s">
        <v>1034</v>
      </c>
    </row>
    <row r="138" spans="1:65" s="2" customFormat="1" ht="16.5" customHeight="1">
      <c r="A138" s="36"/>
      <c r="B138" s="37"/>
      <c r="C138" s="181" t="s">
        <v>72</v>
      </c>
      <c r="D138" s="181" t="s">
        <v>179</v>
      </c>
      <c r="E138" s="182" t="s">
        <v>3357</v>
      </c>
      <c r="F138" s="183" t="s">
        <v>3358</v>
      </c>
      <c r="G138" s="184" t="s">
        <v>380</v>
      </c>
      <c r="H138" s="185">
        <v>240</v>
      </c>
      <c r="I138" s="186"/>
      <c r="J138" s="187">
        <f t="shared" si="2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79</v>
      </c>
      <c r="BK138" s="193">
        <f t="shared" si="29"/>
        <v>0</v>
      </c>
      <c r="BL138" s="19" t="s">
        <v>184</v>
      </c>
      <c r="BM138" s="192" t="s">
        <v>1043</v>
      </c>
    </row>
    <row r="139" spans="1:65" s="2" customFormat="1" ht="16.5" customHeight="1">
      <c r="A139" s="36"/>
      <c r="B139" s="37"/>
      <c r="C139" s="181" t="s">
        <v>72</v>
      </c>
      <c r="D139" s="181" t="s">
        <v>179</v>
      </c>
      <c r="E139" s="182" t="s">
        <v>3359</v>
      </c>
      <c r="F139" s="183" t="s">
        <v>3360</v>
      </c>
      <c r="G139" s="184" t="s">
        <v>380</v>
      </c>
      <c r="H139" s="185">
        <v>80</v>
      </c>
      <c r="I139" s="186"/>
      <c r="J139" s="187">
        <f t="shared" si="2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79</v>
      </c>
      <c r="BK139" s="193">
        <f t="shared" si="29"/>
        <v>0</v>
      </c>
      <c r="BL139" s="19" t="s">
        <v>184</v>
      </c>
      <c r="BM139" s="192" t="s">
        <v>1053</v>
      </c>
    </row>
    <row r="140" spans="1:65" s="2" customFormat="1" ht="16.5" customHeight="1">
      <c r="A140" s="36"/>
      <c r="B140" s="37"/>
      <c r="C140" s="181" t="s">
        <v>72</v>
      </c>
      <c r="D140" s="181" t="s">
        <v>179</v>
      </c>
      <c r="E140" s="182" t="s">
        <v>3361</v>
      </c>
      <c r="F140" s="183" t="s">
        <v>3362</v>
      </c>
      <c r="G140" s="184" t="s">
        <v>380</v>
      </c>
      <c r="H140" s="185">
        <v>50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1069</v>
      </c>
    </row>
    <row r="141" spans="1:65" s="2" customFormat="1" ht="16.5" customHeight="1">
      <c r="A141" s="36"/>
      <c r="B141" s="37"/>
      <c r="C141" s="181" t="s">
        <v>72</v>
      </c>
      <c r="D141" s="181" t="s">
        <v>179</v>
      </c>
      <c r="E141" s="182" t="s">
        <v>3363</v>
      </c>
      <c r="F141" s="183" t="s">
        <v>3364</v>
      </c>
      <c r="G141" s="184" t="s">
        <v>380</v>
      </c>
      <c r="H141" s="185">
        <v>80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1081</v>
      </c>
    </row>
    <row r="142" spans="1:65" s="2" customFormat="1" ht="16.5" customHeight="1">
      <c r="A142" s="36"/>
      <c r="B142" s="37"/>
      <c r="C142" s="181" t="s">
        <v>72</v>
      </c>
      <c r="D142" s="181" t="s">
        <v>179</v>
      </c>
      <c r="E142" s="182" t="s">
        <v>3365</v>
      </c>
      <c r="F142" s="183" t="s">
        <v>3366</v>
      </c>
      <c r="G142" s="184" t="s">
        <v>380</v>
      </c>
      <c r="H142" s="185">
        <v>230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1094</v>
      </c>
    </row>
    <row r="143" spans="1:65" s="12" customFormat="1" ht="25.9" customHeight="1">
      <c r="B143" s="165"/>
      <c r="C143" s="166"/>
      <c r="D143" s="167" t="s">
        <v>71</v>
      </c>
      <c r="E143" s="168" t="s">
        <v>2117</v>
      </c>
      <c r="F143" s="168" t="s">
        <v>2523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SUM(P144:P160)</f>
        <v>0</v>
      </c>
      <c r="Q143" s="173"/>
      <c r="R143" s="174">
        <f>SUM(R144:R160)</f>
        <v>0</v>
      </c>
      <c r="S143" s="173"/>
      <c r="T143" s="175">
        <f>SUM(T144:T160)</f>
        <v>0</v>
      </c>
      <c r="AR143" s="176" t="s">
        <v>79</v>
      </c>
      <c r="AT143" s="177" t="s">
        <v>71</v>
      </c>
      <c r="AU143" s="177" t="s">
        <v>72</v>
      </c>
      <c r="AY143" s="176" t="s">
        <v>177</v>
      </c>
      <c r="BK143" s="178">
        <f>SUM(BK144:BK160)</f>
        <v>0</v>
      </c>
    </row>
    <row r="144" spans="1:65" s="2" customFormat="1" ht="16.5" customHeight="1">
      <c r="A144" s="36"/>
      <c r="B144" s="37"/>
      <c r="C144" s="181" t="s">
        <v>72</v>
      </c>
      <c r="D144" s="181" t="s">
        <v>179</v>
      </c>
      <c r="E144" s="182" t="s">
        <v>3367</v>
      </c>
      <c r="F144" s="183" t="s">
        <v>3368</v>
      </c>
      <c r="G144" s="184" t="s">
        <v>2314</v>
      </c>
      <c r="H144" s="185">
        <v>1</v>
      </c>
      <c r="I144" s="186"/>
      <c r="J144" s="187">
        <f t="shared" ref="J144:J160" si="30">ROUND(I144*H144,2)</f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ref="P144:P160" si="31">O144*H144</f>
        <v>0</v>
      </c>
      <c r="Q144" s="190">
        <v>0</v>
      </c>
      <c r="R144" s="190">
        <f t="shared" ref="R144:R160" si="32">Q144*H144</f>
        <v>0</v>
      </c>
      <c r="S144" s="190">
        <v>0</v>
      </c>
      <c r="T144" s="191">
        <f t="shared" ref="T144:T160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ref="BE144:BE160" si="34">IF(N144="základní",J144,0)</f>
        <v>0</v>
      </c>
      <c r="BF144" s="193">
        <f t="shared" ref="BF144:BF160" si="35">IF(N144="snížená",J144,0)</f>
        <v>0</v>
      </c>
      <c r="BG144" s="193">
        <f t="shared" ref="BG144:BG160" si="36">IF(N144="zákl. přenesená",J144,0)</f>
        <v>0</v>
      </c>
      <c r="BH144" s="193">
        <f t="shared" ref="BH144:BH160" si="37">IF(N144="sníž. přenesená",J144,0)</f>
        <v>0</v>
      </c>
      <c r="BI144" s="193">
        <f t="shared" ref="BI144:BI160" si="38">IF(N144="nulová",J144,0)</f>
        <v>0</v>
      </c>
      <c r="BJ144" s="19" t="s">
        <v>79</v>
      </c>
      <c r="BK144" s="193">
        <f t="shared" ref="BK144:BK160" si="39">ROUND(I144*H144,2)</f>
        <v>0</v>
      </c>
      <c r="BL144" s="19" t="s">
        <v>184</v>
      </c>
      <c r="BM144" s="192" t="s">
        <v>1107</v>
      </c>
    </row>
    <row r="145" spans="1:65" s="2" customFormat="1" ht="16.5" customHeight="1">
      <c r="A145" s="36"/>
      <c r="B145" s="37"/>
      <c r="C145" s="181" t="s">
        <v>72</v>
      </c>
      <c r="D145" s="181" t="s">
        <v>179</v>
      </c>
      <c r="E145" s="182" t="s">
        <v>3369</v>
      </c>
      <c r="F145" s="183" t="s">
        <v>3370</v>
      </c>
      <c r="G145" s="184" t="s">
        <v>2314</v>
      </c>
      <c r="H145" s="185">
        <v>1</v>
      </c>
      <c r="I145" s="186"/>
      <c r="J145" s="187">
        <f t="shared" si="3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79</v>
      </c>
      <c r="BK145" s="193">
        <f t="shared" si="39"/>
        <v>0</v>
      </c>
      <c r="BL145" s="19" t="s">
        <v>184</v>
      </c>
      <c r="BM145" s="192" t="s">
        <v>1118</v>
      </c>
    </row>
    <row r="146" spans="1:65" s="2" customFormat="1" ht="16.5" customHeight="1">
      <c r="A146" s="36"/>
      <c r="B146" s="37"/>
      <c r="C146" s="181" t="s">
        <v>72</v>
      </c>
      <c r="D146" s="181" t="s">
        <v>179</v>
      </c>
      <c r="E146" s="182" t="s">
        <v>3371</v>
      </c>
      <c r="F146" s="183" t="s">
        <v>3372</v>
      </c>
      <c r="G146" s="184" t="s">
        <v>2314</v>
      </c>
      <c r="H146" s="185">
        <v>1</v>
      </c>
      <c r="I146" s="186"/>
      <c r="J146" s="187">
        <f t="shared" si="3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79</v>
      </c>
      <c r="BK146" s="193">
        <f t="shared" si="39"/>
        <v>0</v>
      </c>
      <c r="BL146" s="19" t="s">
        <v>184</v>
      </c>
      <c r="BM146" s="192" t="s">
        <v>1130</v>
      </c>
    </row>
    <row r="147" spans="1:65" s="2" customFormat="1" ht="16.5" customHeight="1">
      <c r="A147" s="36"/>
      <c r="B147" s="37"/>
      <c r="C147" s="181" t="s">
        <v>72</v>
      </c>
      <c r="D147" s="181" t="s">
        <v>179</v>
      </c>
      <c r="E147" s="182" t="s">
        <v>3373</v>
      </c>
      <c r="F147" s="183" t="s">
        <v>3374</v>
      </c>
      <c r="G147" s="184" t="s">
        <v>2314</v>
      </c>
      <c r="H147" s="185">
        <v>1</v>
      </c>
      <c r="I147" s="186"/>
      <c r="J147" s="187">
        <f t="shared" si="3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79</v>
      </c>
      <c r="BK147" s="193">
        <f t="shared" si="39"/>
        <v>0</v>
      </c>
      <c r="BL147" s="19" t="s">
        <v>184</v>
      </c>
      <c r="BM147" s="192" t="s">
        <v>1144</v>
      </c>
    </row>
    <row r="148" spans="1:65" s="2" customFormat="1" ht="16.5" customHeight="1">
      <c r="A148" s="36"/>
      <c r="B148" s="37"/>
      <c r="C148" s="181" t="s">
        <v>72</v>
      </c>
      <c r="D148" s="181" t="s">
        <v>179</v>
      </c>
      <c r="E148" s="182" t="s">
        <v>3375</v>
      </c>
      <c r="F148" s="183" t="s">
        <v>3376</v>
      </c>
      <c r="G148" s="184" t="s">
        <v>2314</v>
      </c>
      <c r="H148" s="185">
        <v>1</v>
      </c>
      <c r="I148" s="186"/>
      <c r="J148" s="187">
        <f t="shared" si="3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79</v>
      </c>
      <c r="BK148" s="193">
        <f t="shared" si="39"/>
        <v>0</v>
      </c>
      <c r="BL148" s="19" t="s">
        <v>184</v>
      </c>
      <c r="BM148" s="192" t="s">
        <v>1155</v>
      </c>
    </row>
    <row r="149" spans="1:65" s="2" customFormat="1" ht="16.5" customHeight="1">
      <c r="A149" s="36"/>
      <c r="B149" s="37"/>
      <c r="C149" s="181" t="s">
        <v>72</v>
      </c>
      <c r="D149" s="181" t="s">
        <v>179</v>
      </c>
      <c r="E149" s="182" t="s">
        <v>3377</v>
      </c>
      <c r="F149" s="183" t="s">
        <v>2845</v>
      </c>
      <c r="G149" s="184" t="s">
        <v>2314</v>
      </c>
      <c r="H149" s="185">
        <v>1</v>
      </c>
      <c r="I149" s="186"/>
      <c r="J149" s="187">
        <f t="shared" si="3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79</v>
      </c>
      <c r="BK149" s="193">
        <f t="shared" si="39"/>
        <v>0</v>
      </c>
      <c r="BL149" s="19" t="s">
        <v>184</v>
      </c>
      <c r="BM149" s="192" t="s">
        <v>1165</v>
      </c>
    </row>
    <row r="150" spans="1:65" s="2" customFormat="1" ht="16.5" customHeight="1">
      <c r="A150" s="36"/>
      <c r="B150" s="37"/>
      <c r="C150" s="181" t="s">
        <v>72</v>
      </c>
      <c r="D150" s="181" t="s">
        <v>179</v>
      </c>
      <c r="E150" s="182" t="s">
        <v>3378</v>
      </c>
      <c r="F150" s="183" t="s">
        <v>3379</v>
      </c>
      <c r="G150" s="184" t="s">
        <v>2314</v>
      </c>
      <c r="H150" s="185">
        <v>1</v>
      </c>
      <c r="I150" s="186"/>
      <c r="J150" s="187">
        <f t="shared" si="3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79</v>
      </c>
      <c r="BK150" s="193">
        <f t="shared" si="39"/>
        <v>0</v>
      </c>
      <c r="BL150" s="19" t="s">
        <v>184</v>
      </c>
      <c r="BM150" s="192" t="s">
        <v>1177</v>
      </c>
    </row>
    <row r="151" spans="1:65" s="2" customFormat="1" ht="16.5" customHeight="1">
      <c r="A151" s="36"/>
      <c r="B151" s="37"/>
      <c r="C151" s="181" t="s">
        <v>72</v>
      </c>
      <c r="D151" s="181" t="s">
        <v>179</v>
      </c>
      <c r="E151" s="182" t="s">
        <v>3380</v>
      </c>
      <c r="F151" s="183" t="s">
        <v>3381</v>
      </c>
      <c r="G151" s="184" t="s">
        <v>2314</v>
      </c>
      <c r="H151" s="185">
        <v>1</v>
      </c>
      <c r="I151" s="186"/>
      <c r="J151" s="187">
        <f t="shared" si="3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79</v>
      </c>
      <c r="BK151" s="193">
        <f t="shared" si="39"/>
        <v>0</v>
      </c>
      <c r="BL151" s="19" t="s">
        <v>184</v>
      </c>
      <c r="BM151" s="192" t="s">
        <v>1188</v>
      </c>
    </row>
    <row r="152" spans="1:65" s="2" customFormat="1" ht="16.5" customHeight="1">
      <c r="A152" s="36"/>
      <c r="B152" s="37"/>
      <c r="C152" s="181" t="s">
        <v>72</v>
      </c>
      <c r="D152" s="181" t="s">
        <v>179</v>
      </c>
      <c r="E152" s="182" t="s">
        <v>3382</v>
      </c>
      <c r="F152" s="183" t="s">
        <v>3383</v>
      </c>
      <c r="G152" s="184" t="s">
        <v>2314</v>
      </c>
      <c r="H152" s="185">
        <v>1</v>
      </c>
      <c r="I152" s="186"/>
      <c r="J152" s="187">
        <f t="shared" si="3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79</v>
      </c>
      <c r="BK152" s="193">
        <f t="shared" si="39"/>
        <v>0</v>
      </c>
      <c r="BL152" s="19" t="s">
        <v>184</v>
      </c>
      <c r="BM152" s="192" t="s">
        <v>1200</v>
      </c>
    </row>
    <row r="153" spans="1:65" s="2" customFormat="1" ht="16.5" customHeight="1">
      <c r="A153" s="36"/>
      <c r="B153" s="37"/>
      <c r="C153" s="181" t="s">
        <v>72</v>
      </c>
      <c r="D153" s="181" t="s">
        <v>179</v>
      </c>
      <c r="E153" s="182" t="s">
        <v>3384</v>
      </c>
      <c r="F153" s="183" t="s">
        <v>3385</v>
      </c>
      <c r="G153" s="184" t="s">
        <v>2314</v>
      </c>
      <c r="H153" s="185">
        <v>1</v>
      </c>
      <c r="I153" s="186"/>
      <c r="J153" s="187">
        <f t="shared" si="3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79</v>
      </c>
      <c r="BK153" s="193">
        <f t="shared" si="39"/>
        <v>0</v>
      </c>
      <c r="BL153" s="19" t="s">
        <v>184</v>
      </c>
      <c r="BM153" s="192" t="s">
        <v>1212</v>
      </c>
    </row>
    <row r="154" spans="1:65" s="2" customFormat="1" ht="16.5" customHeight="1">
      <c r="A154" s="36"/>
      <c r="B154" s="37"/>
      <c r="C154" s="181" t="s">
        <v>72</v>
      </c>
      <c r="D154" s="181" t="s">
        <v>179</v>
      </c>
      <c r="E154" s="182" t="s">
        <v>3386</v>
      </c>
      <c r="F154" s="183" t="s">
        <v>3387</v>
      </c>
      <c r="G154" s="184" t="s">
        <v>2314</v>
      </c>
      <c r="H154" s="185">
        <v>1</v>
      </c>
      <c r="I154" s="186"/>
      <c r="J154" s="187">
        <f t="shared" si="3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79</v>
      </c>
      <c r="BK154" s="193">
        <f t="shared" si="39"/>
        <v>0</v>
      </c>
      <c r="BL154" s="19" t="s">
        <v>184</v>
      </c>
      <c r="BM154" s="192" t="s">
        <v>1224</v>
      </c>
    </row>
    <row r="155" spans="1:65" s="2" customFormat="1" ht="16.5" customHeight="1">
      <c r="A155" s="36"/>
      <c r="B155" s="37"/>
      <c r="C155" s="181" t="s">
        <v>72</v>
      </c>
      <c r="D155" s="181" t="s">
        <v>179</v>
      </c>
      <c r="E155" s="182" t="s">
        <v>3388</v>
      </c>
      <c r="F155" s="183" t="s">
        <v>3389</v>
      </c>
      <c r="G155" s="184" t="s">
        <v>2314</v>
      </c>
      <c r="H155" s="185">
        <v>1</v>
      </c>
      <c r="I155" s="186"/>
      <c r="J155" s="187">
        <f t="shared" si="3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79</v>
      </c>
      <c r="BK155" s="193">
        <f t="shared" si="39"/>
        <v>0</v>
      </c>
      <c r="BL155" s="19" t="s">
        <v>184</v>
      </c>
      <c r="BM155" s="192" t="s">
        <v>1235</v>
      </c>
    </row>
    <row r="156" spans="1:65" s="2" customFormat="1" ht="16.5" customHeight="1">
      <c r="A156" s="36"/>
      <c r="B156" s="37"/>
      <c r="C156" s="181" t="s">
        <v>72</v>
      </c>
      <c r="D156" s="181" t="s">
        <v>179</v>
      </c>
      <c r="E156" s="182" t="s">
        <v>3390</v>
      </c>
      <c r="F156" s="183" t="s">
        <v>3391</v>
      </c>
      <c r="G156" s="184" t="s">
        <v>2314</v>
      </c>
      <c r="H156" s="185">
        <v>1</v>
      </c>
      <c r="I156" s="186"/>
      <c r="J156" s="187">
        <f t="shared" si="3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79</v>
      </c>
      <c r="BK156" s="193">
        <f t="shared" si="39"/>
        <v>0</v>
      </c>
      <c r="BL156" s="19" t="s">
        <v>184</v>
      </c>
      <c r="BM156" s="192" t="s">
        <v>1247</v>
      </c>
    </row>
    <row r="157" spans="1:65" s="2" customFormat="1" ht="16.5" customHeight="1">
      <c r="A157" s="36"/>
      <c r="B157" s="37"/>
      <c r="C157" s="181" t="s">
        <v>72</v>
      </c>
      <c r="D157" s="181" t="s">
        <v>179</v>
      </c>
      <c r="E157" s="182" t="s">
        <v>3392</v>
      </c>
      <c r="F157" s="183" t="s">
        <v>3393</v>
      </c>
      <c r="G157" s="184" t="s">
        <v>2314</v>
      </c>
      <c r="H157" s="185">
        <v>1</v>
      </c>
      <c r="I157" s="186"/>
      <c r="J157" s="187">
        <f t="shared" si="3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79</v>
      </c>
      <c r="BK157" s="193">
        <f t="shared" si="39"/>
        <v>0</v>
      </c>
      <c r="BL157" s="19" t="s">
        <v>184</v>
      </c>
      <c r="BM157" s="192" t="s">
        <v>1259</v>
      </c>
    </row>
    <row r="158" spans="1:65" s="2" customFormat="1" ht="16.5" customHeight="1">
      <c r="A158" s="36"/>
      <c r="B158" s="37"/>
      <c r="C158" s="181" t="s">
        <v>72</v>
      </c>
      <c r="D158" s="181" t="s">
        <v>179</v>
      </c>
      <c r="E158" s="182" t="s">
        <v>3394</v>
      </c>
      <c r="F158" s="183" t="s">
        <v>3395</v>
      </c>
      <c r="G158" s="184" t="s">
        <v>2314</v>
      </c>
      <c r="H158" s="185">
        <v>1</v>
      </c>
      <c r="I158" s="186"/>
      <c r="J158" s="187">
        <f t="shared" si="3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79</v>
      </c>
      <c r="BK158" s="193">
        <f t="shared" si="39"/>
        <v>0</v>
      </c>
      <c r="BL158" s="19" t="s">
        <v>184</v>
      </c>
      <c r="BM158" s="192" t="s">
        <v>1273</v>
      </c>
    </row>
    <row r="159" spans="1:65" s="2" customFormat="1" ht="16.5" customHeight="1">
      <c r="A159" s="36"/>
      <c r="B159" s="37"/>
      <c r="C159" s="181" t="s">
        <v>72</v>
      </c>
      <c r="D159" s="181" t="s">
        <v>179</v>
      </c>
      <c r="E159" s="182" t="s">
        <v>3396</v>
      </c>
      <c r="F159" s="183" t="s">
        <v>3397</v>
      </c>
      <c r="G159" s="184" t="s">
        <v>2314</v>
      </c>
      <c r="H159" s="185">
        <v>1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1284</v>
      </c>
    </row>
    <row r="160" spans="1:65" s="2" customFormat="1" ht="16.5" customHeight="1">
      <c r="A160" s="36"/>
      <c r="B160" s="37"/>
      <c r="C160" s="181" t="s">
        <v>72</v>
      </c>
      <c r="D160" s="181" t="s">
        <v>179</v>
      </c>
      <c r="E160" s="182" t="s">
        <v>3398</v>
      </c>
      <c r="F160" s="183" t="s">
        <v>2847</v>
      </c>
      <c r="G160" s="184" t="s">
        <v>1887</v>
      </c>
      <c r="H160" s="185">
        <v>72</v>
      </c>
      <c r="I160" s="186"/>
      <c r="J160" s="187">
        <f t="shared" si="30"/>
        <v>0</v>
      </c>
      <c r="K160" s="183" t="s">
        <v>19</v>
      </c>
      <c r="L160" s="41"/>
      <c r="M160" s="261" t="s">
        <v>19</v>
      </c>
      <c r="N160" s="262" t="s">
        <v>43</v>
      </c>
      <c r="O160" s="245"/>
      <c r="P160" s="263">
        <f t="shared" si="31"/>
        <v>0</v>
      </c>
      <c r="Q160" s="263">
        <v>0</v>
      </c>
      <c r="R160" s="263">
        <f t="shared" si="32"/>
        <v>0</v>
      </c>
      <c r="S160" s="263">
        <v>0</v>
      </c>
      <c r="T160" s="264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1295</v>
      </c>
    </row>
    <row r="161" spans="1:31" s="2" customFormat="1" ht="6.95" customHeight="1">
      <c r="A161" s="36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41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algorithmName="SHA-512" hashValue="a/jt1rEdYQUG8FBoxTnlOb/4tBglYgx2xcFDRdnc8MmYHIDwc+/uAclNeHm5R/DOeYR0pxgEAfAM3HQVGG0Kqw==" saltValue="rU+In5yCZz9z/nkxQbW0g9gVRBVDZm0LVc/BsrnpArP6WkjBHpblVWVjmNDO0pGuOUj+VkhE/F9Uj9WRDpP8Wg==" spinCount="100000" sheet="1" objects="1" scenarios="1" formatColumns="0" formatRows="0" autoFilter="0"/>
  <autoFilter ref="C90:K160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121</v>
      </c>
      <c r="AZ2" s="110" t="s">
        <v>3399</v>
      </c>
      <c r="BA2" s="110" t="s">
        <v>3400</v>
      </c>
      <c r="BB2" s="110" t="s">
        <v>380</v>
      </c>
      <c r="BC2" s="110" t="s">
        <v>3401</v>
      </c>
      <c r="BD2" s="110" t="s">
        <v>81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  <c r="AZ3" s="110" t="s">
        <v>3402</v>
      </c>
      <c r="BA3" s="110" t="s">
        <v>3403</v>
      </c>
      <c r="BB3" s="110" t="s">
        <v>132</v>
      </c>
      <c r="BC3" s="110" t="s">
        <v>417</v>
      </c>
      <c r="BD3" s="110" t="s">
        <v>81</v>
      </c>
    </row>
    <row r="4" spans="1:5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5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411" t="s">
        <v>3404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5" t="s">
        <v>28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5" t="s">
        <v>28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5" t="s">
        <v>28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ROUND(J85,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ROUND((SUM(BE85:BE191)),  2)</f>
        <v>0</v>
      </c>
      <c r="G33" s="36"/>
      <c r="H33" s="36"/>
      <c r="I33" s="127">
        <v>0.21</v>
      </c>
      <c r="J33" s="126">
        <f>ROUND(((SUM(BE85:BE191))*I33),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ROUND((SUM(BF85:BF191)),  2)</f>
        <v>0</v>
      </c>
      <c r="G34" s="36"/>
      <c r="H34" s="36"/>
      <c r="I34" s="127">
        <v>0.15</v>
      </c>
      <c r="J34" s="126">
        <f>ROUND(((SUM(BF85:BF191))*I34),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ROUND((SUM(BG85:BG191)),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ROUND((SUM(BH85:BH191)),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ROUND((SUM(BI85:BI191)),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02 - SO 02    Zpevněné plochy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- Suchdol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146</v>
      </c>
      <c r="E60" s="146"/>
      <c r="F60" s="146"/>
      <c r="G60" s="146"/>
      <c r="H60" s="146"/>
      <c r="I60" s="146"/>
      <c r="J60" s="147">
        <f>J86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147</v>
      </c>
      <c r="E61" s="151"/>
      <c r="F61" s="151"/>
      <c r="G61" s="151"/>
      <c r="H61" s="151"/>
      <c r="I61" s="151"/>
      <c r="J61" s="152">
        <f>J87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3405</v>
      </c>
      <c r="E62" s="151"/>
      <c r="F62" s="151"/>
      <c r="G62" s="151"/>
      <c r="H62" s="151"/>
      <c r="I62" s="151"/>
      <c r="J62" s="152">
        <f>J125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603</v>
      </c>
      <c r="E63" s="151"/>
      <c r="F63" s="151"/>
      <c r="G63" s="151"/>
      <c r="H63" s="151"/>
      <c r="I63" s="151"/>
      <c r="J63" s="152">
        <f>J148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152</v>
      </c>
      <c r="E64" s="151"/>
      <c r="F64" s="151"/>
      <c r="G64" s="151"/>
      <c r="H64" s="151"/>
      <c r="I64" s="151"/>
      <c r="J64" s="152">
        <f>J172</f>
        <v>0</v>
      </c>
      <c r="K64" s="99"/>
      <c r="L64" s="153"/>
    </row>
    <row r="65" spans="1:31" s="10" customFormat="1" ht="19.899999999999999" customHeight="1">
      <c r="B65" s="149"/>
      <c r="C65" s="99"/>
      <c r="D65" s="150" t="s">
        <v>604</v>
      </c>
      <c r="E65" s="151"/>
      <c r="F65" s="151"/>
      <c r="G65" s="151"/>
      <c r="H65" s="151"/>
      <c r="I65" s="151"/>
      <c r="J65" s="152">
        <f>J189</f>
        <v>0</v>
      </c>
      <c r="K65" s="99"/>
      <c r="L65" s="15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162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5" t="str">
        <f>E7</f>
        <v>Rekonstrukce restaurace Farma - úprava 21. 12. 2023</v>
      </c>
      <c r="F75" s="416"/>
      <c r="G75" s="416"/>
      <c r="H75" s="416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138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8" t="str">
        <f>E9</f>
        <v>02 - SO 02    Zpevněné plochy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Praha - Suchdol</v>
      </c>
      <c r="G79" s="38"/>
      <c r="H79" s="38"/>
      <c r="I79" s="31" t="s">
        <v>23</v>
      </c>
      <c r="J79" s="61" t="str">
        <f>IF(J12="","",J12)</f>
        <v>6. 6. 2023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Česká zemědělská univerzita</v>
      </c>
      <c r="G81" s="38"/>
      <c r="H81" s="38"/>
      <c r="I81" s="31" t="s">
        <v>31</v>
      </c>
      <c r="J81" s="34" t="str">
        <f>E21</f>
        <v>GREBNER, spol s r.o.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Ing.Josef Němeček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4"/>
      <c r="B84" s="155"/>
      <c r="C84" s="156" t="s">
        <v>163</v>
      </c>
      <c r="D84" s="157" t="s">
        <v>57</v>
      </c>
      <c r="E84" s="157" t="s">
        <v>53</v>
      </c>
      <c r="F84" s="157" t="s">
        <v>54</v>
      </c>
      <c r="G84" s="157" t="s">
        <v>164</v>
      </c>
      <c r="H84" s="157" t="s">
        <v>165</v>
      </c>
      <c r="I84" s="157" t="s">
        <v>166</v>
      </c>
      <c r="J84" s="157" t="s">
        <v>144</v>
      </c>
      <c r="K84" s="158" t="s">
        <v>167</v>
      </c>
      <c r="L84" s="159"/>
      <c r="M84" s="70" t="s">
        <v>19</v>
      </c>
      <c r="N84" s="71" t="s">
        <v>42</v>
      </c>
      <c r="O84" s="71" t="s">
        <v>168</v>
      </c>
      <c r="P84" s="71" t="s">
        <v>169</v>
      </c>
      <c r="Q84" s="71" t="s">
        <v>170</v>
      </c>
      <c r="R84" s="71" t="s">
        <v>171</v>
      </c>
      <c r="S84" s="71" t="s">
        <v>172</v>
      </c>
      <c r="T84" s="72" t="s">
        <v>173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65" s="2" customFormat="1" ht="22.9" customHeight="1">
      <c r="A85" s="36"/>
      <c r="B85" s="37"/>
      <c r="C85" s="77" t="s">
        <v>174</v>
      </c>
      <c r="D85" s="38"/>
      <c r="E85" s="38"/>
      <c r="F85" s="38"/>
      <c r="G85" s="38"/>
      <c r="H85" s="38"/>
      <c r="I85" s="38"/>
      <c r="J85" s="160">
        <f>BK85</f>
        <v>0</v>
      </c>
      <c r="K85" s="38"/>
      <c r="L85" s="41"/>
      <c r="M85" s="73"/>
      <c r="N85" s="161"/>
      <c r="O85" s="74"/>
      <c r="P85" s="162">
        <f>P86</f>
        <v>0</v>
      </c>
      <c r="Q85" s="74"/>
      <c r="R85" s="162">
        <f>R86</f>
        <v>9.3146245000000008</v>
      </c>
      <c r="S85" s="74"/>
      <c r="T85" s="163">
        <f>T86</f>
        <v>48.765499999999996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145</v>
      </c>
      <c r="BK85" s="164">
        <f>BK86</f>
        <v>0</v>
      </c>
    </row>
    <row r="86" spans="1:65" s="12" customFormat="1" ht="25.9" customHeight="1">
      <c r="B86" s="165"/>
      <c r="C86" s="166"/>
      <c r="D86" s="167" t="s">
        <v>71</v>
      </c>
      <c r="E86" s="168" t="s">
        <v>175</v>
      </c>
      <c r="F86" s="168" t="s">
        <v>176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P87+P125+P148+P172+P189</f>
        <v>0</v>
      </c>
      <c r="Q86" s="173"/>
      <c r="R86" s="174">
        <f>R87+R125+R148+R172+R189</f>
        <v>9.3146245000000008</v>
      </c>
      <c r="S86" s="173"/>
      <c r="T86" s="175">
        <f>T87+T125+T148+T172+T189</f>
        <v>48.765499999999996</v>
      </c>
      <c r="AR86" s="176" t="s">
        <v>79</v>
      </c>
      <c r="AT86" s="177" t="s">
        <v>71</v>
      </c>
      <c r="AU86" s="177" t="s">
        <v>72</v>
      </c>
      <c r="AY86" s="176" t="s">
        <v>177</v>
      </c>
      <c r="BK86" s="178">
        <f>BK87+BK125+BK148+BK172+BK189</f>
        <v>0</v>
      </c>
    </row>
    <row r="87" spans="1:65" s="12" customFormat="1" ht="22.9" customHeight="1">
      <c r="B87" s="165"/>
      <c r="C87" s="166"/>
      <c r="D87" s="167" t="s">
        <v>71</v>
      </c>
      <c r="E87" s="179" t="s">
        <v>79</v>
      </c>
      <c r="F87" s="179" t="s">
        <v>178</v>
      </c>
      <c r="G87" s="166"/>
      <c r="H87" s="166"/>
      <c r="I87" s="169"/>
      <c r="J87" s="180">
        <f>BK87</f>
        <v>0</v>
      </c>
      <c r="K87" s="166"/>
      <c r="L87" s="171"/>
      <c r="M87" s="172"/>
      <c r="N87" s="173"/>
      <c r="O87" s="173"/>
      <c r="P87" s="174">
        <f>SUM(P88:P124)</f>
        <v>0</v>
      </c>
      <c r="Q87" s="173"/>
      <c r="R87" s="174">
        <f>SUM(R88:R124)</f>
        <v>4.7935000000000005E-2</v>
      </c>
      <c r="S87" s="173"/>
      <c r="T87" s="175">
        <f>SUM(T88:T124)</f>
        <v>48.765499999999996</v>
      </c>
      <c r="AR87" s="176" t="s">
        <v>79</v>
      </c>
      <c r="AT87" s="177" t="s">
        <v>71</v>
      </c>
      <c r="AU87" s="177" t="s">
        <v>79</v>
      </c>
      <c r="AY87" s="176" t="s">
        <v>177</v>
      </c>
      <c r="BK87" s="178">
        <f>SUM(BK88:BK124)</f>
        <v>0</v>
      </c>
    </row>
    <row r="88" spans="1:65" s="2" customFormat="1" ht="16.5" customHeight="1">
      <c r="A88" s="36"/>
      <c r="B88" s="37"/>
      <c r="C88" s="181" t="s">
        <v>79</v>
      </c>
      <c r="D88" s="181" t="s">
        <v>179</v>
      </c>
      <c r="E88" s="182" t="s">
        <v>3406</v>
      </c>
      <c r="F88" s="183" t="s">
        <v>3407</v>
      </c>
      <c r="G88" s="184" t="s">
        <v>132</v>
      </c>
      <c r="H88" s="185">
        <v>34</v>
      </c>
      <c r="I88" s="186"/>
      <c r="J88" s="187">
        <f>ROUND(I88*H88,2)</f>
        <v>0</v>
      </c>
      <c r="K88" s="183" t="s">
        <v>183</v>
      </c>
      <c r="L88" s="41"/>
      <c r="M88" s="188" t="s">
        <v>19</v>
      </c>
      <c r="N88" s="189" t="s">
        <v>43</v>
      </c>
      <c r="O88" s="66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81</v>
      </c>
      <c r="AY88" s="19" t="s">
        <v>177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9" t="s">
        <v>79</v>
      </c>
      <c r="BK88" s="193">
        <f>ROUND(I88*H88,2)</f>
        <v>0</v>
      </c>
      <c r="BL88" s="19" t="s">
        <v>184</v>
      </c>
      <c r="BM88" s="192" t="s">
        <v>3408</v>
      </c>
    </row>
    <row r="89" spans="1:65" s="2" customFormat="1" ht="11.25">
      <c r="A89" s="36"/>
      <c r="B89" s="37"/>
      <c r="C89" s="38"/>
      <c r="D89" s="194" t="s">
        <v>186</v>
      </c>
      <c r="E89" s="38"/>
      <c r="F89" s="195" t="s">
        <v>3409</v>
      </c>
      <c r="G89" s="38"/>
      <c r="H89" s="38"/>
      <c r="I89" s="196"/>
      <c r="J89" s="38"/>
      <c r="K89" s="38"/>
      <c r="L89" s="41"/>
      <c r="M89" s="197"/>
      <c r="N89" s="198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81</v>
      </c>
    </row>
    <row r="90" spans="1:65" s="13" customFormat="1" ht="11.25">
      <c r="B90" s="199"/>
      <c r="C90" s="200"/>
      <c r="D90" s="201" t="s">
        <v>188</v>
      </c>
      <c r="E90" s="202" t="s">
        <v>3402</v>
      </c>
      <c r="F90" s="203" t="s">
        <v>3410</v>
      </c>
      <c r="G90" s="200"/>
      <c r="H90" s="204">
        <v>34</v>
      </c>
      <c r="I90" s="205"/>
      <c r="J90" s="200"/>
      <c r="K90" s="200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188</v>
      </c>
      <c r="AU90" s="210" t="s">
        <v>81</v>
      </c>
      <c r="AV90" s="13" t="s">
        <v>81</v>
      </c>
      <c r="AW90" s="13" t="s">
        <v>33</v>
      </c>
      <c r="AX90" s="13" t="s">
        <v>79</v>
      </c>
      <c r="AY90" s="210" t="s">
        <v>177</v>
      </c>
    </row>
    <row r="91" spans="1:65" s="2" customFormat="1" ht="44.25" customHeight="1">
      <c r="A91" s="36"/>
      <c r="B91" s="37"/>
      <c r="C91" s="181" t="s">
        <v>81</v>
      </c>
      <c r="D91" s="181" t="s">
        <v>179</v>
      </c>
      <c r="E91" s="182" t="s">
        <v>3411</v>
      </c>
      <c r="F91" s="183" t="s">
        <v>3412</v>
      </c>
      <c r="G91" s="184" t="s">
        <v>132</v>
      </c>
      <c r="H91" s="185">
        <v>19.899999999999999</v>
      </c>
      <c r="I91" s="186"/>
      <c r="J91" s="187">
        <f>ROUND(I91*H91,2)</f>
        <v>0</v>
      </c>
      <c r="K91" s="183" t="s">
        <v>183</v>
      </c>
      <c r="L91" s="41"/>
      <c r="M91" s="188" t="s">
        <v>19</v>
      </c>
      <c r="N91" s="189" t="s">
        <v>43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0.255</v>
      </c>
      <c r="T91" s="191">
        <f>S91*H91</f>
        <v>5.0744999999999996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81</v>
      </c>
      <c r="AY91" s="19" t="s">
        <v>177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79</v>
      </c>
      <c r="BK91" s="193">
        <f>ROUND(I91*H91,2)</f>
        <v>0</v>
      </c>
      <c r="BL91" s="19" t="s">
        <v>184</v>
      </c>
      <c r="BM91" s="192" t="s">
        <v>3413</v>
      </c>
    </row>
    <row r="92" spans="1:65" s="2" customFormat="1" ht="11.25">
      <c r="A92" s="36"/>
      <c r="B92" s="37"/>
      <c r="C92" s="38"/>
      <c r="D92" s="194" t="s">
        <v>186</v>
      </c>
      <c r="E92" s="38"/>
      <c r="F92" s="195" t="s">
        <v>3414</v>
      </c>
      <c r="G92" s="38"/>
      <c r="H92" s="38"/>
      <c r="I92" s="196"/>
      <c r="J92" s="38"/>
      <c r="K92" s="38"/>
      <c r="L92" s="41"/>
      <c r="M92" s="197"/>
      <c r="N92" s="198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186</v>
      </c>
      <c r="AU92" s="19" t="s">
        <v>81</v>
      </c>
    </row>
    <row r="93" spans="1:65" s="2" customFormat="1" ht="19.5">
      <c r="A93" s="36"/>
      <c r="B93" s="37"/>
      <c r="C93" s="38"/>
      <c r="D93" s="201" t="s">
        <v>217</v>
      </c>
      <c r="E93" s="38"/>
      <c r="F93" s="222" t="s">
        <v>3415</v>
      </c>
      <c r="G93" s="38"/>
      <c r="H93" s="38"/>
      <c r="I93" s="196"/>
      <c r="J93" s="38"/>
      <c r="K93" s="38"/>
      <c r="L93" s="41"/>
      <c r="M93" s="197"/>
      <c r="N93" s="19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217</v>
      </c>
      <c r="AU93" s="19" t="s">
        <v>81</v>
      </c>
    </row>
    <row r="94" spans="1:65" s="13" customFormat="1" ht="11.25">
      <c r="B94" s="199"/>
      <c r="C94" s="200"/>
      <c r="D94" s="201" t="s">
        <v>188</v>
      </c>
      <c r="E94" s="202" t="s">
        <v>19</v>
      </c>
      <c r="F94" s="203" t="s">
        <v>3416</v>
      </c>
      <c r="G94" s="200"/>
      <c r="H94" s="204">
        <v>19.899999999999999</v>
      </c>
      <c r="I94" s="205"/>
      <c r="J94" s="200"/>
      <c r="K94" s="200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188</v>
      </c>
      <c r="AU94" s="210" t="s">
        <v>81</v>
      </c>
      <c r="AV94" s="13" t="s">
        <v>81</v>
      </c>
      <c r="AW94" s="13" t="s">
        <v>33</v>
      </c>
      <c r="AX94" s="13" t="s">
        <v>79</v>
      </c>
      <c r="AY94" s="210" t="s">
        <v>177</v>
      </c>
    </row>
    <row r="95" spans="1:65" s="2" customFormat="1" ht="37.9" customHeight="1">
      <c r="A95" s="36"/>
      <c r="B95" s="37"/>
      <c r="C95" s="181" t="s">
        <v>108</v>
      </c>
      <c r="D95" s="181" t="s">
        <v>179</v>
      </c>
      <c r="E95" s="182" t="s">
        <v>3417</v>
      </c>
      <c r="F95" s="183" t="s">
        <v>3418</v>
      </c>
      <c r="G95" s="184" t="s">
        <v>132</v>
      </c>
      <c r="H95" s="185">
        <v>19.899999999999999</v>
      </c>
      <c r="I95" s="186"/>
      <c r="J95" s="187">
        <f>ROUND(I95*H95,2)</f>
        <v>0</v>
      </c>
      <c r="K95" s="183" t="s">
        <v>183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0.28999999999999998</v>
      </c>
      <c r="T95" s="191">
        <f>S95*H95</f>
        <v>5.770999999999999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81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3419</v>
      </c>
    </row>
    <row r="96" spans="1:65" s="2" customFormat="1" ht="11.25">
      <c r="A96" s="36"/>
      <c r="B96" s="37"/>
      <c r="C96" s="38"/>
      <c r="D96" s="194" t="s">
        <v>186</v>
      </c>
      <c r="E96" s="38"/>
      <c r="F96" s="195" t="s">
        <v>3420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186</v>
      </c>
      <c r="AU96" s="19" t="s">
        <v>81</v>
      </c>
    </row>
    <row r="97" spans="1:65" s="2" customFormat="1" ht="37.9" customHeight="1">
      <c r="A97" s="36"/>
      <c r="B97" s="37"/>
      <c r="C97" s="181" t="s">
        <v>184</v>
      </c>
      <c r="D97" s="181" t="s">
        <v>179</v>
      </c>
      <c r="E97" s="182" t="s">
        <v>3421</v>
      </c>
      <c r="F97" s="183" t="s">
        <v>3422</v>
      </c>
      <c r="G97" s="184" t="s">
        <v>132</v>
      </c>
      <c r="H97" s="185">
        <v>41.5</v>
      </c>
      <c r="I97" s="186"/>
      <c r="J97" s="187">
        <f>ROUND(I97*H97,2)</f>
        <v>0</v>
      </c>
      <c r="K97" s="183" t="s">
        <v>183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0.57999999999999996</v>
      </c>
      <c r="T97" s="191">
        <f>S97*H97</f>
        <v>24.069999999999997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81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3423</v>
      </c>
    </row>
    <row r="98" spans="1:65" s="2" customFormat="1" ht="11.25">
      <c r="A98" s="36"/>
      <c r="B98" s="37"/>
      <c r="C98" s="38"/>
      <c r="D98" s="194" t="s">
        <v>186</v>
      </c>
      <c r="E98" s="38"/>
      <c r="F98" s="195" t="s">
        <v>3424</v>
      </c>
      <c r="G98" s="38"/>
      <c r="H98" s="38"/>
      <c r="I98" s="196"/>
      <c r="J98" s="38"/>
      <c r="K98" s="38"/>
      <c r="L98" s="41"/>
      <c r="M98" s="197"/>
      <c r="N98" s="19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186</v>
      </c>
      <c r="AU98" s="19" t="s">
        <v>81</v>
      </c>
    </row>
    <row r="99" spans="1:65" s="13" customFormat="1" ht="11.25">
      <c r="B99" s="199"/>
      <c r="C99" s="200"/>
      <c r="D99" s="201" t="s">
        <v>188</v>
      </c>
      <c r="E99" s="202" t="s">
        <v>19</v>
      </c>
      <c r="F99" s="203" t="s">
        <v>3425</v>
      </c>
      <c r="G99" s="200"/>
      <c r="H99" s="204">
        <v>41.5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188</v>
      </c>
      <c r="AU99" s="210" t="s">
        <v>81</v>
      </c>
      <c r="AV99" s="13" t="s">
        <v>81</v>
      </c>
      <c r="AW99" s="13" t="s">
        <v>33</v>
      </c>
      <c r="AX99" s="13" t="s">
        <v>79</v>
      </c>
      <c r="AY99" s="210" t="s">
        <v>177</v>
      </c>
    </row>
    <row r="100" spans="1:65" s="2" customFormat="1" ht="24.2" customHeight="1">
      <c r="A100" s="36"/>
      <c r="B100" s="37"/>
      <c r="C100" s="181" t="s">
        <v>212</v>
      </c>
      <c r="D100" s="181" t="s">
        <v>179</v>
      </c>
      <c r="E100" s="182" t="s">
        <v>3426</v>
      </c>
      <c r="F100" s="183" t="s">
        <v>3427</v>
      </c>
      <c r="G100" s="184" t="s">
        <v>132</v>
      </c>
      <c r="H100" s="185">
        <v>41.5</v>
      </c>
      <c r="I100" s="186"/>
      <c r="J100" s="187">
        <f>ROUND(I100*H100,2)</f>
        <v>0</v>
      </c>
      <c r="K100" s="183" t="s">
        <v>183</v>
      </c>
      <c r="L100" s="41"/>
      <c r="M100" s="188" t="s">
        <v>19</v>
      </c>
      <c r="N100" s="189" t="s">
        <v>43</v>
      </c>
      <c r="O100" s="66"/>
      <c r="P100" s="190">
        <f>O100*H100</f>
        <v>0</v>
      </c>
      <c r="Q100" s="190">
        <v>9.0000000000000006E-5</v>
      </c>
      <c r="R100" s="190">
        <f>Q100*H100</f>
        <v>3.735E-3</v>
      </c>
      <c r="S100" s="190">
        <v>0.23</v>
      </c>
      <c r="T100" s="191">
        <f>S100*H100</f>
        <v>9.5449999999999999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81</v>
      </c>
      <c r="AY100" s="19" t="s">
        <v>177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79</v>
      </c>
      <c r="BK100" s="193">
        <f>ROUND(I100*H100,2)</f>
        <v>0</v>
      </c>
      <c r="BL100" s="19" t="s">
        <v>184</v>
      </c>
      <c r="BM100" s="192" t="s">
        <v>3428</v>
      </c>
    </row>
    <row r="101" spans="1:65" s="2" customFormat="1" ht="11.25">
      <c r="A101" s="36"/>
      <c r="B101" s="37"/>
      <c r="C101" s="38"/>
      <c r="D101" s="194" t="s">
        <v>186</v>
      </c>
      <c r="E101" s="38"/>
      <c r="F101" s="195" t="s">
        <v>3429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186</v>
      </c>
      <c r="AU101" s="19" t="s">
        <v>81</v>
      </c>
    </row>
    <row r="102" spans="1:65" s="13" customFormat="1" ht="11.25">
      <c r="B102" s="199"/>
      <c r="C102" s="200"/>
      <c r="D102" s="201" t="s">
        <v>188</v>
      </c>
      <c r="E102" s="202" t="s">
        <v>19</v>
      </c>
      <c r="F102" s="203" t="s">
        <v>3430</v>
      </c>
      <c r="G102" s="200"/>
      <c r="H102" s="204">
        <v>41.5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188</v>
      </c>
      <c r="AU102" s="210" t="s">
        <v>81</v>
      </c>
      <c r="AV102" s="13" t="s">
        <v>81</v>
      </c>
      <c r="AW102" s="13" t="s">
        <v>33</v>
      </c>
      <c r="AX102" s="13" t="s">
        <v>79</v>
      </c>
      <c r="AY102" s="210" t="s">
        <v>177</v>
      </c>
    </row>
    <row r="103" spans="1:65" s="2" customFormat="1" ht="24.2" customHeight="1">
      <c r="A103" s="36"/>
      <c r="B103" s="37"/>
      <c r="C103" s="181" t="s">
        <v>220</v>
      </c>
      <c r="D103" s="181" t="s">
        <v>179</v>
      </c>
      <c r="E103" s="182" t="s">
        <v>3431</v>
      </c>
      <c r="F103" s="183" t="s">
        <v>3432</v>
      </c>
      <c r="G103" s="184" t="s">
        <v>380</v>
      </c>
      <c r="H103" s="185">
        <v>21</v>
      </c>
      <c r="I103" s="186"/>
      <c r="J103" s="187">
        <f>ROUND(I103*H103,2)</f>
        <v>0</v>
      </c>
      <c r="K103" s="183" t="s">
        <v>183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0.20499999999999999</v>
      </c>
      <c r="T103" s="191">
        <f>S103*H103</f>
        <v>4.3049999999999997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81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3433</v>
      </c>
    </row>
    <row r="104" spans="1:65" s="2" customFormat="1" ht="11.25">
      <c r="A104" s="36"/>
      <c r="B104" s="37"/>
      <c r="C104" s="38"/>
      <c r="D104" s="194" t="s">
        <v>186</v>
      </c>
      <c r="E104" s="38"/>
      <c r="F104" s="195" t="s">
        <v>3434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81</v>
      </c>
    </row>
    <row r="105" spans="1:65" s="13" customFormat="1" ht="11.25">
      <c r="B105" s="199"/>
      <c r="C105" s="200"/>
      <c r="D105" s="201" t="s">
        <v>188</v>
      </c>
      <c r="E105" s="202" t="s">
        <v>19</v>
      </c>
      <c r="F105" s="203" t="s">
        <v>3435</v>
      </c>
      <c r="G105" s="200"/>
      <c r="H105" s="204">
        <v>15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188</v>
      </c>
      <c r="AU105" s="210" t="s">
        <v>81</v>
      </c>
      <c r="AV105" s="13" t="s">
        <v>81</v>
      </c>
      <c r="AW105" s="13" t="s">
        <v>33</v>
      </c>
      <c r="AX105" s="13" t="s">
        <v>72</v>
      </c>
      <c r="AY105" s="210" t="s">
        <v>177</v>
      </c>
    </row>
    <row r="106" spans="1:65" s="13" customFormat="1" ht="11.25">
      <c r="B106" s="199"/>
      <c r="C106" s="200"/>
      <c r="D106" s="201" t="s">
        <v>188</v>
      </c>
      <c r="E106" s="202" t="s">
        <v>19</v>
      </c>
      <c r="F106" s="203" t="s">
        <v>3436</v>
      </c>
      <c r="G106" s="200"/>
      <c r="H106" s="204">
        <v>6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188</v>
      </c>
      <c r="AU106" s="210" t="s">
        <v>81</v>
      </c>
      <c r="AV106" s="13" t="s">
        <v>81</v>
      </c>
      <c r="AW106" s="13" t="s">
        <v>33</v>
      </c>
      <c r="AX106" s="13" t="s">
        <v>72</v>
      </c>
      <c r="AY106" s="210" t="s">
        <v>177</v>
      </c>
    </row>
    <row r="107" spans="1:65" s="14" customFormat="1" ht="11.25">
      <c r="B107" s="211"/>
      <c r="C107" s="212"/>
      <c r="D107" s="201" t="s">
        <v>188</v>
      </c>
      <c r="E107" s="213" t="s">
        <v>19</v>
      </c>
      <c r="F107" s="214" t="s">
        <v>199</v>
      </c>
      <c r="G107" s="212"/>
      <c r="H107" s="215">
        <v>21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188</v>
      </c>
      <c r="AU107" s="221" t="s">
        <v>81</v>
      </c>
      <c r="AV107" s="14" t="s">
        <v>184</v>
      </c>
      <c r="AW107" s="14" t="s">
        <v>33</v>
      </c>
      <c r="AX107" s="14" t="s">
        <v>79</v>
      </c>
      <c r="AY107" s="221" t="s">
        <v>177</v>
      </c>
    </row>
    <row r="108" spans="1:65" s="2" customFormat="1" ht="16.5" customHeight="1">
      <c r="A108" s="36"/>
      <c r="B108" s="37"/>
      <c r="C108" s="181" t="s">
        <v>225</v>
      </c>
      <c r="D108" s="181" t="s">
        <v>179</v>
      </c>
      <c r="E108" s="182" t="s">
        <v>3437</v>
      </c>
      <c r="F108" s="183" t="s">
        <v>3438</v>
      </c>
      <c r="G108" s="184" t="s">
        <v>132</v>
      </c>
      <c r="H108" s="185">
        <v>34</v>
      </c>
      <c r="I108" s="186"/>
      <c r="J108" s="187">
        <f>ROUND(I108*H108,2)</f>
        <v>0</v>
      </c>
      <c r="K108" s="183" t="s">
        <v>183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184</v>
      </c>
      <c r="BM108" s="192" t="s">
        <v>3439</v>
      </c>
    </row>
    <row r="109" spans="1:65" s="2" customFormat="1" ht="11.25">
      <c r="A109" s="36"/>
      <c r="B109" s="37"/>
      <c r="C109" s="38"/>
      <c r="D109" s="194" t="s">
        <v>186</v>
      </c>
      <c r="E109" s="38"/>
      <c r="F109" s="195" t="s">
        <v>3440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186</v>
      </c>
      <c r="AU109" s="19" t="s">
        <v>81</v>
      </c>
    </row>
    <row r="110" spans="1:65" s="13" customFormat="1" ht="11.25">
      <c r="B110" s="199"/>
      <c r="C110" s="200"/>
      <c r="D110" s="201" t="s">
        <v>188</v>
      </c>
      <c r="E110" s="202" t="s">
        <v>19</v>
      </c>
      <c r="F110" s="203" t="s">
        <v>3441</v>
      </c>
      <c r="G110" s="200"/>
      <c r="H110" s="204">
        <v>34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188</v>
      </c>
      <c r="AU110" s="210" t="s">
        <v>81</v>
      </c>
      <c r="AV110" s="13" t="s">
        <v>81</v>
      </c>
      <c r="AW110" s="13" t="s">
        <v>33</v>
      </c>
      <c r="AX110" s="13" t="s">
        <v>79</v>
      </c>
      <c r="AY110" s="210" t="s">
        <v>177</v>
      </c>
    </row>
    <row r="111" spans="1:65" s="2" customFormat="1" ht="16.5" customHeight="1">
      <c r="A111" s="36"/>
      <c r="B111" s="37"/>
      <c r="C111" s="181" t="s">
        <v>232</v>
      </c>
      <c r="D111" s="181" t="s">
        <v>179</v>
      </c>
      <c r="E111" s="182" t="s">
        <v>3442</v>
      </c>
      <c r="F111" s="183" t="s">
        <v>3443</v>
      </c>
      <c r="G111" s="184" t="s">
        <v>182</v>
      </c>
      <c r="H111" s="185">
        <v>5.875</v>
      </c>
      <c r="I111" s="186"/>
      <c r="J111" s="187">
        <f>ROUND(I111*H111,2)</f>
        <v>0</v>
      </c>
      <c r="K111" s="183" t="s">
        <v>183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81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3444</v>
      </c>
    </row>
    <row r="112" spans="1:65" s="2" customFormat="1" ht="11.25">
      <c r="A112" s="36"/>
      <c r="B112" s="37"/>
      <c r="C112" s="38"/>
      <c r="D112" s="194" t="s">
        <v>186</v>
      </c>
      <c r="E112" s="38"/>
      <c r="F112" s="195" t="s">
        <v>3445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186</v>
      </c>
      <c r="AU112" s="19" t="s">
        <v>81</v>
      </c>
    </row>
    <row r="113" spans="1:65" s="2" customFormat="1" ht="19.5">
      <c r="A113" s="36"/>
      <c r="B113" s="37"/>
      <c r="C113" s="38"/>
      <c r="D113" s="201" t="s">
        <v>217</v>
      </c>
      <c r="E113" s="38"/>
      <c r="F113" s="222" t="s">
        <v>3446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217</v>
      </c>
      <c r="AU113" s="19" t="s">
        <v>81</v>
      </c>
    </row>
    <row r="114" spans="1:65" s="13" customFormat="1" ht="11.25">
      <c r="B114" s="199"/>
      <c r="C114" s="200"/>
      <c r="D114" s="201" t="s">
        <v>188</v>
      </c>
      <c r="E114" s="202" t="s">
        <v>19</v>
      </c>
      <c r="F114" s="203" t="s">
        <v>3447</v>
      </c>
      <c r="G114" s="200"/>
      <c r="H114" s="204">
        <v>5.875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188</v>
      </c>
      <c r="AU114" s="210" t="s">
        <v>81</v>
      </c>
      <c r="AV114" s="13" t="s">
        <v>81</v>
      </c>
      <c r="AW114" s="13" t="s">
        <v>33</v>
      </c>
      <c r="AX114" s="13" t="s">
        <v>79</v>
      </c>
      <c r="AY114" s="210" t="s">
        <v>177</v>
      </c>
    </row>
    <row r="115" spans="1:65" s="2" customFormat="1" ht="37.9" customHeight="1">
      <c r="A115" s="36"/>
      <c r="B115" s="37"/>
      <c r="C115" s="181" t="s">
        <v>241</v>
      </c>
      <c r="D115" s="181" t="s">
        <v>179</v>
      </c>
      <c r="E115" s="182" t="s">
        <v>3448</v>
      </c>
      <c r="F115" s="183" t="s">
        <v>3449</v>
      </c>
      <c r="G115" s="184" t="s">
        <v>182</v>
      </c>
      <c r="H115" s="185">
        <v>13.6</v>
      </c>
      <c r="I115" s="186"/>
      <c r="J115" s="187">
        <f>ROUND(I115*H115,2)</f>
        <v>0</v>
      </c>
      <c r="K115" s="183" t="s">
        <v>183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3450</v>
      </c>
    </row>
    <row r="116" spans="1:65" s="2" customFormat="1" ht="11.25">
      <c r="A116" s="36"/>
      <c r="B116" s="37"/>
      <c r="C116" s="38"/>
      <c r="D116" s="194" t="s">
        <v>186</v>
      </c>
      <c r="E116" s="38"/>
      <c r="F116" s="195" t="s">
        <v>3451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81</v>
      </c>
    </row>
    <row r="117" spans="1:65" s="13" customFormat="1" ht="11.25">
      <c r="B117" s="199"/>
      <c r="C117" s="200"/>
      <c r="D117" s="201" t="s">
        <v>188</v>
      </c>
      <c r="E117" s="202" t="s">
        <v>19</v>
      </c>
      <c r="F117" s="203" t="s">
        <v>3452</v>
      </c>
      <c r="G117" s="200"/>
      <c r="H117" s="204">
        <v>13.6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188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177</v>
      </c>
    </row>
    <row r="118" spans="1:65" s="2" customFormat="1" ht="24.2" customHeight="1">
      <c r="A118" s="36"/>
      <c r="B118" s="37"/>
      <c r="C118" s="181" t="s">
        <v>117</v>
      </c>
      <c r="D118" s="181" t="s">
        <v>179</v>
      </c>
      <c r="E118" s="182" t="s">
        <v>3453</v>
      </c>
      <c r="F118" s="183" t="s">
        <v>3454</v>
      </c>
      <c r="G118" s="184" t="s">
        <v>132</v>
      </c>
      <c r="H118" s="185">
        <v>34</v>
      </c>
      <c r="I118" s="186"/>
      <c r="J118" s="187">
        <f>ROUND(I118*H118,2)</f>
        <v>0</v>
      </c>
      <c r="K118" s="183" t="s">
        <v>183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3455</v>
      </c>
    </row>
    <row r="119" spans="1:65" s="2" customFormat="1" ht="11.25">
      <c r="A119" s="36"/>
      <c r="B119" s="37"/>
      <c r="C119" s="38"/>
      <c r="D119" s="194" t="s">
        <v>186</v>
      </c>
      <c r="E119" s="38"/>
      <c r="F119" s="195" t="s">
        <v>3456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81</v>
      </c>
    </row>
    <row r="120" spans="1:65" s="13" customFormat="1" ht="11.25">
      <c r="B120" s="199"/>
      <c r="C120" s="200"/>
      <c r="D120" s="201" t="s">
        <v>188</v>
      </c>
      <c r="E120" s="202" t="s">
        <v>19</v>
      </c>
      <c r="F120" s="203" t="s">
        <v>3457</v>
      </c>
      <c r="G120" s="200"/>
      <c r="H120" s="204">
        <v>34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188</v>
      </c>
      <c r="AU120" s="210" t="s">
        <v>81</v>
      </c>
      <c r="AV120" s="13" t="s">
        <v>81</v>
      </c>
      <c r="AW120" s="13" t="s">
        <v>33</v>
      </c>
      <c r="AX120" s="13" t="s">
        <v>79</v>
      </c>
      <c r="AY120" s="210" t="s">
        <v>177</v>
      </c>
    </row>
    <row r="121" spans="1:65" s="2" customFormat="1" ht="16.5" customHeight="1">
      <c r="A121" s="36"/>
      <c r="B121" s="37"/>
      <c r="C121" s="181" t="s">
        <v>252</v>
      </c>
      <c r="D121" s="181" t="s">
        <v>179</v>
      </c>
      <c r="E121" s="182" t="s">
        <v>3458</v>
      </c>
      <c r="F121" s="183" t="s">
        <v>3459</v>
      </c>
      <c r="G121" s="184" t="s">
        <v>132</v>
      </c>
      <c r="H121" s="185">
        <v>34</v>
      </c>
      <c r="I121" s="186"/>
      <c r="J121" s="187">
        <f>ROUND(I121*H121,2)</f>
        <v>0</v>
      </c>
      <c r="K121" s="183" t="s">
        <v>183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1.2700000000000001E-3</v>
      </c>
      <c r="R121" s="190">
        <f>Q121*H121</f>
        <v>4.3180000000000003E-2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81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184</v>
      </c>
      <c r="BM121" s="192" t="s">
        <v>3460</v>
      </c>
    </row>
    <row r="122" spans="1:65" s="2" customFormat="1" ht="11.25">
      <c r="A122" s="36"/>
      <c r="B122" s="37"/>
      <c r="C122" s="38"/>
      <c r="D122" s="194" t="s">
        <v>186</v>
      </c>
      <c r="E122" s="38"/>
      <c r="F122" s="195" t="s">
        <v>3461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186</v>
      </c>
      <c r="AU122" s="19" t="s">
        <v>81</v>
      </c>
    </row>
    <row r="123" spans="1:65" s="2" customFormat="1" ht="16.5" customHeight="1">
      <c r="A123" s="36"/>
      <c r="B123" s="37"/>
      <c r="C123" s="233" t="s">
        <v>259</v>
      </c>
      <c r="D123" s="233" t="s">
        <v>385</v>
      </c>
      <c r="E123" s="234" t="s">
        <v>3462</v>
      </c>
      <c r="F123" s="235" t="s">
        <v>3463</v>
      </c>
      <c r="G123" s="236" t="s">
        <v>1078</v>
      </c>
      <c r="H123" s="237">
        <v>1.02</v>
      </c>
      <c r="I123" s="238"/>
      <c r="J123" s="239">
        <f>ROUND(I123*H123,2)</f>
        <v>0</v>
      </c>
      <c r="K123" s="235" t="s">
        <v>183</v>
      </c>
      <c r="L123" s="240"/>
      <c r="M123" s="241" t="s">
        <v>19</v>
      </c>
      <c r="N123" s="242" t="s">
        <v>43</v>
      </c>
      <c r="O123" s="66"/>
      <c r="P123" s="190">
        <f>O123*H123</f>
        <v>0</v>
      </c>
      <c r="Q123" s="190">
        <v>1E-3</v>
      </c>
      <c r="R123" s="190">
        <f>Q123*H123</f>
        <v>1.0200000000000001E-3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232</v>
      </c>
      <c r="AT123" s="192" t="s">
        <v>385</v>
      </c>
      <c r="AU123" s="192" t="s">
        <v>81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3464</v>
      </c>
    </row>
    <row r="124" spans="1:65" s="13" customFormat="1" ht="11.25">
      <c r="B124" s="199"/>
      <c r="C124" s="200"/>
      <c r="D124" s="201" t="s">
        <v>188</v>
      </c>
      <c r="E124" s="200"/>
      <c r="F124" s="203" t="s">
        <v>3465</v>
      </c>
      <c r="G124" s="200"/>
      <c r="H124" s="204">
        <v>1.02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188</v>
      </c>
      <c r="AU124" s="210" t="s">
        <v>81</v>
      </c>
      <c r="AV124" s="13" t="s">
        <v>81</v>
      </c>
      <c r="AW124" s="13" t="s">
        <v>4</v>
      </c>
      <c r="AX124" s="13" t="s">
        <v>79</v>
      </c>
      <c r="AY124" s="210" t="s">
        <v>177</v>
      </c>
    </row>
    <row r="125" spans="1:65" s="12" customFormat="1" ht="22.9" customHeight="1">
      <c r="B125" s="165"/>
      <c r="C125" s="166"/>
      <c r="D125" s="167" t="s">
        <v>71</v>
      </c>
      <c r="E125" s="179" t="s">
        <v>212</v>
      </c>
      <c r="F125" s="179" t="s">
        <v>3466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SUM(P126:P147)</f>
        <v>0</v>
      </c>
      <c r="Q125" s="173"/>
      <c r="R125" s="174">
        <f>SUM(R126:R147)</f>
        <v>2.2725</v>
      </c>
      <c r="S125" s="173"/>
      <c r="T125" s="175">
        <f>SUM(T126:T147)</f>
        <v>0</v>
      </c>
      <c r="AR125" s="176" t="s">
        <v>79</v>
      </c>
      <c r="AT125" s="177" t="s">
        <v>71</v>
      </c>
      <c r="AU125" s="177" t="s">
        <v>79</v>
      </c>
      <c r="AY125" s="176" t="s">
        <v>177</v>
      </c>
      <c r="BK125" s="178">
        <f>SUM(BK126:BK147)</f>
        <v>0</v>
      </c>
    </row>
    <row r="126" spans="1:65" s="2" customFormat="1" ht="24.2" customHeight="1">
      <c r="A126" s="36"/>
      <c r="B126" s="37"/>
      <c r="C126" s="181" t="s">
        <v>266</v>
      </c>
      <c r="D126" s="181" t="s">
        <v>179</v>
      </c>
      <c r="E126" s="182" t="s">
        <v>3467</v>
      </c>
      <c r="F126" s="183" t="s">
        <v>3468</v>
      </c>
      <c r="G126" s="184" t="s">
        <v>132</v>
      </c>
      <c r="H126" s="185">
        <v>41.5</v>
      </c>
      <c r="I126" s="186"/>
      <c r="J126" s="187">
        <f>ROUND(I126*H126,2)</f>
        <v>0</v>
      </c>
      <c r="K126" s="183" t="s">
        <v>183</v>
      </c>
      <c r="L126" s="41"/>
      <c r="M126" s="188" t="s">
        <v>19</v>
      </c>
      <c r="N126" s="189" t="s">
        <v>43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81</v>
      </c>
      <c r="AY126" s="19" t="s">
        <v>177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79</v>
      </c>
      <c r="BK126" s="193">
        <f>ROUND(I126*H126,2)</f>
        <v>0</v>
      </c>
      <c r="BL126" s="19" t="s">
        <v>184</v>
      </c>
      <c r="BM126" s="192" t="s">
        <v>3469</v>
      </c>
    </row>
    <row r="127" spans="1:65" s="2" customFormat="1" ht="11.25">
      <c r="A127" s="36"/>
      <c r="B127" s="37"/>
      <c r="C127" s="38"/>
      <c r="D127" s="194" t="s">
        <v>186</v>
      </c>
      <c r="E127" s="38"/>
      <c r="F127" s="195" t="s">
        <v>3470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81</v>
      </c>
    </row>
    <row r="128" spans="1:65" s="2" customFormat="1" ht="24.2" customHeight="1">
      <c r="A128" s="36"/>
      <c r="B128" s="37"/>
      <c r="C128" s="181" t="s">
        <v>272</v>
      </c>
      <c r="D128" s="181" t="s">
        <v>179</v>
      </c>
      <c r="E128" s="182" t="s">
        <v>3471</v>
      </c>
      <c r="F128" s="183" t="s">
        <v>3472</v>
      </c>
      <c r="G128" s="184" t="s">
        <v>132</v>
      </c>
      <c r="H128" s="185">
        <v>41.5</v>
      </c>
      <c r="I128" s="186"/>
      <c r="J128" s="187">
        <f>ROUND(I128*H128,2)</f>
        <v>0</v>
      </c>
      <c r="K128" s="183" t="s">
        <v>183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3473</v>
      </c>
    </row>
    <row r="129" spans="1:65" s="2" customFormat="1" ht="11.25">
      <c r="A129" s="36"/>
      <c r="B129" s="37"/>
      <c r="C129" s="38"/>
      <c r="D129" s="194" t="s">
        <v>186</v>
      </c>
      <c r="E129" s="38"/>
      <c r="F129" s="195" t="s">
        <v>3474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186</v>
      </c>
      <c r="AU129" s="19" t="s">
        <v>81</v>
      </c>
    </row>
    <row r="130" spans="1:65" s="2" customFormat="1" ht="16.5" customHeight="1">
      <c r="A130" s="36"/>
      <c r="B130" s="37"/>
      <c r="C130" s="181" t="s">
        <v>8</v>
      </c>
      <c r="D130" s="181" t="s">
        <v>179</v>
      </c>
      <c r="E130" s="182" t="s">
        <v>3475</v>
      </c>
      <c r="F130" s="183" t="s">
        <v>3476</v>
      </c>
      <c r="G130" s="184" t="s">
        <v>132</v>
      </c>
      <c r="H130" s="185">
        <v>41.5</v>
      </c>
      <c r="I130" s="186"/>
      <c r="J130" s="187">
        <f>ROUND(I130*H130,2)</f>
        <v>0</v>
      </c>
      <c r="K130" s="183" t="s">
        <v>183</v>
      </c>
      <c r="L130" s="41"/>
      <c r="M130" s="188" t="s">
        <v>19</v>
      </c>
      <c r="N130" s="189" t="s">
        <v>43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81</v>
      </c>
      <c r="AY130" s="19" t="s">
        <v>177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79</v>
      </c>
      <c r="BK130" s="193">
        <f>ROUND(I130*H130,2)</f>
        <v>0</v>
      </c>
      <c r="BL130" s="19" t="s">
        <v>184</v>
      </c>
      <c r="BM130" s="192" t="s">
        <v>3477</v>
      </c>
    </row>
    <row r="131" spans="1:65" s="2" customFormat="1" ht="11.25">
      <c r="A131" s="36"/>
      <c r="B131" s="37"/>
      <c r="C131" s="38"/>
      <c r="D131" s="194" t="s">
        <v>186</v>
      </c>
      <c r="E131" s="38"/>
      <c r="F131" s="195" t="s">
        <v>3478</v>
      </c>
      <c r="G131" s="38"/>
      <c r="H131" s="38"/>
      <c r="I131" s="196"/>
      <c r="J131" s="38"/>
      <c r="K131" s="38"/>
      <c r="L131" s="41"/>
      <c r="M131" s="197"/>
      <c r="N131" s="19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186</v>
      </c>
      <c r="AU131" s="19" t="s">
        <v>81</v>
      </c>
    </row>
    <row r="132" spans="1:65" s="2" customFormat="1" ht="19.5">
      <c r="A132" s="36"/>
      <c r="B132" s="37"/>
      <c r="C132" s="38"/>
      <c r="D132" s="201" t="s">
        <v>217</v>
      </c>
      <c r="E132" s="38"/>
      <c r="F132" s="222" t="s">
        <v>3479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217</v>
      </c>
      <c r="AU132" s="19" t="s">
        <v>81</v>
      </c>
    </row>
    <row r="133" spans="1:65" s="2" customFormat="1" ht="24.2" customHeight="1">
      <c r="A133" s="36"/>
      <c r="B133" s="37"/>
      <c r="C133" s="181" t="s">
        <v>287</v>
      </c>
      <c r="D133" s="181" t="s">
        <v>179</v>
      </c>
      <c r="E133" s="182" t="s">
        <v>3480</v>
      </c>
      <c r="F133" s="183" t="s">
        <v>3481</v>
      </c>
      <c r="G133" s="184" t="s">
        <v>132</v>
      </c>
      <c r="H133" s="185">
        <v>41.5</v>
      </c>
      <c r="I133" s="186"/>
      <c r="J133" s="187">
        <f>ROUND(I133*H133,2)</f>
        <v>0</v>
      </c>
      <c r="K133" s="183" t="s">
        <v>183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81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3482</v>
      </c>
    </row>
    <row r="134" spans="1:65" s="2" customFormat="1" ht="11.25">
      <c r="A134" s="36"/>
      <c r="B134" s="37"/>
      <c r="C134" s="38"/>
      <c r="D134" s="194" t="s">
        <v>186</v>
      </c>
      <c r="E134" s="38"/>
      <c r="F134" s="195" t="s">
        <v>3483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186</v>
      </c>
      <c r="AU134" s="19" t="s">
        <v>81</v>
      </c>
    </row>
    <row r="135" spans="1:65" s="13" customFormat="1" ht="11.25">
      <c r="B135" s="199"/>
      <c r="C135" s="200"/>
      <c r="D135" s="201" t="s">
        <v>188</v>
      </c>
      <c r="E135" s="202" t="s">
        <v>19</v>
      </c>
      <c r="F135" s="203" t="s">
        <v>3484</v>
      </c>
      <c r="G135" s="200"/>
      <c r="H135" s="204">
        <v>41.5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188</v>
      </c>
      <c r="AU135" s="210" t="s">
        <v>81</v>
      </c>
      <c r="AV135" s="13" t="s">
        <v>81</v>
      </c>
      <c r="AW135" s="13" t="s">
        <v>33</v>
      </c>
      <c r="AX135" s="13" t="s">
        <v>79</v>
      </c>
      <c r="AY135" s="210" t="s">
        <v>177</v>
      </c>
    </row>
    <row r="136" spans="1:65" s="2" customFormat="1" ht="16.5" customHeight="1">
      <c r="A136" s="36"/>
      <c r="B136" s="37"/>
      <c r="C136" s="181" t="s">
        <v>298</v>
      </c>
      <c r="D136" s="181" t="s">
        <v>179</v>
      </c>
      <c r="E136" s="182" t="s">
        <v>3485</v>
      </c>
      <c r="F136" s="183" t="s">
        <v>3486</v>
      </c>
      <c r="G136" s="184" t="s">
        <v>132</v>
      </c>
      <c r="H136" s="185">
        <v>58.1</v>
      </c>
      <c r="I136" s="186"/>
      <c r="J136" s="187">
        <f>ROUND(I136*H136,2)</f>
        <v>0</v>
      </c>
      <c r="K136" s="183" t="s">
        <v>183</v>
      </c>
      <c r="L136" s="41"/>
      <c r="M136" s="188" t="s">
        <v>19</v>
      </c>
      <c r="N136" s="189" t="s">
        <v>43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81</v>
      </c>
      <c r="AY136" s="19" t="s">
        <v>177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79</v>
      </c>
      <c r="BK136" s="193">
        <f>ROUND(I136*H136,2)</f>
        <v>0</v>
      </c>
      <c r="BL136" s="19" t="s">
        <v>184</v>
      </c>
      <c r="BM136" s="192" t="s">
        <v>3487</v>
      </c>
    </row>
    <row r="137" spans="1:65" s="2" customFormat="1" ht="11.25">
      <c r="A137" s="36"/>
      <c r="B137" s="37"/>
      <c r="C137" s="38"/>
      <c r="D137" s="194" t="s">
        <v>186</v>
      </c>
      <c r="E137" s="38"/>
      <c r="F137" s="195" t="s">
        <v>3488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186</v>
      </c>
      <c r="AU137" s="19" t="s">
        <v>81</v>
      </c>
    </row>
    <row r="138" spans="1:65" s="2" customFormat="1" ht="24.2" customHeight="1">
      <c r="A138" s="36"/>
      <c r="B138" s="37"/>
      <c r="C138" s="181" t="s">
        <v>305</v>
      </c>
      <c r="D138" s="181" t="s">
        <v>179</v>
      </c>
      <c r="E138" s="182" t="s">
        <v>3489</v>
      </c>
      <c r="F138" s="183" t="s">
        <v>3490</v>
      </c>
      <c r="G138" s="184" t="s">
        <v>132</v>
      </c>
      <c r="H138" s="185">
        <v>58.1</v>
      </c>
      <c r="I138" s="186"/>
      <c r="J138" s="187">
        <f>ROUND(I138*H138,2)</f>
        <v>0</v>
      </c>
      <c r="K138" s="183" t="s">
        <v>183</v>
      </c>
      <c r="L138" s="41"/>
      <c r="M138" s="188" t="s">
        <v>19</v>
      </c>
      <c r="N138" s="189" t="s">
        <v>43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81</v>
      </c>
      <c r="AY138" s="19" t="s">
        <v>177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79</v>
      </c>
      <c r="BK138" s="193">
        <f>ROUND(I138*H138,2)</f>
        <v>0</v>
      </c>
      <c r="BL138" s="19" t="s">
        <v>184</v>
      </c>
      <c r="BM138" s="192" t="s">
        <v>3491</v>
      </c>
    </row>
    <row r="139" spans="1:65" s="2" customFormat="1" ht="11.25">
      <c r="A139" s="36"/>
      <c r="B139" s="37"/>
      <c r="C139" s="38"/>
      <c r="D139" s="194" t="s">
        <v>186</v>
      </c>
      <c r="E139" s="38"/>
      <c r="F139" s="195" t="s">
        <v>3492</v>
      </c>
      <c r="G139" s="38"/>
      <c r="H139" s="38"/>
      <c r="I139" s="196"/>
      <c r="J139" s="38"/>
      <c r="K139" s="38"/>
      <c r="L139" s="41"/>
      <c r="M139" s="197"/>
      <c r="N139" s="198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186</v>
      </c>
      <c r="AU139" s="19" t="s">
        <v>81</v>
      </c>
    </row>
    <row r="140" spans="1:65" s="13" customFormat="1" ht="11.25">
      <c r="B140" s="199"/>
      <c r="C140" s="200"/>
      <c r="D140" s="201" t="s">
        <v>188</v>
      </c>
      <c r="E140" s="202" t="s">
        <v>19</v>
      </c>
      <c r="F140" s="203" t="s">
        <v>3493</v>
      </c>
      <c r="G140" s="200"/>
      <c r="H140" s="204">
        <v>58.1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188</v>
      </c>
      <c r="AU140" s="210" t="s">
        <v>81</v>
      </c>
      <c r="AV140" s="13" t="s">
        <v>81</v>
      </c>
      <c r="AW140" s="13" t="s">
        <v>33</v>
      </c>
      <c r="AX140" s="13" t="s">
        <v>79</v>
      </c>
      <c r="AY140" s="210" t="s">
        <v>177</v>
      </c>
    </row>
    <row r="141" spans="1:65" s="2" customFormat="1" ht="21.75" customHeight="1">
      <c r="A141" s="36"/>
      <c r="B141" s="37"/>
      <c r="C141" s="181" t="s">
        <v>310</v>
      </c>
      <c r="D141" s="181" t="s">
        <v>179</v>
      </c>
      <c r="E141" s="182" t="s">
        <v>3494</v>
      </c>
      <c r="F141" s="183" t="s">
        <v>3495</v>
      </c>
      <c r="G141" s="184" t="s">
        <v>132</v>
      </c>
      <c r="H141" s="185">
        <v>22.5</v>
      </c>
      <c r="I141" s="186"/>
      <c r="J141" s="187">
        <f>ROUND(I141*H141,2)</f>
        <v>0</v>
      </c>
      <c r="K141" s="183" t="s">
        <v>183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81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184</v>
      </c>
      <c r="BM141" s="192" t="s">
        <v>3496</v>
      </c>
    </row>
    <row r="142" spans="1:65" s="2" customFormat="1" ht="11.25">
      <c r="A142" s="36"/>
      <c r="B142" s="37"/>
      <c r="C142" s="38"/>
      <c r="D142" s="194" t="s">
        <v>186</v>
      </c>
      <c r="E142" s="38"/>
      <c r="F142" s="195" t="s">
        <v>3497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186</v>
      </c>
      <c r="AU142" s="19" t="s">
        <v>81</v>
      </c>
    </row>
    <row r="143" spans="1:65" s="13" customFormat="1" ht="11.25">
      <c r="B143" s="199"/>
      <c r="C143" s="200"/>
      <c r="D143" s="201" t="s">
        <v>188</v>
      </c>
      <c r="E143" s="202" t="s">
        <v>19</v>
      </c>
      <c r="F143" s="203" t="s">
        <v>3498</v>
      </c>
      <c r="G143" s="200"/>
      <c r="H143" s="204">
        <v>22.5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188</v>
      </c>
      <c r="AU143" s="210" t="s">
        <v>81</v>
      </c>
      <c r="AV143" s="13" t="s">
        <v>81</v>
      </c>
      <c r="AW143" s="13" t="s">
        <v>33</v>
      </c>
      <c r="AX143" s="13" t="s">
        <v>79</v>
      </c>
      <c r="AY143" s="210" t="s">
        <v>177</v>
      </c>
    </row>
    <row r="144" spans="1:65" s="2" customFormat="1" ht="37.9" customHeight="1">
      <c r="A144" s="36"/>
      <c r="B144" s="37"/>
      <c r="C144" s="181" t="s">
        <v>318</v>
      </c>
      <c r="D144" s="181" t="s">
        <v>179</v>
      </c>
      <c r="E144" s="182" t="s">
        <v>3499</v>
      </c>
      <c r="F144" s="183" t="s">
        <v>3500</v>
      </c>
      <c r="G144" s="184" t="s">
        <v>132</v>
      </c>
      <c r="H144" s="185">
        <v>22.5</v>
      </c>
      <c r="I144" s="186"/>
      <c r="J144" s="187">
        <f>ROUND(I144*H144,2)</f>
        <v>0</v>
      </c>
      <c r="K144" s="183" t="s">
        <v>183</v>
      </c>
      <c r="L144" s="41"/>
      <c r="M144" s="188" t="s">
        <v>19</v>
      </c>
      <c r="N144" s="189" t="s">
        <v>43</v>
      </c>
      <c r="O144" s="66"/>
      <c r="P144" s="190">
        <f>O144*H144</f>
        <v>0</v>
      </c>
      <c r="Q144" s="190">
        <v>0.10100000000000001</v>
      </c>
      <c r="R144" s="190">
        <f>Q144*H144</f>
        <v>2.2725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81</v>
      </c>
      <c r="AY144" s="19" t="s">
        <v>177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79</v>
      </c>
      <c r="BK144" s="193">
        <f>ROUND(I144*H144,2)</f>
        <v>0</v>
      </c>
      <c r="BL144" s="19" t="s">
        <v>184</v>
      </c>
      <c r="BM144" s="192" t="s">
        <v>3501</v>
      </c>
    </row>
    <row r="145" spans="1:65" s="2" customFormat="1" ht="11.25">
      <c r="A145" s="36"/>
      <c r="B145" s="37"/>
      <c r="C145" s="38"/>
      <c r="D145" s="194" t="s">
        <v>186</v>
      </c>
      <c r="E145" s="38"/>
      <c r="F145" s="195" t="s">
        <v>3502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186</v>
      </c>
      <c r="AU145" s="19" t="s">
        <v>81</v>
      </c>
    </row>
    <row r="146" spans="1:65" s="2" customFormat="1" ht="16.5" customHeight="1">
      <c r="A146" s="36"/>
      <c r="B146" s="37"/>
      <c r="C146" s="233" t="s">
        <v>7</v>
      </c>
      <c r="D146" s="233" t="s">
        <v>385</v>
      </c>
      <c r="E146" s="234" t="s">
        <v>3503</v>
      </c>
      <c r="F146" s="235" t="s">
        <v>3504</v>
      </c>
      <c r="G146" s="236" t="s">
        <v>132</v>
      </c>
      <c r="H146" s="237">
        <v>23.625</v>
      </c>
      <c r="I146" s="238"/>
      <c r="J146" s="239">
        <f>ROUND(I146*H146,2)</f>
        <v>0</v>
      </c>
      <c r="K146" s="235" t="s">
        <v>183</v>
      </c>
      <c r="L146" s="240"/>
      <c r="M146" s="241" t="s">
        <v>19</v>
      </c>
      <c r="N146" s="242" t="s">
        <v>43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232</v>
      </c>
      <c r="AT146" s="192" t="s">
        <v>385</v>
      </c>
      <c r="AU146" s="192" t="s">
        <v>81</v>
      </c>
      <c r="AY146" s="19" t="s">
        <v>177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79</v>
      </c>
      <c r="BK146" s="193">
        <f>ROUND(I146*H146,2)</f>
        <v>0</v>
      </c>
      <c r="BL146" s="19" t="s">
        <v>184</v>
      </c>
      <c r="BM146" s="192" t="s">
        <v>3505</v>
      </c>
    </row>
    <row r="147" spans="1:65" s="13" customFormat="1" ht="11.25">
      <c r="B147" s="199"/>
      <c r="C147" s="200"/>
      <c r="D147" s="201" t="s">
        <v>188</v>
      </c>
      <c r="E147" s="200"/>
      <c r="F147" s="203" t="s">
        <v>3506</v>
      </c>
      <c r="G147" s="200"/>
      <c r="H147" s="204">
        <v>23.625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188</v>
      </c>
      <c r="AU147" s="210" t="s">
        <v>81</v>
      </c>
      <c r="AV147" s="13" t="s">
        <v>81</v>
      </c>
      <c r="AW147" s="13" t="s">
        <v>4</v>
      </c>
      <c r="AX147" s="13" t="s">
        <v>79</v>
      </c>
      <c r="AY147" s="210" t="s">
        <v>177</v>
      </c>
    </row>
    <row r="148" spans="1:65" s="12" customFormat="1" ht="22.9" customHeight="1">
      <c r="B148" s="165"/>
      <c r="C148" s="166"/>
      <c r="D148" s="167" t="s">
        <v>71</v>
      </c>
      <c r="E148" s="179" t="s">
        <v>241</v>
      </c>
      <c r="F148" s="179" t="s">
        <v>1028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SUM(P149:P171)</f>
        <v>0</v>
      </c>
      <c r="Q148" s="173"/>
      <c r="R148" s="174">
        <f>SUM(R149:R171)</f>
        <v>6.9941895000000001</v>
      </c>
      <c r="S148" s="173"/>
      <c r="T148" s="175">
        <f>SUM(T149:T171)</f>
        <v>0</v>
      </c>
      <c r="AR148" s="176" t="s">
        <v>79</v>
      </c>
      <c r="AT148" s="177" t="s">
        <v>71</v>
      </c>
      <c r="AU148" s="177" t="s">
        <v>79</v>
      </c>
      <c r="AY148" s="176" t="s">
        <v>177</v>
      </c>
      <c r="BK148" s="178">
        <f>SUM(BK149:BK171)</f>
        <v>0</v>
      </c>
    </row>
    <row r="149" spans="1:65" s="2" customFormat="1" ht="24.2" customHeight="1">
      <c r="A149" s="36"/>
      <c r="B149" s="37"/>
      <c r="C149" s="181" t="s">
        <v>332</v>
      </c>
      <c r="D149" s="181" t="s">
        <v>179</v>
      </c>
      <c r="E149" s="182" t="s">
        <v>3507</v>
      </c>
      <c r="F149" s="183" t="s">
        <v>3508</v>
      </c>
      <c r="G149" s="184" t="s">
        <v>380</v>
      </c>
      <c r="H149" s="185">
        <v>7</v>
      </c>
      <c r="I149" s="186"/>
      <c r="J149" s="187">
        <f>ROUND(I149*H149,2)</f>
        <v>0</v>
      </c>
      <c r="K149" s="183" t="s">
        <v>183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0.15540000000000001</v>
      </c>
      <c r="R149" s="190">
        <f>Q149*H149</f>
        <v>1.0878000000000001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3509</v>
      </c>
    </row>
    <row r="150" spans="1:65" s="2" customFormat="1" ht="11.25">
      <c r="A150" s="36"/>
      <c r="B150" s="37"/>
      <c r="C150" s="38"/>
      <c r="D150" s="194" t="s">
        <v>186</v>
      </c>
      <c r="E150" s="38"/>
      <c r="F150" s="195" t="s">
        <v>3510</v>
      </c>
      <c r="G150" s="38"/>
      <c r="H150" s="38"/>
      <c r="I150" s="196"/>
      <c r="J150" s="38"/>
      <c r="K150" s="38"/>
      <c r="L150" s="41"/>
      <c r="M150" s="197"/>
      <c r="N150" s="19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81</v>
      </c>
    </row>
    <row r="151" spans="1:65" s="13" customFormat="1" ht="11.25">
      <c r="B151" s="199"/>
      <c r="C151" s="200"/>
      <c r="D151" s="201" t="s">
        <v>188</v>
      </c>
      <c r="E151" s="202" t="s">
        <v>19</v>
      </c>
      <c r="F151" s="203" t="s">
        <v>3511</v>
      </c>
      <c r="G151" s="200"/>
      <c r="H151" s="204">
        <v>7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188</v>
      </c>
      <c r="AU151" s="210" t="s">
        <v>81</v>
      </c>
      <c r="AV151" s="13" t="s">
        <v>81</v>
      </c>
      <c r="AW151" s="13" t="s">
        <v>33</v>
      </c>
      <c r="AX151" s="13" t="s">
        <v>79</v>
      </c>
      <c r="AY151" s="210" t="s">
        <v>177</v>
      </c>
    </row>
    <row r="152" spans="1:65" s="2" customFormat="1" ht="16.5" customHeight="1">
      <c r="A152" s="36"/>
      <c r="B152" s="37"/>
      <c r="C152" s="233" t="s">
        <v>338</v>
      </c>
      <c r="D152" s="233" t="s">
        <v>385</v>
      </c>
      <c r="E152" s="234" t="s">
        <v>3512</v>
      </c>
      <c r="F152" s="235" t="s">
        <v>3513</v>
      </c>
      <c r="G152" s="236" t="s">
        <v>380</v>
      </c>
      <c r="H152" s="237">
        <v>7.7</v>
      </c>
      <c r="I152" s="238"/>
      <c r="J152" s="239">
        <f>ROUND(I152*H152,2)</f>
        <v>0</v>
      </c>
      <c r="K152" s="235" t="s">
        <v>183</v>
      </c>
      <c r="L152" s="240"/>
      <c r="M152" s="241" t="s">
        <v>19</v>
      </c>
      <c r="N152" s="242" t="s">
        <v>43</v>
      </c>
      <c r="O152" s="66"/>
      <c r="P152" s="190">
        <f>O152*H152</f>
        <v>0</v>
      </c>
      <c r="Q152" s="190">
        <v>0.10199999999999999</v>
      </c>
      <c r="R152" s="190">
        <f>Q152*H152</f>
        <v>0.78539999999999999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232</v>
      </c>
      <c r="AT152" s="192" t="s">
        <v>385</v>
      </c>
      <c r="AU152" s="192" t="s">
        <v>81</v>
      </c>
      <c r="AY152" s="19" t="s">
        <v>177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79</v>
      </c>
      <c r="BK152" s="193">
        <f>ROUND(I152*H152,2)</f>
        <v>0</v>
      </c>
      <c r="BL152" s="19" t="s">
        <v>184</v>
      </c>
      <c r="BM152" s="192" t="s">
        <v>3514</v>
      </c>
    </row>
    <row r="153" spans="1:65" s="2" customFormat="1" ht="19.5">
      <c r="A153" s="36"/>
      <c r="B153" s="37"/>
      <c r="C153" s="38"/>
      <c r="D153" s="201" t="s">
        <v>217</v>
      </c>
      <c r="E153" s="38"/>
      <c r="F153" s="222" t="s">
        <v>3515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217</v>
      </c>
      <c r="AU153" s="19" t="s">
        <v>81</v>
      </c>
    </row>
    <row r="154" spans="1:65" s="13" customFormat="1" ht="11.25">
      <c r="B154" s="199"/>
      <c r="C154" s="200"/>
      <c r="D154" s="201" t="s">
        <v>188</v>
      </c>
      <c r="E154" s="202" t="s">
        <v>19</v>
      </c>
      <c r="F154" s="203" t="s">
        <v>3516</v>
      </c>
      <c r="G154" s="200"/>
      <c r="H154" s="204">
        <v>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188</v>
      </c>
      <c r="AU154" s="210" t="s">
        <v>81</v>
      </c>
      <c r="AV154" s="13" t="s">
        <v>81</v>
      </c>
      <c r="AW154" s="13" t="s">
        <v>33</v>
      </c>
      <c r="AX154" s="13" t="s">
        <v>79</v>
      </c>
      <c r="AY154" s="210" t="s">
        <v>177</v>
      </c>
    </row>
    <row r="155" spans="1:65" s="13" customFormat="1" ht="11.25">
      <c r="B155" s="199"/>
      <c r="C155" s="200"/>
      <c r="D155" s="201" t="s">
        <v>188</v>
      </c>
      <c r="E155" s="200"/>
      <c r="F155" s="203" t="s">
        <v>3517</v>
      </c>
      <c r="G155" s="200"/>
      <c r="H155" s="204">
        <v>7.7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188</v>
      </c>
      <c r="AU155" s="210" t="s">
        <v>81</v>
      </c>
      <c r="AV155" s="13" t="s">
        <v>81</v>
      </c>
      <c r="AW155" s="13" t="s">
        <v>4</v>
      </c>
      <c r="AX155" s="13" t="s">
        <v>79</v>
      </c>
      <c r="AY155" s="210" t="s">
        <v>177</v>
      </c>
    </row>
    <row r="156" spans="1:65" s="2" customFormat="1" ht="24.2" customHeight="1">
      <c r="A156" s="36"/>
      <c r="B156" s="37"/>
      <c r="C156" s="181" t="s">
        <v>350</v>
      </c>
      <c r="D156" s="181" t="s">
        <v>179</v>
      </c>
      <c r="E156" s="182" t="s">
        <v>3518</v>
      </c>
      <c r="F156" s="183" t="s">
        <v>3519</v>
      </c>
      <c r="G156" s="184" t="s">
        <v>380</v>
      </c>
      <c r="H156" s="185">
        <v>13</v>
      </c>
      <c r="I156" s="186"/>
      <c r="J156" s="187">
        <f>ROUND(I156*H156,2)</f>
        <v>0</v>
      </c>
      <c r="K156" s="183" t="s">
        <v>183</v>
      </c>
      <c r="L156" s="41"/>
      <c r="M156" s="188" t="s">
        <v>19</v>
      </c>
      <c r="N156" s="189" t="s">
        <v>43</v>
      </c>
      <c r="O156" s="66"/>
      <c r="P156" s="190">
        <f>O156*H156</f>
        <v>0</v>
      </c>
      <c r="Q156" s="190">
        <v>0.1295</v>
      </c>
      <c r="R156" s="190">
        <f>Q156*H156</f>
        <v>1.6835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81</v>
      </c>
      <c r="AY156" s="19" t="s">
        <v>177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79</v>
      </c>
      <c r="BK156" s="193">
        <f>ROUND(I156*H156,2)</f>
        <v>0</v>
      </c>
      <c r="BL156" s="19" t="s">
        <v>184</v>
      </c>
      <c r="BM156" s="192" t="s">
        <v>3520</v>
      </c>
    </row>
    <row r="157" spans="1:65" s="2" customFormat="1" ht="11.25">
      <c r="A157" s="36"/>
      <c r="B157" s="37"/>
      <c r="C157" s="38"/>
      <c r="D157" s="194" t="s">
        <v>186</v>
      </c>
      <c r="E157" s="38"/>
      <c r="F157" s="195" t="s">
        <v>3521</v>
      </c>
      <c r="G157" s="38"/>
      <c r="H157" s="38"/>
      <c r="I157" s="196"/>
      <c r="J157" s="38"/>
      <c r="K157" s="38"/>
      <c r="L157" s="41"/>
      <c r="M157" s="197"/>
      <c r="N157" s="198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186</v>
      </c>
      <c r="AU157" s="19" t="s">
        <v>81</v>
      </c>
    </row>
    <row r="158" spans="1:65" s="13" customFormat="1" ht="11.25">
      <c r="B158" s="199"/>
      <c r="C158" s="200"/>
      <c r="D158" s="201" t="s">
        <v>188</v>
      </c>
      <c r="E158" s="202" t="s">
        <v>19</v>
      </c>
      <c r="F158" s="203" t="s">
        <v>3522</v>
      </c>
      <c r="G158" s="200"/>
      <c r="H158" s="204">
        <v>13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188</v>
      </c>
      <c r="AU158" s="210" t="s">
        <v>81</v>
      </c>
      <c r="AV158" s="13" t="s">
        <v>81</v>
      </c>
      <c r="AW158" s="13" t="s">
        <v>33</v>
      </c>
      <c r="AX158" s="13" t="s">
        <v>79</v>
      </c>
      <c r="AY158" s="210" t="s">
        <v>177</v>
      </c>
    </row>
    <row r="159" spans="1:65" s="2" customFormat="1" ht="16.5" customHeight="1">
      <c r="A159" s="36"/>
      <c r="B159" s="37"/>
      <c r="C159" s="233" t="s">
        <v>356</v>
      </c>
      <c r="D159" s="233" t="s">
        <v>385</v>
      </c>
      <c r="E159" s="234" t="s">
        <v>3523</v>
      </c>
      <c r="F159" s="235" t="s">
        <v>3524</v>
      </c>
      <c r="G159" s="236" t="s">
        <v>380</v>
      </c>
      <c r="H159" s="237">
        <v>13.65</v>
      </c>
      <c r="I159" s="238"/>
      <c r="J159" s="239">
        <f>ROUND(I159*H159,2)</f>
        <v>0</v>
      </c>
      <c r="K159" s="235" t="s">
        <v>183</v>
      </c>
      <c r="L159" s="240"/>
      <c r="M159" s="241" t="s">
        <v>19</v>
      </c>
      <c r="N159" s="242" t="s">
        <v>43</v>
      </c>
      <c r="O159" s="66"/>
      <c r="P159" s="190">
        <f>O159*H159</f>
        <v>0</v>
      </c>
      <c r="Q159" s="190">
        <v>5.6120000000000003E-2</v>
      </c>
      <c r="R159" s="190">
        <f>Q159*H159</f>
        <v>0.76603800000000011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232</v>
      </c>
      <c r="AT159" s="192" t="s">
        <v>385</v>
      </c>
      <c r="AU159" s="192" t="s">
        <v>81</v>
      </c>
      <c r="AY159" s="19" t="s">
        <v>177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79</v>
      </c>
      <c r="BK159" s="193">
        <f>ROUND(I159*H159,2)</f>
        <v>0</v>
      </c>
      <c r="BL159" s="19" t="s">
        <v>184</v>
      </c>
      <c r="BM159" s="192" t="s">
        <v>3525</v>
      </c>
    </row>
    <row r="160" spans="1:65" s="13" customFormat="1" ht="11.25">
      <c r="B160" s="199"/>
      <c r="C160" s="200"/>
      <c r="D160" s="201" t="s">
        <v>188</v>
      </c>
      <c r="E160" s="200"/>
      <c r="F160" s="203" t="s">
        <v>3526</v>
      </c>
      <c r="G160" s="200"/>
      <c r="H160" s="204">
        <v>13.65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188</v>
      </c>
      <c r="AU160" s="210" t="s">
        <v>81</v>
      </c>
      <c r="AV160" s="13" t="s">
        <v>81</v>
      </c>
      <c r="AW160" s="13" t="s">
        <v>4</v>
      </c>
      <c r="AX160" s="13" t="s">
        <v>79</v>
      </c>
      <c r="AY160" s="210" t="s">
        <v>177</v>
      </c>
    </row>
    <row r="161" spans="1:65" s="2" customFormat="1" ht="16.5" customHeight="1">
      <c r="A161" s="36"/>
      <c r="B161" s="37"/>
      <c r="C161" s="181" t="s">
        <v>362</v>
      </c>
      <c r="D161" s="181" t="s">
        <v>179</v>
      </c>
      <c r="E161" s="182" t="s">
        <v>3527</v>
      </c>
      <c r="F161" s="183" t="s">
        <v>3528</v>
      </c>
      <c r="G161" s="184" t="s">
        <v>182</v>
      </c>
      <c r="H161" s="185">
        <v>1.175</v>
      </c>
      <c r="I161" s="186"/>
      <c r="J161" s="187">
        <f>ROUND(I161*H161,2)</f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>O161*H161</f>
        <v>0</v>
      </c>
      <c r="Q161" s="190">
        <v>2.2563399999999998</v>
      </c>
      <c r="R161" s="190">
        <f>Q161*H161</f>
        <v>2.6511994999999997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81</v>
      </c>
      <c r="AY161" s="19" t="s">
        <v>177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79</v>
      </c>
      <c r="BK161" s="193">
        <f>ROUND(I161*H161,2)</f>
        <v>0</v>
      </c>
      <c r="BL161" s="19" t="s">
        <v>184</v>
      </c>
      <c r="BM161" s="192" t="s">
        <v>3529</v>
      </c>
    </row>
    <row r="162" spans="1:65" s="13" customFormat="1" ht="11.25">
      <c r="B162" s="199"/>
      <c r="C162" s="200"/>
      <c r="D162" s="201" t="s">
        <v>188</v>
      </c>
      <c r="E162" s="202" t="s">
        <v>19</v>
      </c>
      <c r="F162" s="203" t="s">
        <v>3530</v>
      </c>
      <c r="G162" s="200"/>
      <c r="H162" s="204">
        <v>0.65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188</v>
      </c>
      <c r="AU162" s="210" t="s">
        <v>81</v>
      </c>
      <c r="AV162" s="13" t="s">
        <v>81</v>
      </c>
      <c r="AW162" s="13" t="s">
        <v>33</v>
      </c>
      <c r="AX162" s="13" t="s">
        <v>72</v>
      </c>
      <c r="AY162" s="210" t="s">
        <v>177</v>
      </c>
    </row>
    <row r="163" spans="1:65" s="13" customFormat="1" ht="11.25">
      <c r="B163" s="199"/>
      <c r="C163" s="200"/>
      <c r="D163" s="201" t="s">
        <v>188</v>
      </c>
      <c r="E163" s="202" t="s">
        <v>19</v>
      </c>
      <c r="F163" s="203" t="s">
        <v>3531</v>
      </c>
      <c r="G163" s="200"/>
      <c r="H163" s="204">
        <v>0.52500000000000002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188</v>
      </c>
      <c r="AU163" s="210" t="s">
        <v>81</v>
      </c>
      <c r="AV163" s="13" t="s">
        <v>81</v>
      </c>
      <c r="AW163" s="13" t="s">
        <v>33</v>
      </c>
      <c r="AX163" s="13" t="s">
        <v>72</v>
      </c>
      <c r="AY163" s="210" t="s">
        <v>177</v>
      </c>
    </row>
    <row r="164" spans="1:65" s="14" customFormat="1" ht="11.25">
      <c r="B164" s="211"/>
      <c r="C164" s="212"/>
      <c r="D164" s="201" t="s">
        <v>188</v>
      </c>
      <c r="E164" s="213" t="s">
        <v>19</v>
      </c>
      <c r="F164" s="214" t="s">
        <v>199</v>
      </c>
      <c r="G164" s="212"/>
      <c r="H164" s="215">
        <v>1.175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188</v>
      </c>
      <c r="AU164" s="221" t="s">
        <v>81</v>
      </c>
      <c r="AV164" s="14" t="s">
        <v>184</v>
      </c>
      <c r="AW164" s="14" t="s">
        <v>33</v>
      </c>
      <c r="AX164" s="14" t="s">
        <v>79</v>
      </c>
      <c r="AY164" s="221" t="s">
        <v>177</v>
      </c>
    </row>
    <row r="165" spans="1:65" s="2" customFormat="1" ht="24.2" customHeight="1">
      <c r="A165" s="36"/>
      <c r="B165" s="37"/>
      <c r="C165" s="181" t="s">
        <v>371</v>
      </c>
      <c r="D165" s="181" t="s">
        <v>179</v>
      </c>
      <c r="E165" s="182" t="s">
        <v>3532</v>
      </c>
      <c r="F165" s="183" t="s">
        <v>3533</v>
      </c>
      <c r="G165" s="184" t="s">
        <v>380</v>
      </c>
      <c r="H165" s="185">
        <v>66.400000000000006</v>
      </c>
      <c r="I165" s="186"/>
      <c r="J165" s="187">
        <f>ROUND(I165*H165,2)</f>
        <v>0</v>
      </c>
      <c r="K165" s="183" t="s">
        <v>183</v>
      </c>
      <c r="L165" s="41"/>
      <c r="M165" s="188" t="s">
        <v>19</v>
      </c>
      <c r="N165" s="189" t="s">
        <v>43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81</v>
      </c>
      <c r="AY165" s="19" t="s">
        <v>177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79</v>
      </c>
      <c r="BK165" s="193">
        <f>ROUND(I165*H165,2)</f>
        <v>0</v>
      </c>
      <c r="BL165" s="19" t="s">
        <v>184</v>
      </c>
      <c r="BM165" s="192" t="s">
        <v>3534</v>
      </c>
    </row>
    <row r="166" spans="1:65" s="2" customFormat="1" ht="11.25">
      <c r="A166" s="36"/>
      <c r="B166" s="37"/>
      <c r="C166" s="38"/>
      <c r="D166" s="194" t="s">
        <v>186</v>
      </c>
      <c r="E166" s="38"/>
      <c r="F166" s="195" t="s">
        <v>3535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186</v>
      </c>
      <c r="AU166" s="19" t="s">
        <v>81</v>
      </c>
    </row>
    <row r="167" spans="1:65" s="2" customFormat="1" ht="19.5">
      <c r="A167" s="36"/>
      <c r="B167" s="37"/>
      <c r="C167" s="38"/>
      <c r="D167" s="201" t="s">
        <v>217</v>
      </c>
      <c r="E167" s="38"/>
      <c r="F167" s="222" t="s">
        <v>3536</v>
      </c>
      <c r="G167" s="38"/>
      <c r="H167" s="38"/>
      <c r="I167" s="196"/>
      <c r="J167" s="38"/>
      <c r="K167" s="38"/>
      <c r="L167" s="41"/>
      <c r="M167" s="197"/>
      <c r="N167" s="19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217</v>
      </c>
      <c r="AU167" s="19" t="s">
        <v>81</v>
      </c>
    </row>
    <row r="168" spans="1:65" s="2" customFormat="1" ht="33" customHeight="1">
      <c r="A168" s="36"/>
      <c r="B168" s="37"/>
      <c r="C168" s="181" t="s">
        <v>377</v>
      </c>
      <c r="D168" s="181" t="s">
        <v>179</v>
      </c>
      <c r="E168" s="182" t="s">
        <v>3537</v>
      </c>
      <c r="F168" s="183" t="s">
        <v>3538</v>
      </c>
      <c r="G168" s="184" t="s">
        <v>380</v>
      </c>
      <c r="H168" s="185">
        <v>33.200000000000003</v>
      </c>
      <c r="I168" s="186"/>
      <c r="J168" s="187">
        <f>ROUND(I168*H168,2)</f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>O168*H168</f>
        <v>0</v>
      </c>
      <c r="Q168" s="190">
        <v>6.0999999999999997E-4</v>
      </c>
      <c r="R168" s="190">
        <f>Q168*H168</f>
        <v>2.0251999999999999E-2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81</v>
      </c>
      <c r="AY168" s="19" t="s">
        <v>177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79</v>
      </c>
      <c r="BK168" s="193">
        <f>ROUND(I168*H168,2)</f>
        <v>0</v>
      </c>
      <c r="BL168" s="19" t="s">
        <v>184</v>
      </c>
      <c r="BM168" s="192" t="s">
        <v>3539</v>
      </c>
    </row>
    <row r="169" spans="1:65" s="13" customFormat="1" ht="11.25">
      <c r="B169" s="199"/>
      <c r="C169" s="200"/>
      <c r="D169" s="201" t="s">
        <v>188</v>
      </c>
      <c r="E169" s="202" t="s">
        <v>3399</v>
      </c>
      <c r="F169" s="203" t="s">
        <v>3540</v>
      </c>
      <c r="G169" s="200"/>
      <c r="H169" s="204">
        <v>33.200000000000003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188</v>
      </c>
      <c r="AU169" s="210" t="s">
        <v>81</v>
      </c>
      <c r="AV169" s="13" t="s">
        <v>81</v>
      </c>
      <c r="AW169" s="13" t="s">
        <v>33</v>
      </c>
      <c r="AX169" s="13" t="s">
        <v>79</v>
      </c>
      <c r="AY169" s="210" t="s">
        <v>177</v>
      </c>
    </row>
    <row r="170" spans="1:65" s="2" customFormat="1" ht="16.5" customHeight="1">
      <c r="A170" s="36"/>
      <c r="B170" s="37"/>
      <c r="C170" s="181" t="s">
        <v>384</v>
      </c>
      <c r="D170" s="181" t="s">
        <v>179</v>
      </c>
      <c r="E170" s="182" t="s">
        <v>3541</v>
      </c>
      <c r="F170" s="183" t="s">
        <v>3542</v>
      </c>
      <c r="G170" s="184" t="s">
        <v>380</v>
      </c>
      <c r="H170" s="185">
        <v>66.400000000000006</v>
      </c>
      <c r="I170" s="186"/>
      <c r="J170" s="187">
        <f>ROUND(I170*H170,2)</f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81</v>
      </c>
      <c r="AY170" s="19" t="s">
        <v>177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79</v>
      </c>
      <c r="BK170" s="193">
        <f>ROUND(I170*H170,2)</f>
        <v>0</v>
      </c>
      <c r="BL170" s="19" t="s">
        <v>184</v>
      </c>
      <c r="BM170" s="192" t="s">
        <v>3543</v>
      </c>
    </row>
    <row r="171" spans="1:65" s="2" customFormat="1" ht="19.5">
      <c r="A171" s="36"/>
      <c r="B171" s="37"/>
      <c r="C171" s="38"/>
      <c r="D171" s="201" t="s">
        <v>217</v>
      </c>
      <c r="E171" s="38"/>
      <c r="F171" s="222" t="s">
        <v>3544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217</v>
      </c>
      <c r="AU171" s="19" t="s">
        <v>81</v>
      </c>
    </row>
    <row r="172" spans="1:65" s="12" customFormat="1" ht="22.9" customHeight="1">
      <c r="B172" s="165"/>
      <c r="C172" s="166"/>
      <c r="D172" s="167" t="s">
        <v>71</v>
      </c>
      <c r="E172" s="179" t="s">
        <v>391</v>
      </c>
      <c r="F172" s="179" t="s">
        <v>392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SUM(P173:P188)</f>
        <v>0</v>
      </c>
      <c r="Q172" s="173"/>
      <c r="R172" s="174">
        <f>SUM(R173:R188)</f>
        <v>0</v>
      </c>
      <c r="S172" s="173"/>
      <c r="T172" s="175">
        <f>SUM(T173:T188)</f>
        <v>0</v>
      </c>
      <c r="AR172" s="176" t="s">
        <v>79</v>
      </c>
      <c r="AT172" s="177" t="s">
        <v>71</v>
      </c>
      <c r="AU172" s="177" t="s">
        <v>79</v>
      </c>
      <c r="AY172" s="176" t="s">
        <v>177</v>
      </c>
      <c r="BK172" s="178">
        <f>SUM(BK173:BK188)</f>
        <v>0</v>
      </c>
    </row>
    <row r="173" spans="1:65" s="2" customFormat="1" ht="24.2" customHeight="1">
      <c r="A173" s="36"/>
      <c r="B173" s="37"/>
      <c r="C173" s="181" t="s">
        <v>393</v>
      </c>
      <c r="D173" s="181" t="s">
        <v>179</v>
      </c>
      <c r="E173" s="182" t="s">
        <v>3545</v>
      </c>
      <c r="F173" s="183" t="s">
        <v>3546</v>
      </c>
      <c r="G173" s="184" t="s">
        <v>228</v>
      </c>
      <c r="H173" s="185">
        <v>48.765999999999998</v>
      </c>
      <c r="I173" s="186"/>
      <c r="J173" s="187">
        <f>ROUND(I173*H173,2)</f>
        <v>0</v>
      </c>
      <c r="K173" s="183" t="s">
        <v>183</v>
      </c>
      <c r="L173" s="41"/>
      <c r="M173" s="188" t="s">
        <v>19</v>
      </c>
      <c r="N173" s="189" t="s">
        <v>43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81</v>
      </c>
      <c r="AY173" s="19" t="s">
        <v>177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79</v>
      </c>
      <c r="BK173" s="193">
        <f>ROUND(I173*H173,2)</f>
        <v>0</v>
      </c>
      <c r="BL173" s="19" t="s">
        <v>184</v>
      </c>
      <c r="BM173" s="192" t="s">
        <v>3547</v>
      </c>
    </row>
    <row r="174" spans="1:65" s="2" customFormat="1" ht="11.25">
      <c r="A174" s="36"/>
      <c r="B174" s="37"/>
      <c r="C174" s="38"/>
      <c r="D174" s="194" t="s">
        <v>186</v>
      </c>
      <c r="E174" s="38"/>
      <c r="F174" s="195" t="s">
        <v>3548</v>
      </c>
      <c r="G174" s="38"/>
      <c r="H174" s="38"/>
      <c r="I174" s="196"/>
      <c r="J174" s="38"/>
      <c r="K174" s="38"/>
      <c r="L174" s="41"/>
      <c r="M174" s="197"/>
      <c r="N174" s="198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186</v>
      </c>
      <c r="AU174" s="19" t="s">
        <v>81</v>
      </c>
    </row>
    <row r="175" spans="1:65" s="2" customFormat="1" ht="19.5">
      <c r="A175" s="36"/>
      <c r="B175" s="37"/>
      <c r="C175" s="38"/>
      <c r="D175" s="201" t="s">
        <v>217</v>
      </c>
      <c r="E175" s="38"/>
      <c r="F175" s="222" t="s">
        <v>3549</v>
      </c>
      <c r="G175" s="38"/>
      <c r="H175" s="38"/>
      <c r="I175" s="196"/>
      <c r="J175" s="38"/>
      <c r="K175" s="38"/>
      <c r="L175" s="41"/>
      <c r="M175" s="197"/>
      <c r="N175" s="19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217</v>
      </c>
      <c r="AU175" s="19" t="s">
        <v>81</v>
      </c>
    </row>
    <row r="176" spans="1:65" s="2" customFormat="1" ht="24.2" customHeight="1">
      <c r="A176" s="36"/>
      <c r="B176" s="37"/>
      <c r="C176" s="181" t="s">
        <v>399</v>
      </c>
      <c r="D176" s="181" t="s">
        <v>179</v>
      </c>
      <c r="E176" s="182" t="s">
        <v>3550</v>
      </c>
      <c r="F176" s="183" t="s">
        <v>3551</v>
      </c>
      <c r="G176" s="184" t="s">
        <v>228</v>
      </c>
      <c r="H176" s="185">
        <v>438.89400000000001</v>
      </c>
      <c r="I176" s="186"/>
      <c r="J176" s="187">
        <f>ROUND(I176*H176,2)</f>
        <v>0</v>
      </c>
      <c r="K176" s="183" t="s">
        <v>183</v>
      </c>
      <c r="L176" s="41"/>
      <c r="M176" s="188" t="s">
        <v>19</v>
      </c>
      <c r="N176" s="189" t="s">
        <v>43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81</v>
      </c>
      <c r="AY176" s="19" t="s">
        <v>177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79</v>
      </c>
      <c r="BK176" s="193">
        <f>ROUND(I176*H176,2)</f>
        <v>0</v>
      </c>
      <c r="BL176" s="19" t="s">
        <v>184</v>
      </c>
      <c r="BM176" s="192" t="s">
        <v>3552</v>
      </c>
    </row>
    <row r="177" spans="1:65" s="2" customFormat="1" ht="11.25">
      <c r="A177" s="36"/>
      <c r="B177" s="37"/>
      <c r="C177" s="38"/>
      <c r="D177" s="194" t="s">
        <v>186</v>
      </c>
      <c r="E177" s="38"/>
      <c r="F177" s="195" t="s">
        <v>3553</v>
      </c>
      <c r="G177" s="38"/>
      <c r="H177" s="38"/>
      <c r="I177" s="196"/>
      <c r="J177" s="38"/>
      <c r="K177" s="38"/>
      <c r="L177" s="41"/>
      <c r="M177" s="197"/>
      <c r="N177" s="19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186</v>
      </c>
      <c r="AU177" s="19" t="s">
        <v>81</v>
      </c>
    </row>
    <row r="178" spans="1:65" s="2" customFormat="1" ht="19.5">
      <c r="A178" s="36"/>
      <c r="B178" s="37"/>
      <c r="C178" s="38"/>
      <c r="D178" s="201" t="s">
        <v>217</v>
      </c>
      <c r="E178" s="38"/>
      <c r="F178" s="222" t="s">
        <v>3554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217</v>
      </c>
      <c r="AU178" s="19" t="s">
        <v>81</v>
      </c>
    </row>
    <row r="179" spans="1:65" s="13" customFormat="1" ht="11.25">
      <c r="B179" s="199"/>
      <c r="C179" s="200"/>
      <c r="D179" s="201" t="s">
        <v>188</v>
      </c>
      <c r="E179" s="200"/>
      <c r="F179" s="203" t="s">
        <v>3555</v>
      </c>
      <c r="G179" s="200"/>
      <c r="H179" s="204">
        <v>438.89400000000001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188</v>
      </c>
      <c r="AU179" s="210" t="s">
        <v>81</v>
      </c>
      <c r="AV179" s="13" t="s">
        <v>81</v>
      </c>
      <c r="AW179" s="13" t="s">
        <v>4</v>
      </c>
      <c r="AX179" s="13" t="s">
        <v>79</v>
      </c>
      <c r="AY179" s="210" t="s">
        <v>177</v>
      </c>
    </row>
    <row r="180" spans="1:65" s="2" customFormat="1" ht="24.2" customHeight="1">
      <c r="A180" s="36"/>
      <c r="B180" s="37"/>
      <c r="C180" s="181" t="s">
        <v>404</v>
      </c>
      <c r="D180" s="181" t="s">
        <v>179</v>
      </c>
      <c r="E180" s="182" t="s">
        <v>3556</v>
      </c>
      <c r="F180" s="183" t="s">
        <v>413</v>
      </c>
      <c r="G180" s="184" t="s">
        <v>228</v>
      </c>
      <c r="H180" s="185">
        <v>9.4</v>
      </c>
      <c r="I180" s="186"/>
      <c r="J180" s="187">
        <f>ROUND(I180*H180,2)</f>
        <v>0</v>
      </c>
      <c r="K180" s="183" t="s">
        <v>183</v>
      </c>
      <c r="L180" s="41"/>
      <c r="M180" s="188" t="s">
        <v>19</v>
      </c>
      <c r="N180" s="189" t="s">
        <v>43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79</v>
      </c>
      <c r="BK180" s="193">
        <f>ROUND(I180*H180,2)</f>
        <v>0</v>
      </c>
      <c r="BL180" s="19" t="s">
        <v>184</v>
      </c>
      <c r="BM180" s="192" t="s">
        <v>3557</v>
      </c>
    </row>
    <row r="181" spans="1:65" s="2" customFormat="1" ht="11.25">
      <c r="A181" s="36"/>
      <c r="B181" s="37"/>
      <c r="C181" s="38"/>
      <c r="D181" s="194" t="s">
        <v>186</v>
      </c>
      <c r="E181" s="38"/>
      <c r="F181" s="195" t="s">
        <v>3558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186</v>
      </c>
      <c r="AU181" s="19" t="s">
        <v>81</v>
      </c>
    </row>
    <row r="182" spans="1:65" s="13" customFormat="1" ht="11.25">
      <c r="B182" s="199"/>
      <c r="C182" s="200"/>
      <c r="D182" s="201" t="s">
        <v>188</v>
      </c>
      <c r="E182" s="202" t="s">
        <v>19</v>
      </c>
      <c r="F182" s="203" t="s">
        <v>3559</v>
      </c>
      <c r="G182" s="200"/>
      <c r="H182" s="204">
        <v>9.4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188</v>
      </c>
      <c r="AU182" s="210" t="s">
        <v>81</v>
      </c>
      <c r="AV182" s="13" t="s">
        <v>81</v>
      </c>
      <c r="AW182" s="13" t="s">
        <v>33</v>
      </c>
      <c r="AX182" s="13" t="s">
        <v>79</v>
      </c>
      <c r="AY182" s="210" t="s">
        <v>177</v>
      </c>
    </row>
    <row r="183" spans="1:65" s="2" customFormat="1" ht="24.2" customHeight="1">
      <c r="A183" s="36"/>
      <c r="B183" s="37"/>
      <c r="C183" s="181" t="s">
        <v>411</v>
      </c>
      <c r="D183" s="181" t="s">
        <v>179</v>
      </c>
      <c r="E183" s="182" t="s">
        <v>3560</v>
      </c>
      <c r="F183" s="183" t="s">
        <v>227</v>
      </c>
      <c r="G183" s="184" t="s">
        <v>228</v>
      </c>
      <c r="H183" s="185">
        <v>29.7</v>
      </c>
      <c r="I183" s="186"/>
      <c r="J183" s="187">
        <f>ROUND(I183*H183,2)</f>
        <v>0</v>
      </c>
      <c r="K183" s="183" t="s">
        <v>183</v>
      </c>
      <c r="L183" s="41"/>
      <c r="M183" s="188" t="s">
        <v>19</v>
      </c>
      <c r="N183" s="189" t="s">
        <v>43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81</v>
      </c>
      <c r="AY183" s="19" t="s">
        <v>177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79</v>
      </c>
      <c r="BK183" s="193">
        <f>ROUND(I183*H183,2)</f>
        <v>0</v>
      </c>
      <c r="BL183" s="19" t="s">
        <v>184</v>
      </c>
      <c r="BM183" s="192" t="s">
        <v>3561</v>
      </c>
    </row>
    <row r="184" spans="1:65" s="2" customFormat="1" ht="11.25">
      <c r="A184" s="36"/>
      <c r="B184" s="37"/>
      <c r="C184" s="38"/>
      <c r="D184" s="194" t="s">
        <v>186</v>
      </c>
      <c r="E184" s="38"/>
      <c r="F184" s="195" t="s">
        <v>3562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81</v>
      </c>
    </row>
    <row r="185" spans="1:65" s="13" customFormat="1" ht="11.25">
      <c r="B185" s="199"/>
      <c r="C185" s="200"/>
      <c r="D185" s="201" t="s">
        <v>188</v>
      </c>
      <c r="E185" s="202" t="s">
        <v>19</v>
      </c>
      <c r="F185" s="203" t="s">
        <v>3563</v>
      </c>
      <c r="G185" s="200"/>
      <c r="H185" s="204">
        <v>29.7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188</v>
      </c>
      <c r="AU185" s="210" t="s">
        <v>81</v>
      </c>
      <c r="AV185" s="13" t="s">
        <v>81</v>
      </c>
      <c r="AW185" s="13" t="s">
        <v>33</v>
      </c>
      <c r="AX185" s="13" t="s">
        <v>79</v>
      </c>
      <c r="AY185" s="210" t="s">
        <v>177</v>
      </c>
    </row>
    <row r="186" spans="1:65" s="2" customFormat="1" ht="24.2" customHeight="1">
      <c r="A186" s="36"/>
      <c r="B186" s="37"/>
      <c r="C186" s="181" t="s">
        <v>417</v>
      </c>
      <c r="D186" s="181" t="s">
        <v>179</v>
      </c>
      <c r="E186" s="182" t="s">
        <v>3564</v>
      </c>
      <c r="F186" s="183" t="s">
        <v>3565</v>
      </c>
      <c r="G186" s="184" t="s">
        <v>228</v>
      </c>
      <c r="H186" s="185">
        <v>9.5</v>
      </c>
      <c r="I186" s="186"/>
      <c r="J186" s="187">
        <f>ROUND(I186*H186,2)</f>
        <v>0</v>
      </c>
      <c r="K186" s="183" t="s">
        <v>183</v>
      </c>
      <c r="L186" s="41"/>
      <c r="M186" s="188" t="s">
        <v>19</v>
      </c>
      <c r="N186" s="189" t="s">
        <v>43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79</v>
      </c>
      <c r="BK186" s="193">
        <f>ROUND(I186*H186,2)</f>
        <v>0</v>
      </c>
      <c r="BL186" s="19" t="s">
        <v>184</v>
      </c>
      <c r="BM186" s="192" t="s">
        <v>3566</v>
      </c>
    </row>
    <row r="187" spans="1:65" s="2" customFormat="1" ht="11.25">
      <c r="A187" s="36"/>
      <c r="B187" s="37"/>
      <c r="C187" s="38"/>
      <c r="D187" s="194" t="s">
        <v>186</v>
      </c>
      <c r="E187" s="38"/>
      <c r="F187" s="195" t="s">
        <v>3567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81</v>
      </c>
    </row>
    <row r="188" spans="1:65" s="13" customFormat="1" ht="11.25">
      <c r="B188" s="199"/>
      <c r="C188" s="200"/>
      <c r="D188" s="201" t="s">
        <v>188</v>
      </c>
      <c r="E188" s="202" t="s">
        <v>19</v>
      </c>
      <c r="F188" s="203" t="s">
        <v>3568</v>
      </c>
      <c r="G188" s="200"/>
      <c r="H188" s="204">
        <v>9.5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188</v>
      </c>
      <c r="AU188" s="210" t="s">
        <v>81</v>
      </c>
      <c r="AV188" s="13" t="s">
        <v>81</v>
      </c>
      <c r="AW188" s="13" t="s">
        <v>33</v>
      </c>
      <c r="AX188" s="13" t="s">
        <v>79</v>
      </c>
      <c r="AY188" s="210" t="s">
        <v>177</v>
      </c>
    </row>
    <row r="189" spans="1:65" s="12" customFormat="1" ht="22.9" customHeight="1">
      <c r="B189" s="165"/>
      <c r="C189" s="166"/>
      <c r="D189" s="167" t="s">
        <v>71</v>
      </c>
      <c r="E189" s="179" t="s">
        <v>1060</v>
      </c>
      <c r="F189" s="179" t="s">
        <v>1061</v>
      </c>
      <c r="G189" s="166"/>
      <c r="H189" s="166"/>
      <c r="I189" s="169"/>
      <c r="J189" s="180">
        <f>BK189</f>
        <v>0</v>
      </c>
      <c r="K189" s="166"/>
      <c r="L189" s="171"/>
      <c r="M189" s="172"/>
      <c r="N189" s="173"/>
      <c r="O189" s="173"/>
      <c r="P189" s="174">
        <f>SUM(P190:P191)</f>
        <v>0</v>
      </c>
      <c r="Q189" s="173"/>
      <c r="R189" s="174">
        <f>SUM(R190:R191)</f>
        <v>0</v>
      </c>
      <c r="S189" s="173"/>
      <c r="T189" s="175">
        <f>SUM(T190:T191)</f>
        <v>0</v>
      </c>
      <c r="AR189" s="176" t="s">
        <v>79</v>
      </c>
      <c r="AT189" s="177" t="s">
        <v>71</v>
      </c>
      <c r="AU189" s="177" t="s">
        <v>79</v>
      </c>
      <c r="AY189" s="176" t="s">
        <v>177</v>
      </c>
      <c r="BK189" s="178">
        <f>SUM(BK190:BK191)</f>
        <v>0</v>
      </c>
    </row>
    <row r="190" spans="1:65" s="2" customFormat="1" ht="24.2" customHeight="1">
      <c r="A190" s="36"/>
      <c r="B190" s="37"/>
      <c r="C190" s="181" t="s">
        <v>423</v>
      </c>
      <c r="D190" s="181" t="s">
        <v>179</v>
      </c>
      <c r="E190" s="182" t="s">
        <v>3569</v>
      </c>
      <c r="F190" s="183" t="s">
        <v>3570</v>
      </c>
      <c r="G190" s="184" t="s">
        <v>228</v>
      </c>
      <c r="H190" s="185">
        <v>9.3149999999999995</v>
      </c>
      <c r="I190" s="186"/>
      <c r="J190" s="187">
        <f>ROUND(I190*H190,2)</f>
        <v>0</v>
      </c>
      <c r="K190" s="183" t="s">
        <v>183</v>
      </c>
      <c r="L190" s="41"/>
      <c r="M190" s="188" t="s">
        <v>19</v>
      </c>
      <c r="N190" s="189" t="s">
        <v>43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81</v>
      </c>
      <c r="AY190" s="19" t="s">
        <v>177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79</v>
      </c>
      <c r="BK190" s="193">
        <f>ROUND(I190*H190,2)</f>
        <v>0</v>
      </c>
      <c r="BL190" s="19" t="s">
        <v>184</v>
      </c>
      <c r="BM190" s="192" t="s">
        <v>3571</v>
      </c>
    </row>
    <row r="191" spans="1:65" s="2" customFormat="1" ht="11.25">
      <c r="A191" s="36"/>
      <c r="B191" s="37"/>
      <c r="C191" s="38"/>
      <c r="D191" s="194" t="s">
        <v>186</v>
      </c>
      <c r="E191" s="38"/>
      <c r="F191" s="195" t="s">
        <v>3572</v>
      </c>
      <c r="G191" s="38"/>
      <c r="H191" s="38"/>
      <c r="I191" s="196"/>
      <c r="J191" s="38"/>
      <c r="K191" s="38"/>
      <c r="L191" s="41"/>
      <c r="M191" s="243"/>
      <c r="N191" s="244"/>
      <c r="O191" s="245"/>
      <c r="P191" s="245"/>
      <c r="Q191" s="245"/>
      <c r="R191" s="245"/>
      <c r="S191" s="245"/>
      <c r="T191" s="24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186</v>
      </c>
      <c r="AU191" s="19" t="s">
        <v>81</v>
      </c>
    </row>
    <row r="192" spans="1:65" s="2" customFormat="1" ht="6.95" customHeight="1">
      <c r="A192" s="36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41"/>
      <c r="M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</sheetData>
  <sheetProtection algorithmName="SHA-512" hashValue="mnLRudIXO0IL0CZwfdc3havAq6Bfjpvmddq/uylSDLKGMWKcbuVLxRBjB9/K69SOV49D6lQiDdh3tnwPuvm3IA==" saltValue="Y4ds0JAiFAFCiVaRi2dJ1k40FygBhVC1cDaohqLL33jWrfVJH7lyubHKqH59w6EpbrQLVc5ik8k3KBhBSaf8/Q==" spinCount="100000" sheet="1" objects="1" scenarios="1" formatColumns="0" formatRows="0" autoFilter="0"/>
  <autoFilter ref="C84:K19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6" r:id="rId3"/>
    <hyperlink ref="F98" r:id="rId4"/>
    <hyperlink ref="F101" r:id="rId5"/>
    <hyperlink ref="F104" r:id="rId6"/>
    <hyperlink ref="F109" r:id="rId7"/>
    <hyperlink ref="F112" r:id="rId8"/>
    <hyperlink ref="F116" r:id="rId9"/>
    <hyperlink ref="F119" r:id="rId10"/>
    <hyperlink ref="F122" r:id="rId11"/>
    <hyperlink ref="F127" r:id="rId12"/>
    <hyperlink ref="F129" r:id="rId13"/>
    <hyperlink ref="F131" r:id="rId14"/>
    <hyperlink ref="F134" r:id="rId15"/>
    <hyperlink ref="F137" r:id="rId16"/>
    <hyperlink ref="F139" r:id="rId17"/>
    <hyperlink ref="F142" r:id="rId18"/>
    <hyperlink ref="F145" r:id="rId19"/>
    <hyperlink ref="F150" r:id="rId20"/>
    <hyperlink ref="F157" r:id="rId21"/>
    <hyperlink ref="F166" r:id="rId22"/>
    <hyperlink ref="F174" r:id="rId23"/>
    <hyperlink ref="F177" r:id="rId24"/>
    <hyperlink ref="F181" r:id="rId25"/>
    <hyperlink ref="F184" r:id="rId26"/>
    <hyperlink ref="F187" r:id="rId27"/>
    <hyperlink ref="F191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3573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1818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Česká zemědělská univerzita</v>
      </c>
      <c r="F15" s="36"/>
      <c r="G15" s="36"/>
      <c r="H15" s="36"/>
      <c r="I15" s="115" t="s">
        <v>28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>GREBNER, spol s r.o.</v>
      </c>
      <c r="F21" s="36"/>
      <c r="G21" s="36"/>
      <c r="H21" s="36"/>
      <c r="I21" s="115" t="s">
        <v>28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>Ing.Josef Němeček</v>
      </c>
      <c r="F24" s="36"/>
      <c r="G24" s="36"/>
      <c r="H24" s="36"/>
      <c r="I24" s="115" t="s">
        <v>28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ROUND((SUM(BE84:BE151)),  2)</f>
        <v>0</v>
      </c>
      <c r="G33" s="36"/>
      <c r="H33" s="36"/>
      <c r="I33" s="127">
        <v>0.21</v>
      </c>
      <c r="J33" s="126">
        <f>ROUND(((SUM(BE84:BE151))*I33),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ROUND((SUM(BF84:BF151)),  2)</f>
        <v>0</v>
      </c>
      <c r="G34" s="36"/>
      <c r="H34" s="36"/>
      <c r="I34" s="127">
        <v>0.15</v>
      </c>
      <c r="J34" s="126">
        <f>ROUND(((SUM(BF84:BF151))*I34),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ROUND((SUM(BG84:BG151)),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ROUND((SUM(BH84:BH151)),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ROUND((SUM(BI84:BI151)),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03 - SO 03    Vnější kanalizace, lapač tuků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3574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147</v>
      </c>
      <c r="E61" s="151"/>
      <c r="F61" s="151"/>
      <c r="G61" s="151"/>
      <c r="H61" s="151"/>
      <c r="I61" s="151"/>
      <c r="J61" s="152">
        <f>J86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150</v>
      </c>
      <c r="E62" s="151"/>
      <c r="F62" s="151"/>
      <c r="G62" s="151"/>
      <c r="H62" s="151"/>
      <c r="I62" s="151"/>
      <c r="J62" s="152">
        <f>J109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3575</v>
      </c>
      <c r="E63" s="151"/>
      <c r="F63" s="151"/>
      <c r="G63" s="151"/>
      <c r="H63" s="151"/>
      <c r="I63" s="151"/>
      <c r="J63" s="152">
        <f>J144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3576</v>
      </c>
      <c r="E64" s="151"/>
      <c r="F64" s="151"/>
      <c r="G64" s="151"/>
      <c r="H64" s="151"/>
      <c r="I64" s="151"/>
      <c r="J64" s="152">
        <f>J146</f>
        <v>0</v>
      </c>
      <c r="K64" s="99"/>
      <c r="L64" s="15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5" t="str">
        <f>E7</f>
        <v>Rekonstrukce restaurace Farma - úprava 21. 12. 2023</v>
      </c>
      <c r="F74" s="416"/>
      <c r="G74" s="416"/>
      <c r="H74" s="416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138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03 - SO 03    Vnější kanalizace, lapač tuků</v>
      </c>
      <c r="F76" s="417"/>
      <c r="G76" s="417"/>
      <c r="H76" s="41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6. 6. 2023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Česká zemědělská univerzita</v>
      </c>
      <c r="G80" s="38"/>
      <c r="H80" s="38"/>
      <c r="I80" s="31" t="s">
        <v>31</v>
      </c>
      <c r="J80" s="34" t="str">
        <f>E21</f>
        <v>GREBNER, spol s r.o.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Ing.Josef Němeček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163</v>
      </c>
      <c r="D83" s="157" t="s">
        <v>57</v>
      </c>
      <c r="E83" s="157" t="s">
        <v>53</v>
      </c>
      <c r="F83" s="157" t="s">
        <v>54</v>
      </c>
      <c r="G83" s="157" t="s">
        <v>164</v>
      </c>
      <c r="H83" s="157" t="s">
        <v>165</v>
      </c>
      <c r="I83" s="157" t="s">
        <v>166</v>
      </c>
      <c r="J83" s="157" t="s">
        <v>144</v>
      </c>
      <c r="K83" s="158" t="s">
        <v>167</v>
      </c>
      <c r="L83" s="159"/>
      <c r="M83" s="70" t="s">
        <v>19</v>
      </c>
      <c r="N83" s="71" t="s">
        <v>42</v>
      </c>
      <c r="O83" s="71" t="s">
        <v>168</v>
      </c>
      <c r="P83" s="71" t="s">
        <v>169</v>
      </c>
      <c r="Q83" s="71" t="s">
        <v>170</v>
      </c>
      <c r="R83" s="71" t="s">
        <v>171</v>
      </c>
      <c r="S83" s="71" t="s">
        <v>172</v>
      </c>
      <c r="T83" s="72" t="s">
        <v>173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174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</f>
        <v>0</v>
      </c>
      <c r="Q84" s="74"/>
      <c r="R84" s="162">
        <f>R85</f>
        <v>0</v>
      </c>
      <c r="S84" s="74"/>
      <c r="T84" s="16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145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71</v>
      </c>
      <c r="E85" s="168" t="s">
        <v>1144</v>
      </c>
      <c r="F85" s="168" t="s">
        <v>3577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P86+P109+P144+P146</f>
        <v>0</v>
      </c>
      <c r="Q85" s="173"/>
      <c r="R85" s="174">
        <f>R86+R109+R144+R146</f>
        <v>0</v>
      </c>
      <c r="S85" s="173"/>
      <c r="T85" s="175">
        <f>T86+T109+T144+T146</f>
        <v>0</v>
      </c>
      <c r="AR85" s="176" t="s">
        <v>79</v>
      </c>
      <c r="AT85" s="177" t="s">
        <v>71</v>
      </c>
      <c r="AU85" s="177" t="s">
        <v>72</v>
      </c>
      <c r="AY85" s="176" t="s">
        <v>177</v>
      </c>
      <c r="BK85" s="178">
        <f>BK86+BK109+BK144+BK146</f>
        <v>0</v>
      </c>
    </row>
    <row r="86" spans="1:65" s="12" customFormat="1" ht="22.9" customHeight="1">
      <c r="B86" s="165"/>
      <c r="C86" s="166"/>
      <c r="D86" s="167" t="s">
        <v>71</v>
      </c>
      <c r="E86" s="179" t="s">
        <v>79</v>
      </c>
      <c r="F86" s="179" t="s">
        <v>178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SUM(P87:P108)</f>
        <v>0</v>
      </c>
      <c r="Q86" s="173"/>
      <c r="R86" s="174">
        <f>SUM(R87:R108)</f>
        <v>0</v>
      </c>
      <c r="S86" s="173"/>
      <c r="T86" s="175">
        <f>SUM(T87:T108)</f>
        <v>0</v>
      </c>
      <c r="AR86" s="176" t="s">
        <v>79</v>
      </c>
      <c r="AT86" s="177" t="s">
        <v>71</v>
      </c>
      <c r="AU86" s="177" t="s">
        <v>79</v>
      </c>
      <c r="AY86" s="176" t="s">
        <v>177</v>
      </c>
      <c r="BK86" s="178">
        <f>SUM(BK87:BK108)</f>
        <v>0</v>
      </c>
    </row>
    <row r="87" spans="1:65" s="2" customFormat="1" ht="16.5" customHeight="1">
      <c r="A87" s="36"/>
      <c r="B87" s="37"/>
      <c r="C87" s="181" t="s">
        <v>79</v>
      </c>
      <c r="D87" s="181" t="s">
        <v>179</v>
      </c>
      <c r="E87" s="182" t="s">
        <v>3578</v>
      </c>
      <c r="F87" s="183" t="s">
        <v>3579</v>
      </c>
      <c r="G87" s="184" t="s">
        <v>380</v>
      </c>
      <c r="H87" s="185">
        <v>2</v>
      </c>
      <c r="I87" s="186"/>
      <c r="J87" s="187">
        <f t="shared" ref="J87:J95" si="0">ROUND(I87*H87,2)</f>
        <v>0</v>
      </c>
      <c r="K87" s="183" t="s">
        <v>19</v>
      </c>
      <c r="L87" s="41"/>
      <c r="M87" s="188" t="s">
        <v>19</v>
      </c>
      <c r="N87" s="189" t="s">
        <v>43</v>
      </c>
      <c r="O87" s="66"/>
      <c r="P87" s="190">
        <f t="shared" ref="P87:P95" si="1">O87*H87</f>
        <v>0</v>
      </c>
      <c r="Q87" s="190">
        <v>0</v>
      </c>
      <c r="R87" s="190">
        <f t="shared" ref="R87:R95" si="2">Q87*H87</f>
        <v>0</v>
      </c>
      <c r="S87" s="190">
        <v>0</v>
      </c>
      <c r="T87" s="191">
        <f t="shared" ref="T87:T95" si="3"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184</v>
      </c>
      <c r="AT87" s="192" t="s">
        <v>179</v>
      </c>
      <c r="AU87" s="192" t="s">
        <v>81</v>
      </c>
      <c r="AY87" s="19" t="s">
        <v>177</v>
      </c>
      <c r="BE87" s="193">
        <f t="shared" ref="BE87:BE95" si="4">IF(N87="základní",J87,0)</f>
        <v>0</v>
      </c>
      <c r="BF87" s="193">
        <f t="shared" ref="BF87:BF95" si="5">IF(N87="snížená",J87,0)</f>
        <v>0</v>
      </c>
      <c r="BG87" s="193">
        <f t="shared" ref="BG87:BG95" si="6">IF(N87="zákl. přenesená",J87,0)</f>
        <v>0</v>
      </c>
      <c r="BH87" s="193">
        <f t="shared" ref="BH87:BH95" si="7">IF(N87="sníž. přenesená",J87,0)</f>
        <v>0</v>
      </c>
      <c r="BI87" s="193">
        <f t="shared" ref="BI87:BI95" si="8">IF(N87="nulová",J87,0)</f>
        <v>0</v>
      </c>
      <c r="BJ87" s="19" t="s">
        <v>79</v>
      </c>
      <c r="BK87" s="193">
        <f t="shared" ref="BK87:BK95" si="9">ROUND(I87*H87,2)</f>
        <v>0</v>
      </c>
      <c r="BL87" s="19" t="s">
        <v>184</v>
      </c>
      <c r="BM87" s="192" t="s">
        <v>81</v>
      </c>
    </row>
    <row r="88" spans="1:65" s="2" customFormat="1" ht="16.5" customHeight="1">
      <c r="A88" s="36"/>
      <c r="B88" s="37"/>
      <c r="C88" s="181" t="s">
        <v>81</v>
      </c>
      <c r="D88" s="181" t="s">
        <v>179</v>
      </c>
      <c r="E88" s="182" t="s">
        <v>3580</v>
      </c>
      <c r="F88" s="183" t="s">
        <v>3581</v>
      </c>
      <c r="G88" s="184" t="s">
        <v>182</v>
      </c>
      <c r="H88" s="185">
        <v>7.8</v>
      </c>
      <c r="I88" s="186"/>
      <c r="J88" s="187">
        <f t="shared" si="0"/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81</v>
      </c>
      <c r="AY88" s="19" t="s">
        <v>177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79</v>
      </c>
      <c r="BK88" s="193">
        <f t="shared" si="9"/>
        <v>0</v>
      </c>
      <c r="BL88" s="19" t="s">
        <v>184</v>
      </c>
      <c r="BM88" s="192" t="s">
        <v>184</v>
      </c>
    </row>
    <row r="89" spans="1:65" s="2" customFormat="1" ht="16.5" customHeight="1">
      <c r="A89" s="36"/>
      <c r="B89" s="37"/>
      <c r="C89" s="181" t="s">
        <v>108</v>
      </c>
      <c r="D89" s="181" t="s">
        <v>179</v>
      </c>
      <c r="E89" s="182" t="s">
        <v>3582</v>
      </c>
      <c r="F89" s="183" t="s">
        <v>3583</v>
      </c>
      <c r="G89" s="184" t="s">
        <v>182</v>
      </c>
      <c r="H89" s="185">
        <v>7.8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43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184</v>
      </c>
      <c r="AT89" s="192" t="s">
        <v>179</v>
      </c>
      <c r="AU89" s="192" t="s">
        <v>81</v>
      </c>
      <c r="AY89" s="19" t="s">
        <v>177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79</v>
      </c>
      <c r="BK89" s="193">
        <f t="shared" si="9"/>
        <v>0</v>
      </c>
      <c r="BL89" s="19" t="s">
        <v>184</v>
      </c>
      <c r="BM89" s="192" t="s">
        <v>220</v>
      </c>
    </row>
    <row r="90" spans="1:65" s="2" customFormat="1" ht="16.5" customHeight="1">
      <c r="A90" s="36"/>
      <c r="B90" s="37"/>
      <c r="C90" s="181" t="s">
        <v>184</v>
      </c>
      <c r="D90" s="181" t="s">
        <v>179</v>
      </c>
      <c r="E90" s="182" t="s">
        <v>3584</v>
      </c>
      <c r="F90" s="183" t="s">
        <v>3585</v>
      </c>
      <c r="G90" s="184" t="s">
        <v>182</v>
      </c>
      <c r="H90" s="185">
        <v>73.2</v>
      </c>
      <c r="I90" s="186"/>
      <c r="J90" s="187">
        <f t="shared" si="0"/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184</v>
      </c>
      <c r="AT90" s="192" t="s">
        <v>179</v>
      </c>
      <c r="AU90" s="192" t="s">
        <v>81</v>
      </c>
      <c r="AY90" s="19" t="s">
        <v>177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79</v>
      </c>
      <c r="BK90" s="193">
        <f t="shared" si="9"/>
        <v>0</v>
      </c>
      <c r="BL90" s="19" t="s">
        <v>184</v>
      </c>
      <c r="BM90" s="192" t="s">
        <v>232</v>
      </c>
    </row>
    <row r="91" spans="1:65" s="2" customFormat="1" ht="16.5" customHeight="1">
      <c r="A91" s="36"/>
      <c r="B91" s="37"/>
      <c r="C91" s="181" t="s">
        <v>212</v>
      </c>
      <c r="D91" s="181" t="s">
        <v>179</v>
      </c>
      <c r="E91" s="182" t="s">
        <v>1831</v>
      </c>
      <c r="F91" s="183" t="s">
        <v>1832</v>
      </c>
      <c r="G91" s="184" t="s">
        <v>182</v>
      </c>
      <c r="H91" s="185">
        <v>73.2</v>
      </c>
      <c r="I91" s="186"/>
      <c r="J91" s="187">
        <f t="shared" si="0"/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81</v>
      </c>
      <c r="AY91" s="19" t="s">
        <v>177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79</v>
      </c>
      <c r="BK91" s="193">
        <f t="shared" si="9"/>
        <v>0</v>
      </c>
      <c r="BL91" s="19" t="s">
        <v>184</v>
      </c>
      <c r="BM91" s="192" t="s">
        <v>117</v>
      </c>
    </row>
    <row r="92" spans="1:65" s="2" customFormat="1" ht="16.5" customHeight="1">
      <c r="A92" s="36"/>
      <c r="B92" s="37"/>
      <c r="C92" s="181" t="s">
        <v>220</v>
      </c>
      <c r="D92" s="181" t="s">
        <v>179</v>
      </c>
      <c r="E92" s="182" t="s">
        <v>3586</v>
      </c>
      <c r="F92" s="183" t="s">
        <v>3587</v>
      </c>
      <c r="G92" s="184" t="s">
        <v>132</v>
      </c>
      <c r="H92" s="185">
        <v>48</v>
      </c>
      <c r="I92" s="186"/>
      <c r="J92" s="187">
        <f t="shared" si="0"/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81</v>
      </c>
      <c r="AY92" s="19" t="s">
        <v>177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79</v>
      </c>
      <c r="BK92" s="193">
        <f t="shared" si="9"/>
        <v>0</v>
      </c>
      <c r="BL92" s="19" t="s">
        <v>184</v>
      </c>
      <c r="BM92" s="192" t="s">
        <v>259</v>
      </c>
    </row>
    <row r="93" spans="1:65" s="2" customFormat="1" ht="16.5" customHeight="1">
      <c r="A93" s="36"/>
      <c r="B93" s="37"/>
      <c r="C93" s="181" t="s">
        <v>225</v>
      </c>
      <c r="D93" s="181" t="s">
        <v>179</v>
      </c>
      <c r="E93" s="182" t="s">
        <v>3588</v>
      </c>
      <c r="F93" s="183" t="s">
        <v>3589</v>
      </c>
      <c r="G93" s="184" t="s">
        <v>132</v>
      </c>
      <c r="H93" s="185">
        <v>48</v>
      </c>
      <c r="I93" s="186"/>
      <c r="J93" s="187">
        <f t="shared" si="0"/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81</v>
      </c>
      <c r="AY93" s="19" t="s">
        <v>177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79</v>
      </c>
      <c r="BK93" s="193">
        <f t="shared" si="9"/>
        <v>0</v>
      </c>
      <c r="BL93" s="19" t="s">
        <v>184</v>
      </c>
      <c r="BM93" s="192" t="s">
        <v>272</v>
      </c>
    </row>
    <row r="94" spans="1:65" s="2" customFormat="1" ht="16.5" customHeight="1">
      <c r="A94" s="36"/>
      <c r="B94" s="37"/>
      <c r="C94" s="181" t="s">
        <v>232</v>
      </c>
      <c r="D94" s="181" t="s">
        <v>179</v>
      </c>
      <c r="E94" s="182" t="s">
        <v>1833</v>
      </c>
      <c r="F94" s="183" t="s">
        <v>1834</v>
      </c>
      <c r="G94" s="184" t="s">
        <v>182</v>
      </c>
      <c r="H94" s="185">
        <v>73.2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81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287</v>
      </c>
    </row>
    <row r="95" spans="1:65" s="2" customFormat="1" ht="16.5" customHeight="1">
      <c r="A95" s="36"/>
      <c r="B95" s="37"/>
      <c r="C95" s="181" t="s">
        <v>241</v>
      </c>
      <c r="D95" s="181" t="s">
        <v>179</v>
      </c>
      <c r="E95" s="182" t="s">
        <v>1835</v>
      </c>
      <c r="F95" s="183" t="s">
        <v>1836</v>
      </c>
      <c r="G95" s="184" t="s">
        <v>182</v>
      </c>
      <c r="H95" s="185">
        <v>73.2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81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305</v>
      </c>
    </row>
    <row r="96" spans="1:65" s="13" customFormat="1" ht="11.25">
      <c r="B96" s="199"/>
      <c r="C96" s="200"/>
      <c r="D96" s="201" t="s">
        <v>188</v>
      </c>
      <c r="E96" s="202" t="s">
        <v>19</v>
      </c>
      <c r="F96" s="203" t="s">
        <v>3590</v>
      </c>
      <c r="G96" s="200"/>
      <c r="H96" s="204">
        <v>73.2</v>
      </c>
      <c r="I96" s="205"/>
      <c r="J96" s="200"/>
      <c r="K96" s="200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188</v>
      </c>
      <c r="AU96" s="210" t="s">
        <v>81</v>
      </c>
      <c r="AV96" s="13" t="s">
        <v>81</v>
      </c>
      <c r="AW96" s="13" t="s">
        <v>33</v>
      </c>
      <c r="AX96" s="13" t="s">
        <v>79</v>
      </c>
      <c r="AY96" s="210" t="s">
        <v>177</v>
      </c>
    </row>
    <row r="97" spans="1:65" s="2" customFormat="1" ht="16.5" customHeight="1">
      <c r="A97" s="36"/>
      <c r="B97" s="37"/>
      <c r="C97" s="181" t="s">
        <v>117</v>
      </c>
      <c r="D97" s="181" t="s">
        <v>179</v>
      </c>
      <c r="E97" s="182" t="s">
        <v>1837</v>
      </c>
      <c r="F97" s="183" t="s">
        <v>1838</v>
      </c>
      <c r="G97" s="184" t="s">
        <v>182</v>
      </c>
      <c r="H97" s="185">
        <v>36.200000000000003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81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318</v>
      </c>
    </row>
    <row r="98" spans="1:65" s="13" customFormat="1" ht="11.25">
      <c r="B98" s="199"/>
      <c r="C98" s="200"/>
      <c r="D98" s="201" t="s">
        <v>188</v>
      </c>
      <c r="E98" s="202" t="s">
        <v>19</v>
      </c>
      <c r="F98" s="203" t="s">
        <v>3591</v>
      </c>
      <c r="G98" s="200"/>
      <c r="H98" s="204">
        <v>36.200000000000003</v>
      </c>
      <c r="I98" s="205"/>
      <c r="J98" s="200"/>
      <c r="K98" s="200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188</v>
      </c>
      <c r="AU98" s="210" t="s">
        <v>81</v>
      </c>
      <c r="AV98" s="13" t="s">
        <v>81</v>
      </c>
      <c r="AW98" s="13" t="s">
        <v>33</v>
      </c>
      <c r="AX98" s="13" t="s">
        <v>79</v>
      </c>
      <c r="AY98" s="210" t="s">
        <v>177</v>
      </c>
    </row>
    <row r="99" spans="1:65" s="2" customFormat="1" ht="16.5" customHeight="1">
      <c r="A99" s="36"/>
      <c r="B99" s="37"/>
      <c r="C99" s="181" t="s">
        <v>252</v>
      </c>
      <c r="D99" s="181" t="s">
        <v>179</v>
      </c>
      <c r="E99" s="182" t="s">
        <v>1839</v>
      </c>
      <c r="F99" s="183" t="s">
        <v>1840</v>
      </c>
      <c r="G99" s="184" t="s">
        <v>182</v>
      </c>
      <c r="H99" s="185">
        <v>181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81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184</v>
      </c>
      <c r="BM99" s="192" t="s">
        <v>332</v>
      </c>
    </row>
    <row r="100" spans="1:65" s="13" customFormat="1" ht="11.25">
      <c r="B100" s="199"/>
      <c r="C100" s="200"/>
      <c r="D100" s="201" t="s">
        <v>188</v>
      </c>
      <c r="E100" s="202" t="s">
        <v>19</v>
      </c>
      <c r="F100" s="203" t="s">
        <v>3592</v>
      </c>
      <c r="G100" s="200"/>
      <c r="H100" s="204">
        <v>181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188</v>
      </c>
      <c r="AU100" s="210" t="s">
        <v>81</v>
      </c>
      <c r="AV100" s="13" t="s">
        <v>81</v>
      </c>
      <c r="AW100" s="13" t="s">
        <v>33</v>
      </c>
      <c r="AX100" s="13" t="s">
        <v>79</v>
      </c>
      <c r="AY100" s="210" t="s">
        <v>177</v>
      </c>
    </row>
    <row r="101" spans="1:65" s="2" customFormat="1" ht="16.5" customHeight="1">
      <c r="A101" s="36"/>
      <c r="B101" s="37"/>
      <c r="C101" s="181" t="s">
        <v>259</v>
      </c>
      <c r="D101" s="181" t="s">
        <v>179</v>
      </c>
      <c r="E101" s="182" t="s">
        <v>1842</v>
      </c>
      <c r="F101" s="183" t="s">
        <v>1843</v>
      </c>
      <c r="G101" s="184" t="s">
        <v>182</v>
      </c>
      <c r="H101" s="185">
        <v>36.200000000000003</v>
      </c>
      <c r="I101" s="186"/>
      <c r="J101" s="187">
        <f>ROUND(I101*H101,2)</f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81</v>
      </c>
      <c r="AY101" s="19" t="s">
        <v>177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79</v>
      </c>
      <c r="BK101" s="193">
        <f>ROUND(I101*H101,2)</f>
        <v>0</v>
      </c>
      <c r="BL101" s="19" t="s">
        <v>184</v>
      </c>
      <c r="BM101" s="192" t="s">
        <v>350</v>
      </c>
    </row>
    <row r="102" spans="1:65" s="2" customFormat="1" ht="16.5" customHeight="1">
      <c r="A102" s="36"/>
      <c r="B102" s="37"/>
      <c r="C102" s="181" t="s">
        <v>266</v>
      </c>
      <c r="D102" s="181" t="s">
        <v>179</v>
      </c>
      <c r="E102" s="182" t="s">
        <v>1844</v>
      </c>
      <c r="F102" s="183" t="s">
        <v>1845</v>
      </c>
      <c r="G102" s="184" t="s">
        <v>182</v>
      </c>
      <c r="H102" s="185">
        <v>36.200000000000003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81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184</v>
      </c>
      <c r="BM102" s="192" t="s">
        <v>362</v>
      </c>
    </row>
    <row r="103" spans="1:65" s="2" customFormat="1" ht="16.5" customHeight="1">
      <c r="A103" s="36"/>
      <c r="B103" s="37"/>
      <c r="C103" s="181" t="s">
        <v>272</v>
      </c>
      <c r="D103" s="181" t="s">
        <v>179</v>
      </c>
      <c r="E103" s="182" t="s">
        <v>1846</v>
      </c>
      <c r="F103" s="183" t="s">
        <v>1847</v>
      </c>
      <c r="G103" s="184" t="s">
        <v>182</v>
      </c>
      <c r="H103" s="185">
        <v>36.200000000000003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81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417</v>
      </c>
    </row>
    <row r="104" spans="1:65" s="13" customFormat="1" ht="11.25">
      <c r="B104" s="199"/>
      <c r="C104" s="200"/>
      <c r="D104" s="201" t="s">
        <v>188</v>
      </c>
      <c r="E104" s="202" t="s">
        <v>19</v>
      </c>
      <c r="F104" s="203" t="s">
        <v>3591</v>
      </c>
      <c r="G104" s="200"/>
      <c r="H104" s="204">
        <v>36.200000000000003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188</v>
      </c>
      <c r="AU104" s="210" t="s">
        <v>81</v>
      </c>
      <c r="AV104" s="13" t="s">
        <v>81</v>
      </c>
      <c r="AW104" s="13" t="s">
        <v>33</v>
      </c>
      <c r="AX104" s="13" t="s">
        <v>79</v>
      </c>
      <c r="AY104" s="210" t="s">
        <v>177</v>
      </c>
    </row>
    <row r="105" spans="1:65" s="2" customFormat="1" ht="16.5" customHeight="1">
      <c r="A105" s="36"/>
      <c r="B105" s="37"/>
      <c r="C105" s="181" t="s">
        <v>8</v>
      </c>
      <c r="D105" s="181" t="s">
        <v>179</v>
      </c>
      <c r="E105" s="182" t="s">
        <v>1848</v>
      </c>
      <c r="F105" s="183" t="s">
        <v>1849</v>
      </c>
      <c r="G105" s="184" t="s">
        <v>182</v>
      </c>
      <c r="H105" s="185">
        <v>37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81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377</v>
      </c>
    </row>
    <row r="106" spans="1:65" s="13" customFormat="1" ht="11.25">
      <c r="B106" s="199"/>
      <c r="C106" s="200"/>
      <c r="D106" s="201" t="s">
        <v>188</v>
      </c>
      <c r="E106" s="202" t="s">
        <v>19</v>
      </c>
      <c r="F106" s="203" t="s">
        <v>434</v>
      </c>
      <c r="G106" s="200"/>
      <c r="H106" s="204">
        <v>37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188</v>
      </c>
      <c r="AU106" s="210" t="s">
        <v>81</v>
      </c>
      <c r="AV106" s="13" t="s">
        <v>81</v>
      </c>
      <c r="AW106" s="13" t="s">
        <v>33</v>
      </c>
      <c r="AX106" s="13" t="s">
        <v>79</v>
      </c>
      <c r="AY106" s="210" t="s">
        <v>177</v>
      </c>
    </row>
    <row r="107" spans="1:65" s="2" customFormat="1" ht="16.5" customHeight="1">
      <c r="A107" s="36"/>
      <c r="B107" s="37"/>
      <c r="C107" s="181" t="s">
        <v>287</v>
      </c>
      <c r="D107" s="181" t="s">
        <v>179</v>
      </c>
      <c r="E107" s="182" t="s">
        <v>1850</v>
      </c>
      <c r="F107" s="183" t="s">
        <v>1851</v>
      </c>
      <c r="G107" s="184" t="s">
        <v>182</v>
      </c>
      <c r="H107" s="185">
        <v>23.1</v>
      </c>
      <c r="I107" s="186"/>
      <c r="J107" s="187">
        <f>ROUND(I107*H107,2)</f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81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393</v>
      </c>
    </row>
    <row r="108" spans="1:65" s="13" customFormat="1" ht="11.25">
      <c r="B108" s="199"/>
      <c r="C108" s="200"/>
      <c r="D108" s="201" t="s">
        <v>188</v>
      </c>
      <c r="E108" s="202" t="s">
        <v>19</v>
      </c>
      <c r="F108" s="203" t="s">
        <v>3593</v>
      </c>
      <c r="G108" s="200"/>
      <c r="H108" s="204">
        <v>23.1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188</v>
      </c>
      <c r="AU108" s="210" t="s">
        <v>81</v>
      </c>
      <c r="AV108" s="13" t="s">
        <v>81</v>
      </c>
      <c r="AW108" s="13" t="s">
        <v>33</v>
      </c>
      <c r="AX108" s="13" t="s">
        <v>79</v>
      </c>
      <c r="AY108" s="210" t="s">
        <v>177</v>
      </c>
    </row>
    <row r="109" spans="1:65" s="12" customFormat="1" ht="22.9" customHeight="1">
      <c r="B109" s="165"/>
      <c r="C109" s="166"/>
      <c r="D109" s="167" t="s">
        <v>71</v>
      </c>
      <c r="E109" s="179" t="s">
        <v>232</v>
      </c>
      <c r="F109" s="179" t="s">
        <v>265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SUM(P110:P143)</f>
        <v>0</v>
      </c>
      <c r="Q109" s="173"/>
      <c r="R109" s="174">
        <f>SUM(R110:R143)</f>
        <v>0</v>
      </c>
      <c r="S109" s="173"/>
      <c r="T109" s="175">
        <f>SUM(T110:T143)</f>
        <v>0</v>
      </c>
      <c r="AR109" s="176" t="s">
        <v>79</v>
      </c>
      <c r="AT109" s="177" t="s">
        <v>71</v>
      </c>
      <c r="AU109" s="177" t="s">
        <v>79</v>
      </c>
      <c r="AY109" s="176" t="s">
        <v>177</v>
      </c>
      <c r="BK109" s="178">
        <f>SUM(BK110:BK143)</f>
        <v>0</v>
      </c>
    </row>
    <row r="110" spans="1:65" s="2" customFormat="1" ht="16.5" customHeight="1">
      <c r="A110" s="36"/>
      <c r="B110" s="37"/>
      <c r="C110" s="181" t="s">
        <v>298</v>
      </c>
      <c r="D110" s="181" t="s">
        <v>179</v>
      </c>
      <c r="E110" s="182" t="s">
        <v>3594</v>
      </c>
      <c r="F110" s="183" t="s">
        <v>3595</v>
      </c>
      <c r="G110" s="184" t="s">
        <v>182</v>
      </c>
      <c r="H110" s="185">
        <v>1.35</v>
      </c>
      <c r="I110" s="186"/>
      <c r="J110" s="187">
        <f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81</v>
      </c>
      <c r="AY110" s="19" t="s">
        <v>177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79</v>
      </c>
      <c r="BK110" s="193">
        <f>ROUND(I110*H110,2)</f>
        <v>0</v>
      </c>
      <c r="BL110" s="19" t="s">
        <v>184</v>
      </c>
      <c r="BM110" s="192" t="s">
        <v>472</v>
      </c>
    </row>
    <row r="111" spans="1:65" s="2" customFormat="1" ht="16.5" customHeight="1">
      <c r="A111" s="36"/>
      <c r="B111" s="37"/>
      <c r="C111" s="181" t="s">
        <v>305</v>
      </c>
      <c r="D111" s="181" t="s">
        <v>179</v>
      </c>
      <c r="E111" s="182" t="s">
        <v>3596</v>
      </c>
      <c r="F111" s="183" t="s">
        <v>3597</v>
      </c>
      <c r="G111" s="184" t="s">
        <v>132</v>
      </c>
      <c r="H111" s="185">
        <v>9.75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81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486</v>
      </c>
    </row>
    <row r="112" spans="1:65" s="2" customFormat="1" ht="16.5" customHeight="1">
      <c r="A112" s="36"/>
      <c r="B112" s="37"/>
      <c r="C112" s="181" t="s">
        <v>310</v>
      </c>
      <c r="D112" s="181" t="s">
        <v>179</v>
      </c>
      <c r="E112" s="182" t="s">
        <v>3598</v>
      </c>
      <c r="F112" s="183" t="s">
        <v>3599</v>
      </c>
      <c r="G112" s="184" t="s">
        <v>132</v>
      </c>
      <c r="H112" s="185">
        <v>9.75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495</v>
      </c>
    </row>
    <row r="113" spans="1:65" s="2" customFormat="1" ht="16.5" customHeight="1">
      <c r="A113" s="36"/>
      <c r="B113" s="37"/>
      <c r="C113" s="181" t="s">
        <v>318</v>
      </c>
      <c r="D113" s="181" t="s">
        <v>179</v>
      </c>
      <c r="E113" s="182" t="s">
        <v>3600</v>
      </c>
      <c r="F113" s="183" t="s">
        <v>3601</v>
      </c>
      <c r="G113" s="184" t="s">
        <v>182</v>
      </c>
      <c r="H113" s="185">
        <v>0.28599999999999998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81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508</v>
      </c>
    </row>
    <row r="114" spans="1:65" s="2" customFormat="1" ht="16.5" customHeight="1">
      <c r="A114" s="36"/>
      <c r="B114" s="37"/>
      <c r="C114" s="181" t="s">
        <v>7</v>
      </c>
      <c r="D114" s="181" t="s">
        <v>179</v>
      </c>
      <c r="E114" s="182" t="s">
        <v>3602</v>
      </c>
      <c r="F114" s="183" t="s">
        <v>3603</v>
      </c>
      <c r="G114" s="184" t="s">
        <v>380</v>
      </c>
      <c r="H114" s="185">
        <v>32.299999999999997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81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520</v>
      </c>
    </row>
    <row r="115" spans="1:65" s="13" customFormat="1" ht="11.25">
      <c r="B115" s="199"/>
      <c r="C115" s="200"/>
      <c r="D115" s="201" t="s">
        <v>188</v>
      </c>
      <c r="E115" s="202" t="s">
        <v>19</v>
      </c>
      <c r="F115" s="203" t="s">
        <v>3604</v>
      </c>
      <c r="G115" s="200"/>
      <c r="H115" s="204">
        <v>32.299999999999997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188</v>
      </c>
      <c r="AU115" s="210" t="s">
        <v>81</v>
      </c>
      <c r="AV115" s="13" t="s">
        <v>81</v>
      </c>
      <c r="AW115" s="13" t="s">
        <v>33</v>
      </c>
      <c r="AX115" s="13" t="s">
        <v>79</v>
      </c>
      <c r="AY115" s="210" t="s">
        <v>177</v>
      </c>
    </row>
    <row r="116" spans="1:65" s="2" customFormat="1" ht="16.5" customHeight="1">
      <c r="A116" s="36"/>
      <c r="B116" s="37"/>
      <c r="C116" s="181" t="s">
        <v>332</v>
      </c>
      <c r="D116" s="181" t="s">
        <v>179</v>
      </c>
      <c r="E116" s="182" t="s">
        <v>3605</v>
      </c>
      <c r="F116" s="183" t="s">
        <v>3606</v>
      </c>
      <c r="G116" s="184" t="s">
        <v>3607</v>
      </c>
      <c r="H116" s="185">
        <v>2</v>
      </c>
      <c r="I116" s="186"/>
      <c r="J116" s="187">
        <f t="shared" ref="J116:J121" si="10"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ref="P116:P121" si="11">O116*H116</f>
        <v>0</v>
      </c>
      <c r="Q116" s="190">
        <v>0</v>
      </c>
      <c r="R116" s="190">
        <f t="shared" ref="R116:R121" si="12">Q116*H116</f>
        <v>0</v>
      </c>
      <c r="S116" s="190">
        <v>0</v>
      </c>
      <c r="T116" s="191">
        <f t="shared" ref="T116:T121" si="1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81</v>
      </c>
      <c r="AY116" s="19" t="s">
        <v>177</v>
      </c>
      <c r="BE116" s="193">
        <f t="shared" ref="BE116:BE121" si="14">IF(N116="základní",J116,0)</f>
        <v>0</v>
      </c>
      <c r="BF116" s="193">
        <f t="shared" ref="BF116:BF121" si="15">IF(N116="snížená",J116,0)</f>
        <v>0</v>
      </c>
      <c r="BG116" s="193">
        <f t="shared" ref="BG116:BG121" si="16">IF(N116="zákl. přenesená",J116,0)</f>
        <v>0</v>
      </c>
      <c r="BH116" s="193">
        <f t="shared" ref="BH116:BH121" si="17">IF(N116="sníž. přenesená",J116,0)</f>
        <v>0</v>
      </c>
      <c r="BI116" s="193">
        <f t="shared" ref="BI116:BI121" si="18">IF(N116="nulová",J116,0)</f>
        <v>0</v>
      </c>
      <c r="BJ116" s="19" t="s">
        <v>79</v>
      </c>
      <c r="BK116" s="193">
        <f t="shared" ref="BK116:BK121" si="19">ROUND(I116*H116,2)</f>
        <v>0</v>
      </c>
      <c r="BL116" s="19" t="s">
        <v>184</v>
      </c>
      <c r="BM116" s="192" t="s">
        <v>551</v>
      </c>
    </row>
    <row r="117" spans="1:65" s="2" customFormat="1" ht="16.5" customHeight="1">
      <c r="A117" s="36"/>
      <c r="B117" s="37"/>
      <c r="C117" s="181" t="s">
        <v>338</v>
      </c>
      <c r="D117" s="181" t="s">
        <v>179</v>
      </c>
      <c r="E117" s="182" t="s">
        <v>3608</v>
      </c>
      <c r="F117" s="183" t="s">
        <v>3609</v>
      </c>
      <c r="G117" s="184" t="s">
        <v>269</v>
      </c>
      <c r="H117" s="185">
        <v>4</v>
      </c>
      <c r="I117" s="186"/>
      <c r="J117" s="187">
        <f t="shared" si="1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81</v>
      </c>
      <c r="AY117" s="19" t="s">
        <v>177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79</v>
      </c>
      <c r="BK117" s="193">
        <f t="shared" si="19"/>
        <v>0</v>
      </c>
      <c r="BL117" s="19" t="s">
        <v>184</v>
      </c>
      <c r="BM117" s="192" t="s">
        <v>571</v>
      </c>
    </row>
    <row r="118" spans="1:65" s="2" customFormat="1" ht="16.5" customHeight="1">
      <c r="A118" s="36"/>
      <c r="B118" s="37"/>
      <c r="C118" s="181" t="s">
        <v>350</v>
      </c>
      <c r="D118" s="181" t="s">
        <v>179</v>
      </c>
      <c r="E118" s="182" t="s">
        <v>3610</v>
      </c>
      <c r="F118" s="183" t="s">
        <v>3611</v>
      </c>
      <c r="G118" s="184" t="s">
        <v>269</v>
      </c>
      <c r="H118" s="185">
        <v>2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79</v>
      </c>
      <c r="BK118" s="193">
        <f t="shared" si="19"/>
        <v>0</v>
      </c>
      <c r="BL118" s="19" t="s">
        <v>184</v>
      </c>
      <c r="BM118" s="192" t="s">
        <v>900</v>
      </c>
    </row>
    <row r="119" spans="1:65" s="2" customFormat="1" ht="16.5" customHeight="1">
      <c r="A119" s="36"/>
      <c r="B119" s="37"/>
      <c r="C119" s="181" t="s">
        <v>356</v>
      </c>
      <c r="D119" s="181" t="s">
        <v>179</v>
      </c>
      <c r="E119" s="182" t="s">
        <v>3612</v>
      </c>
      <c r="F119" s="183" t="s">
        <v>3613</v>
      </c>
      <c r="G119" s="184" t="s">
        <v>182</v>
      </c>
      <c r="H119" s="185">
        <v>1.8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81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914</v>
      </c>
    </row>
    <row r="120" spans="1:65" s="2" customFormat="1" ht="16.5" customHeight="1">
      <c r="A120" s="36"/>
      <c r="B120" s="37"/>
      <c r="C120" s="181" t="s">
        <v>362</v>
      </c>
      <c r="D120" s="181" t="s">
        <v>179</v>
      </c>
      <c r="E120" s="182" t="s">
        <v>3614</v>
      </c>
      <c r="F120" s="183" t="s">
        <v>3615</v>
      </c>
      <c r="G120" s="184" t="s">
        <v>269</v>
      </c>
      <c r="H120" s="185">
        <v>2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81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929</v>
      </c>
    </row>
    <row r="121" spans="1:65" s="2" customFormat="1" ht="16.5" customHeight="1">
      <c r="A121" s="36"/>
      <c r="B121" s="37"/>
      <c r="C121" s="181" t="s">
        <v>371</v>
      </c>
      <c r="D121" s="181" t="s">
        <v>179</v>
      </c>
      <c r="E121" s="182" t="s">
        <v>3616</v>
      </c>
      <c r="F121" s="183" t="s">
        <v>3617</v>
      </c>
      <c r="G121" s="184" t="s">
        <v>380</v>
      </c>
      <c r="H121" s="185">
        <v>1.5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81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940</v>
      </c>
    </row>
    <row r="122" spans="1:65" s="13" customFormat="1" ht="11.25">
      <c r="B122" s="199"/>
      <c r="C122" s="200"/>
      <c r="D122" s="201" t="s">
        <v>188</v>
      </c>
      <c r="E122" s="202" t="s">
        <v>19</v>
      </c>
      <c r="F122" s="203" t="s">
        <v>3618</v>
      </c>
      <c r="G122" s="200"/>
      <c r="H122" s="204">
        <v>1.5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188</v>
      </c>
      <c r="AU122" s="210" t="s">
        <v>81</v>
      </c>
      <c r="AV122" s="13" t="s">
        <v>81</v>
      </c>
      <c r="AW122" s="13" t="s">
        <v>33</v>
      </c>
      <c r="AX122" s="13" t="s">
        <v>72</v>
      </c>
      <c r="AY122" s="210" t="s">
        <v>177</v>
      </c>
    </row>
    <row r="123" spans="1:65" s="14" customFormat="1" ht="11.25">
      <c r="B123" s="211"/>
      <c r="C123" s="212"/>
      <c r="D123" s="201" t="s">
        <v>188</v>
      </c>
      <c r="E123" s="213" t="s">
        <v>19</v>
      </c>
      <c r="F123" s="214" t="s">
        <v>199</v>
      </c>
      <c r="G123" s="212"/>
      <c r="H123" s="215">
        <v>1.5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188</v>
      </c>
      <c r="AU123" s="221" t="s">
        <v>81</v>
      </c>
      <c r="AV123" s="14" t="s">
        <v>184</v>
      </c>
      <c r="AW123" s="14" t="s">
        <v>33</v>
      </c>
      <c r="AX123" s="14" t="s">
        <v>79</v>
      </c>
      <c r="AY123" s="221" t="s">
        <v>177</v>
      </c>
    </row>
    <row r="124" spans="1:65" s="2" customFormat="1" ht="16.5" customHeight="1">
      <c r="A124" s="36"/>
      <c r="B124" s="37"/>
      <c r="C124" s="181" t="s">
        <v>377</v>
      </c>
      <c r="D124" s="181" t="s">
        <v>179</v>
      </c>
      <c r="E124" s="182" t="s">
        <v>3619</v>
      </c>
      <c r="F124" s="183" t="s">
        <v>3620</v>
      </c>
      <c r="G124" s="184" t="s">
        <v>269</v>
      </c>
      <c r="H124" s="185">
        <v>1</v>
      </c>
      <c r="I124" s="186"/>
      <c r="J124" s="187">
        <f>ROUND(I124*H124,2)</f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81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950</v>
      </c>
    </row>
    <row r="125" spans="1:65" s="2" customFormat="1" ht="16.5" customHeight="1">
      <c r="A125" s="36"/>
      <c r="B125" s="37"/>
      <c r="C125" s="181" t="s">
        <v>384</v>
      </c>
      <c r="D125" s="181" t="s">
        <v>179</v>
      </c>
      <c r="E125" s="182" t="s">
        <v>1955</v>
      </c>
      <c r="F125" s="183" t="s">
        <v>1956</v>
      </c>
      <c r="G125" s="184" t="s">
        <v>380</v>
      </c>
      <c r="H125" s="185">
        <v>13.7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81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962</v>
      </c>
    </row>
    <row r="126" spans="1:65" s="13" customFormat="1" ht="11.25">
      <c r="B126" s="199"/>
      <c r="C126" s="200"/>
      <c r="D126" s="201" t="s">
        <v>188</v>
      </c>
      <c r="E126" s="202" t="s">
        <v>19</v>
      </c>
      <c r="F126" s="203" t="s">
        <v>3621</v>
      </c>
      <c r="G126" s="200"/>
      <c r="H126" s="204">
        <v>13.7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188</v>
      </c>
      <c r="AU126" s="210" t="s">
        <v>81</v>
      </c>
      <c r="AV126" s="13" t="s">
        <v>81</v>
      </c>
      <c r="AW126" s="13" t="s">
        <v>33</v>
      </c>
      <c r="AX126" s="13" t="s">
        <v>79</v>
      </c>
      <c r="AY126" s="210" t="s">
        <v>177</v>
      </c>
    </row>
    <row r="127" spans="1:65" s="2" customFormat="1" ht="16.5" customHeight="1">
      <c r="A127" s="36"/>
      <c r="B127" s="37"/>
      <c r="C127" s="181" t="s">
        <v>393</v>
      </c>
      <c r="D127" s="181" t="s">
        <v>179</v>
      </c>
      <c r="E127" s="182" t="s">
        <v>3622</v>
      </c>
      <c r="F127" s="183" t="s">
        <v>3623</v>
      </c>
      <c r="G127" s="184" t="s">
        <v>380</v>
      </c>
      <c r="H127" s="185">
        <v>18.600000000000001</v>
      </c>
      <c r="I127" s="186"/>
      <c r="J127" s="187">
        <f>ROUND(I127*H127,2)</f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81</v>
      </c>
      <c r="AY127" s="19" t="s">
        <v>177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79</v>
      </c>
      <c r="BK127" s="193">
        <f>ROUND(I127*H127,2)</f>
        <v>0</v>
      </c>
      <c r="BL127" s="19" t="s">
        <v>184</v>
      </c>
      <c r="BM127" s="192" t="s">
        <v>972</v>
      </c>
    </row>
    <row r="128" spans="1:65" s="2" customFormat="1" ht="16.5" customHeight="1">
      <c r="A128" s="36"/>
      <c r="B128" s="37"/>
      <c r="C128" s="181" t="s">
        <v>399</v>
      </c>
      <c r="D128" s="181" t="s">
        <v>179</v>
      </c>
      <c r="E128" s="182" t="s">
        <v>3624</v>
      </c>
      <c r="F128" s="183" t="s">
        <v>3625</v>
      </c>
      <c r="G128" s="184" t="s">
        <v>269</v>
      </c>
      <c r="H128" s="185">
        <v>1</v>
      </c>
      <c r="I128" s="186"/>
      <c r="J128" s="187">
        <f>ROUND(I128*H128,2)</f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982</v>
      </c>
    </row>
    <row r="129" spans="1:65" s="2" customFormat="1" ht="16.5" customHeight="1">
      <c r="A129" s="36"/>
      <c r="B129" s="37"/>
      <c r="C129" s="181" t="s">
        <v>404</v>
      </c>
      <c r="D129" s="181" t="s">
        <v>179</v>
      </c>
      <c r="E129" s="182" t="s">
        <v>3626</v>
      </c>
      <c r="F129" s="183" t="s">
        <v>3627</v>
      </c>
      <c r="G129" s="184" t="s">
        <v>269</v>
      </c>
      <c r="H129" s="185">
        <v>3</v>
      </c>
      <c r="I129" s="186"/>
      <c r="J129" s="187">
        <f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81</v>
      </c>
      <c r="AY129" s="19" t="s">
        <v>177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79</v>
      </c>
      <c r="BK129" s="193">
        <f>ROUND(I129*H129,2)</f>
        <v>0</v>
      </c>
      <c r="BL129" s="19" t="s">
        <v>184</v>
      </c>
      <c r="BM129" s="192" t="s">
        <v>992</v>
      </c>
    </row>
    <row r="130" spans="1:65" s="13" customFormat="1" ht="11.25">
      <c r="B130" s="199"/>
      <c r="C130" s="200"/>
      <c r="D130" s="201" t="s">
        <v>188</v>
      </c>
      <c r="E130" s="202" t="s">
        <v>19</v>
      </c>
      <c r="F130" s="203" t="s">
        <v>3628</v>
      </c>
      <c r="G130" s="200"/>
      <c r="H130" s="204">
        <v>3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188</v>
      </c>
      <c r="AU130" s="210" t="s">
        <v>81</v>
      </c>
      <c r="AV130" s="13" t="s">
        <v>81</v>
      </c>
      <c r="AW130" s="13" t="s">
        <v>33</v>
      </c>
      <c r="AX130" s="13" t="s">
        <v>79</v>
      </c>
      <c r="AY130" s="210" t="s">
        <v>177</v>
      </c>
    </row>
    <row r="131" spans="1:65" s="2" customFormat="1" ht="16.5" customHeight="1">
      <c r="A131" s="36"/>
      <c r="B131" s="37"/>
      <c r="C131" s="181" t="s">
        <v>411</v>
      </c>
      <c r="D131" s="181" t="s">
        <v>179</v>
      </c>
      <c r="E131" s="182" t="s">
        <v>3629</v>
      </c>
      <c r="F131" s="183" t="s">
        <v>3630</v>
      </c>
      <c r="G131" s="184" t="s">
        <v>269</v>
      </c>
      <c r="H131" s="185">
        <v>4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81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1002</v>
      </c>
    </row>
    <row r="132" spans="1:65" s="13" customFormat="1" ht="11.25">
      <c r="B132" s="199"/>
      <c r="C132" s="200"/>
      <c r="D132" s="201" t="s">
        <v>188</v>
      </c>
      <c r="E132" s="202" t="s">
        <v>19</v>
      </c>
      <c r="F132" s="203" t="s">
        <v>184</v>
      </c>
      <c r="G132" s="200"/>
      <c r="H132" s="204">
        <v>4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188</v>
      </c>
      <c r="AU132" s="210" t="s">
        <v>81</v>
      </c>
      <c r="AV132" s="13" t="s">
        <v>81</v>
      </c>
      <c r="AW132" s="13" t="s">
        <v>33</v>
      </c>
      <c r="AX132" s="13" t="s">
        <v>79</v>
      </c>
      <c r="AY132" s="210" t="s">
        <v>177</v>
      </c>
    </row>
    <row r="133" spans="1:65" s="2" customFormat="1" ht="16.5" customHeight="1">
      <c r="A133" s="36"/>
      <c r="B133" s="37"/>
      <c r="C133" s="181" t="s">
        <v>417</v>
      </c>
      <c r="D133" s="181" t="s">
        <v>179</v>
      </c>
      <c r="E133" s="182" t="s">
        <v>3631</v>
      </c>
      <c r="F133" s="183" t="s">
        <v>3632</v>
      </c>
      <c r="G133" s="184" t="s">
        <v>269</v>
      </c>
      <c r="H133" s="185">
        <v>2</v>
      </c>
      <c r="I133" s="186"/>
      <c r="J133" s="187">
        <f t="shared" ref="J133:J143" si="20"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ref="P133:P143" si="21">O133*H133</f>
        <v>0</v>
      </c>
      <c r="Q133" s="190">
        <v>0</v>
      </c>
      <c r="R133" s="190">
        <f t="shared" ref="R133:R143" si="22">Q133*H133</f>
        <v>0</v>
      </c>
      <c r="S133" s="190">
        <v>0</v>
      </c>
      <c r="T133" s="191">
        <f t="shared" ref="T133:T143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81</v>
      </c>
      <c r="AY133" s="19" t="s">
        <v>177</v>
      </c>
      <c r="BE133" s="193">
        <f t="shared" ref="BE133:BE143" si="24">IF(N133="základní",J133,0)</f>
        <v>0</v>
      </c>
      <c r="BF133" s="193">
        <f t="shared" ref="BF133:BF143" si="25">IF(N133="snížená",J133,0)</f>
        <v>0</v>
      </c>
      <c r="BG133" s="193">
        <f t="shared" ref="BG133:BG143" si="26">IF(N133="zákl. přenesená",J133,0)</f>
        <v>0</v>
      </c>
      <c r="BH133" s="193">
        <f t="shared" ref="BH133:BH143" si="27">IF(N133="sníž. přenesená",J133,0)</f>
        <v>0</v>
      </c>
      <c r="BI133" s="193">
        <f t="shared" ref="BI133:BI143" si="28">IF(N133="nulová",J133,0)</f>
        <v>0</v>
      </c>
      <c r="BJ133" s="19" t="s">
        <v>79</v>
      </c>
      <c r="BK133" s="193">
        <f t="shared" ref="BK133:BK143" si="29">ROUND(I133*H133,2)</f>
        <v>0</v>
      </c>
      <c r="BL133" s="19" t="s">
        <v>184</v>
      </c>
      <c r="BM133" s="192" t="s">
        <v>1023</v>
      </c>
    </row>
    <row r="134" spans="1:65" s="2" customFormat="1" ht="16.5" customHeight="1">
      <c r="A134" s="36"/>
      <c r="B134" s="37"/>
      <c r="C134" s="181" t="s">
        <v>423</v>
      </c>
      <c r="D134" s="181" t="s">
        <v>179</v>
      </c>
      <c r="E134" s="182" t="s">
        <v>3633</v>
      </c>
      <c r="F134" s="183" t="s">
        <v>3634</v>
      </c>
      <c r="G134" s="184" t="s">
        <v>269</v>
      </c>
      <c r="H134" s="185">
        <v>6</v>
      </c>
      <c r="I134" s="186"/>
      <c r="J134" s="187">
        <f t="shared" si="2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81</v>
      </c>
      <c r="AY134" s="19" t="s">
        <v>177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79</v>
      </c>
      <c r="BK134" s="193">
        <f t="shared" si="29"/>
        <v>0</v>
      </c>
      <c r="BL134" s="19" t="s">
        <v>184</v>
      </c>
      <c r="BM134" s="192" t="s">
        <v>1034</v>
      </c>
    </row>
    <row r="135" spans="1:65" s="2" customFormat="1" ht="16.5" customHeight="1">
      <c r="A135" s="36"/>
      <c r="B135" s="37"/>
      <c r="C135" s="181" t="s">
        <v>429</v>
      </c>
      <c r="D135" s="181" t="s">
        <v>179</v>
      </c>
      <c r="E135" s="182" t="s">
        <v>3635</v>
      </c>
      <c r="F135" s="183" t="s">
        <v>3636</v>
      </c>
      <c r="G135" s="184" t="s">
        <v>269</v>
      </c>
      <c r="H135" s="185">
        <v>2</v>
      </c>
      <c r="I135" s="186"/>
      <c r="J135" s="187">
        <f t="shared" si="2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79</v>
      </c>
      <c r="BK135" s="193">
        <f t="shared" si="29"/>
        <v>0</v>
      </c>
      <c r="BL135" s="19" t="s">
        <v>184</v>
      </c>
      <c r="BM135" s="192" t="s">
        <v>1043</v>
      </c>
    </row>
    <row r="136" spans="1:65" s="2" customFormat="1" ht="16.5" customHeight="1">
      <c r="A136" s="36"/>
      <c r="B136" s="37"/>
      <c r="C136" s="181" t="s">
        <v>434</v>
      </c>
      <c r="D136" s="181" t="s">
        <v>179</v>
      </c>
      <c r="E136" s="182" t="s">
        <v>3637</v>
      </c>
      <c r="F136" s="183" t="s">
        <v>3638</v>
      </c>
      <c r="G136" s="184" t="s">
        <v>269</v>
      </c>
      <c r="H136" s="185">
        <v>1</v>
      </c>
      <c r="I136" s="186"/>
      <c r="J136" s="187">
        <f t="shared" si="2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81</v>
      </c>
      <c r="AY136" s="19" t="s">
        <v>177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79</v>
      </c>
      <c r="BK136" s="193">
        <f t="shared" si="29"/>
        <v>0</v>
      </c>
      <c r="BL136" s="19" t="s">
        <v>184</v>
      </c>
      <c r="BM136" s="192" t="s">
        <v>1053</v>
      </c>
    </row>
    <row r="137" spans="1:65" s="2" customFormat="1" ht="16.5" customHeight="1">
      <c r="A137" s="36"/>
      <c r="B137" s="37"/>
      <c r="C137" s="181" t="s">
        <v>439</v>
      </c>
      <c r="D137" s="181" t="s">
        <v>179</v>
      </c>
      <c r="E137" s="182" t="s">
        <v>3639</v>
      </c>
      <c r="F137" s="183" t="s">
        <v>3640</v>
      </c>
      <c r="G137" s="184" t="s">
        <v>269</v>
      </c>
      <c r="H137" s="185">
        <v>1</v>
      </c>
      <c r="I137" s="186"/>
      <c r="J137" s="187">
        <f t="shared" si="2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81</v>
      </c>
      <c r="AY137" s="19" t="s">
        <v>177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79</v>
      </c>
      <c r="BK137" s="193">
        <f t="shared" si="29"/>
        <v>0</v>
      </c>
      <c r="BL137" s="19" t="s">
        <v>184</v>
      </c>
      <c r="BM137" s="192" t="s">
        <v>1069</v>
      </c>
    </row>
    <row r="138" spans="1:65" s="2" customFormat="1" ht="16.5" customHeight="1">
      <c r="A138" s="36"/>
      <c r="B138" s="37"/>
      <c r="C138" s="181" t="s">
        <v>445</v>
      </c>
      <c r="D138" s="181" t="s">
        <v>179</v>
      </c>
      <c r="E138" s="182" t="s">
        <v>3641</v>
      </c>
      <c r="F138" s="183" t="s">
        <v>3642</v>
      </c>
      <c r="G138" s="184" t="s">
        <v>269</v>
      </c>
      <c r="H138" s="185">
        <v>1</v>
      </c>
      <c r="I138" s="186"/>
      <c r="J138" s="187">
        <f t="shared" si="2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81</v>
      </c>
      <c r="AY138" s="19" t="s">
        <v>177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79</v>
      </c>
      <c r="BK138" s="193">
        <f t="shared" si="29"/>
        <v>0</v>
      </c>
      <c r="BL138" s="19" t="s">
        <v>184</v>
      </c>
      <c r="BM138" s="192" t="s">
        <v>1081</v>
      </c>
    </row>
    <row r="139" spans="1:65" s="2" customFormat="1" ht="16.5" customHeight="1">
      <c r="A139" s="36"/>
      <c r="B139" s="37"/>
      <c r="C139" s="181" t="s">
        <v>456</v>
      </c>
      <c r="D139" s="181" t="s">
        <v>179</v>
      </c>
      <c r="E139" s="182" t="s">
        <v>3643</v>
      </c>
      <c r="F139" s="183" t="s">
        <v>3644</v>
      </c>
      <c r="G139" s="184" t="s">
        <v>269</v>
      </c>
      <c r="H139" s="185">
        <v>2</v>
      </c>
      <c r="I139" s="186"/>
      <c r="J139" s="187">
        <f t="shared" si="2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81</v>
      </c>
      <c r="AY139" s="19" t="s">
        <v>177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79</v>
      </c>
      <c r="BK139" s="193">
        <f t="shared" si="29"/>
        <v>0</v>
      </c>
      <c r="BL139" s="19" t="s">
        <v>184</v>
      </c>
      <c r="BM139" s="192" t="s">
        <v>1094</v>
      </c>
    </row>
    <row r="140" spans="1:65" s="2" customFormat="1" ht="16.5" customHeight="1">
      <c r="A140" s="36"/>
      <c r="B140" s="37"/>
      <c r="C140" s="181" t="s">
        <v>463</v>
      </c>
      <c r="D140" s="181" t="s">
        <v>179</v>
      </c>
      <c r="E140" s="182" t="s">
        <v>3645</v>
      </c>
      <c r="F140" s="183" t="s">
        <v>3646</v>
      </c>
      <c r="G140" s="184" t="s">
        <v>269</v>
      </c>
      <c r="H140" s="185">
        <v>1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81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1107</v>
      </c>
    </row>
    <row r="141" spans="1:65" s="2" customFormat="1" ht="16.5" customHeight="1">
      <c r="A141" s="36"/>
      <c r="B141" s="37"/>
      <c r="C141" s="181" t="s">
        <v>472</v>
      </c>
      <c r="D141" s="181" t="s">
        <v>179</v>
      </c>
      <c r="E141" s="182" t="s">
        <v>3647</v>
      </c>
      <c r="F141" s="183" t="s">
        <v>3648</v>
      </c>
      <c r="G141" s="184" t="s">
        <v>269</v>
      </c>
      <c r="H141" s="185">
        <v>1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81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1118</v>
      </c>
    </row>
    <row r="142" spans="1:65" s="2" customFormat="1" ht="16.5" customHeight="1">
      <c r="A142" s="36"/>
      <c r="B142" s="37"/>
      <c r="C142" s="181" t="s">
        <v>480</v>
      </c>
      <c r="D142" s="181" t="s">
        <v>179</v>
      </c>
      <c r="E142" s="182" t="s">
        <v>3649</v>
      </c>
      <c r="F142" s="183" t="s">
        <v>3650</v>
      </c>
      <c r="G142" s="184" t="s">
        <v>269</v>
      </c>
      <c r="H142" s="185">
        <v>2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81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1130</v>
      </c>
    </row>
    <row r="143" spans="1:65" s="2" customFormat="1" ht="16.5" customHeight="1">
      <c r="A143" s="36"/>
      <c r="B143" s="37"/>
      <c r="C143" s="181" t="s">
        <v>486</v>
      </c>
      <c r="D143" s="181" t="s">
        <v>179</v>
      </c>
      <c r="E143" s="182" t="s">
        <v>3651</v>
      </c>
      <c r="F143" s="183" t="s">
        <v>3652</v>
      </c>
      <c r="G143" s="184" t="s">
        <v>269</v>
      </c>
      <c r="H143" s="185">
        <v>2</v>
      </c>
      <c r="I143" s="186"/>
      <c r="J143" s="187">
        <f t="shared" si="2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81</v>
      </c>
      <c r="AY143" s="19" t="s">
        <v>177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79</v>
      </c>
      <c r="BK143" s="193">
        <f t="shared" si="29"/>
        <v>0</v>
      </c>
      <c r="BL143" s="19" t="s">
        <v>184</v>
      </c>
      <c r="BM143" s="192" t="s">
        <v>1144</v>
      </c>
    </row>
    <row r="144" spans="1:65" s="12" customFormat="1" ht="22.9" customHeight="1">
      <c r="B144" s="165"/>
      <c r="C144" s="166"/>
      <c r="D144" s="167" t="s">
        <v>71</v>
      </c>
      <c r="E144" s="179" t="s">
        <v>1137</v>
      </c>
      <c r="F144" s="179" t="s">
        <v>1901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P145</f>
        <v>0</v>
      </c>
      <c r="Q144" s="173"/>
      <c r="R144" s="174">
        <f>R145</f>
        <v>0</v>
      </c>
      <c r="S144" s="173"/>
      <c r="T144" s="175">
        <f>T145</f>
        <v>0</v>
      </c>
      <c r="AR144" s="176" t="s">
        <v>79</v>
      </c>
      <c r="AT144" s="177" t="s">
        <v>71</v>
      </c>
      <c r="AU144" s="177" t="s">
        <v>79</v>
      </c>
      <c r="AY144" s="176" t="s">
        <v>177</v>
      </c>
      <c r="BK144" s="178">
        <f>BK145</f>
        <v>0</v>
      </c>
    </row>
    <row r="145" spans="1:65" s="2" customFormat="1" ht="16.5" customHeight="1">
      <c r="A145" s="36"/>
      <c r="B145" s="37"/>
      <c r="C145" s="181" t="s">
        <v>490</v>
      </c>
      <c r="D145" s="181" t="s">
        <v>179</v>
      </c>
      <c r="E145" s="182" t="s">
        <v>1902</v>
      </c>
      <c r="F145" s="183" t="s">
        <v>1903</v>
      </c>
      <c r="G145" s="184" t="s">
        <v>228</v>
      </c>
      <c r="H145" s="185">
        <v>58.7</v>
      </c>
      <c r="I145" s="186"/>
      <c r="J145" s="187">
        <f>ROUND(I145*H145,2)</f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81</v>
      </c>
      <c r="AY145" s="19" t="s">
        <v>177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79</v>
      </c>
      <c r="BK145" s="193">
        <f>ROUND(I145*H145,2)</f>
        <v>0</v>
      </c>
      <c r="BL145" s="19" t="s">
        <v>184</v>
      </c>
      <c r="BM145" s="192" t="s">
        <v>1155</v>
      </c>
    </row>
    <row r="146" spans="1:65" s="12" customFormat="1" ht="22.9" customHeight="1">
      <c r="B146" s="165"/>
      <c r="C146" s="166"/>
      <c r="D146" s="167" t="s">
        <v>71</v>
      </c>
      <c r="E146" s="179" t="s">
        <v>3653</v>
      </c>
      <c r="F146" s="179" t="s">
        <v>2255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SUM(P147:P151)</f>
        <v>0</v>
      </c>
      <c r="Q146" s="173"/>
      <c r="R146" s="174">
        <f>SUM(R147:R151)</f>
        <v>0</v>
      </c>
      <c r="S146" s="173"/>
      <c r="T146" s="175">
        <f>SUM(T147:T151)</f>
        <v>0</v>
      </c>
      <c r="AR146" s="176" t="s">
        <v>79</v>
      </c>
      <c r="AT146" s="177" t="s">
        <v>71</v>
      </c>
      <c r="AU146" s="177" t="s">
        <v>79</v>
      </c>
      <c r="AY146" s="176" t="s">
        <v>177</v>
      </c>
      <c r="BK146" s="178">
        <f>SUM(BK147:BK151)</f>
        <v>0</v>
      </c>
    </row>
    <row r="147" spans="1:65" s="2" customFormat="1" ht="24.2" customHeight="1">
      <c r="A147" s="36"/>
      <c r="B147" s="37"/>
      <c r="C147" s="181" t="s">
        <v>495</v>
      </c>
      <c r="D147" s="181" t="s">
        <v>179</v>
      </c>
      <c r="E147" s="182" t="s">
        <v>3654</v>
      </c>
      <c r="F147" s="183" t="s">
        <v>2257</v>
      </c>
      <c r="G147" s="184" t="s">
        <v>2258</v>
      </c>
      <c r="H147" s="185">
        <v>1</v>
      </c>
      <c r="I147" s="186"/>
      <c r="J147" s="187">
        <f>ROUND(I147*H147,2)</f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1165</v>
      </c>
    </row>
    <row r="148" spans="1:65" s="2" customFormat="1" ht="24.2" customHeight="1">
      <c r="A148" s="36"/>
      <c r="B148" s="37"/>
      <c r="C148" s="181" t="s">
        <v>502</v>
      </c>
      <c r="D148" s="181" t="s">
        <v>179</v>
      </c>
      <c r="E148" s="182" t="s">
        <v>3655</v>
      </c>
      <c r="F148" s="183" t="s">
        <v>3656</v>
      </c>
      <c r="G148" s="184" t="s">
        <v>2258</v>
      </c>
      <c r="H148" s="185">
        <v>1</v>
      </c>
      <c r="I148" s="186"/>
      <c r="J148" s="187">
        <f>ROUND(I148*H148,2)</f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81</v>
      </c>
      <c r="AY148" s="19" t="s">
        <v>177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79</v>
      </c>
      <c r="BK148" s="193">
        <f>ROUND(I148*H148,2)</f>
        <v>0</v>
      </c>
      <c r="BL148" s="19" t="s">
        <v>184</v>
      </c>
      <c r="BM148" s="192" t="s">
        <v>1177</v>
      </c>
    </row>
    <row r="149" spans="1:65" s="2" customFormat="1" ht="24.2" customHeight="1">
      <c r="A149" s="36"/>
      <c r="B149" s="37"/>
      <c r="C149" s="181" t="s">
        <v>508</v>
      </c>
      <c r="D149" s="181" t="s">
        <v>179</v>
      </c>
      <c r="E149" s="182" t="s">
        <v>3657</v>
      </c>
      <c r="F149" s="183" t="s">
        <v>2261</v>
      </c>
      <c r="G149" s="184" t="s">
        <v>2258</v>
      </c>
      <c r="H149" s="185">
        <v>1</v>
      </c>
      <c r="I149" s="186"/>
      <c r="J149" s="187">
        <f>ROUND(I149*H149,2)</f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1188</v>
      </c>
    </row>
    <row r="150" spans="1:65" s="2" customFormat="1" ht="24.2" customHeight="1">
      <c r="A150" s="36"/>
      <c r="B150" s="37"/>
      <c r="C150" s="181" t="s">
        <v>514</v>
      </c>
      <c r="D150" s="181" t="s">
        <v>179</v>
      </c>
      <c r="E150" s="182" t="s">
        <v>3658</v>
      </c>
      <c r="F150" s="183" t="s">
        <v>2264</v>
      </c>
      <c r="G150" s="184" t="s">
        <v>2258</v>
      </c>
      <c r="H150" s="185">
        <v>1</v>
      </c>
      <c r="I150" s="186"/>
      <c r="J150" s="187">
        <f>ROUND(I150*H150,2)</f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81</v>
      </c>
      <c r="AY150" s="19" t="s">
        <v>177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79</v>
      </c>
      <c r="BK150" s="193">
        <f>ROUND(I150*H150,2)</f>
        <v>0</v>
      </c>
      <c r="BL150" s="19" t="s">
        <v>184</v>
      </c>
      <c r="BM150" s="192" t="s">
        <v>1200</v>
      </c>
    </row>
    <row r="151" spans="1:65" s="2" customFormat="1" ht="24.2" customHeight="1">
      <c r="A151" s="36"/>
      <c r="B151" s="37"/>
      <c r="C151" s="181" t="s">
        <v>520</v>
      </c>
      <c r="D151" s="181" t="s">
        <v>179</v>
      </c>
      <c r="E151" s="182" t="s">
        <v>3659</v>
      </c>
      <c r="F151" s="183" t="s">
        <v>2267</v>
      </c>
      <c r="G151" s="184" t="s">
        <v>2258</v>
      </c>
      <c r="H151" s="185">
        <v>1</v>
      </c>
      <c r="I151" s="186"/>
      <c r="J151" s="187">
        <f>ROUND(I151*H151,2)</f>
        <v>0</v>
      </c>
      <c r="K151" s="183" t="s">
        <v>19</v>
      </c>
      <c r="L151" s="41"/>
      <c r="M151" s="261" t="s">
        <v>19</v>
      </c>
      <c r="N151" s="262" t="s">
        <v>43</v>
      </c>
      <c r="O151" s="245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81</v>
      </c>
      <c r="AY151" s="19" t="s">
        <v>177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79</v>
      </c>
      <c r="BK151" s="193">
        <f>ROUND(I151*H151,2)</f>
        <v>0</v>
      </c>
      <c r="BL151" s="19" t="s">
        <v>184</v>
      </c>
      <c r="BM151" s="192" t="s">
        <v>1212</v>
      </c>
    </row>
    <row r="152" spans="1:65" s="2" customFormat="1" ht="6.95" customHeight="1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mqUp7Ty+eiSk5ZBZ3+IBRDX7TEFlkxm8UPm3aC60ZbsldAiNggCH8u67aSiBxS3TB6NRlDhBOA2nu/rkGQigdA==" saltValue="e0QUGJuyU7rN1o/S8/omHFZmLGNI/fNUsdj3GXxmQqvvbK69CrcU4KGAEbxbptYaA3FDkMLR8hiqBOWaMe7CmQ==" spinCount="100000" sheet="1" objects="1" scenarios="1" formatColumns="0" formatRows="0" autoFilter="0"/>
  <autoFilter ref="C83:K15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3660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5" t="s">
        <v>28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5" t="s">
        <v>28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5" t="s">
        <v>28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ROUND((SUM(BE84:BE167)),  2)</f>
        <v>0</v>
      </c>
      <c r="G33" s="36"/>
      <c r="H33" s="36"/>
      <c r="I33" s="127">
        <v>0.21</v>
      </c>
      <c r="J33" s="126">
        <f>ROUND(((SUM(BE84:BE167))*I33),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ROUND((SUM(BF84:BF167)),  2)</f>
        <v>0</v>
      </c>
      <c r="G34" s="36"/>
      <c r="H34" s="36"/>
      <c r="I34" s="127">
        <v>0.15</v>
      </c>
      <c r="J34" s="126">
        <f>ROUND(((SUM(BF84:BF167))*I34),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ROUND((SUM(BG84:BG167)),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ROUND((SUM(BH84:BH167)),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ROUND((SUM(BI84:BI167)),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04 - SO 01.1.10   Interiér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- Suchdol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153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3661</v>
      </c>
      <c r="E61" s="151"/>
      <c r="F61" s="151"/>
      <c r="G61" s="151"/>
      <c r="H61" s="151"/>
      <c r="I61" s="151"/>
      <c r="J61" s="152">
        <f>J86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156</v>
      </c>
      <c r="E62" s="151"/>
      <c r="F62" s="151"/>
      <c r="G62" s="151"/>
      <c r="H62" s="151"/>
      <c r="I62" s="151"/>
      <c r="J62" s="152">
        <f>J101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160</v>
      </c>
      <c r="E63" s="151"/>
      <c r="F63" s="151"/>
      <c r="G63" s="151"/>
      <c r="H63" s="151"/>
      <c r="I63" s="151"/>
      <c r="J63" s="152">
        <f>J153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161</v>
      </c>
      <c r="E64" s="151"/>
      <c r="F64" s="151"/>
      <c r="G64" s="151"/>
      <c r="H64" s="151"/>
      <c r="I64" s="151"/>
      <c r="J64" s="152">
        <f>J163</f>
        <v>0</v>
      </c>
      <c r="K64" s="99"/>
      <c r="L64" s="15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5" t="str">
        <f>E7</f>
        <v>Rekonstrukce restaurace Farma - úprava 21. 12. 2023</v>
      </c>
      <c r="F74" s="416"/>
      <c r="G74" s="416"/>
      <c r="H74" s="416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138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04 - SO 01.1.10   Interiér</v>
      </c>
      <c r="F76" s="417"/>
      <c r="G76" s="417"/>
      <c r="H76" s="41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Praha - Suchdol</v>
      </c>
      <c r="G78" s="38"/>
      <c r="H78" s="38"/>
      <c r="I78" s="31" t="s">
        <v>23</v>
      </c>
      <c r="J78" s="61" t="str">
        <f>IF(J12="","",J12)</f>
        <v>6. 6. 2023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Česká zemědělská univerzita</v>
      </c>
      <c r="G80" s="38"/>
      <c r="H80" s="38"/>
      <c r="I80" s="31" t="s">
        <v>31</v>
      </c>
      <c r="J80" s="34" t="str">
        <f>E21</f>
        <v>GREBNER, spol s r.o.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Ing.Josef Němeček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163</v>
      </c>
      <c r="D83" s="157" t="s">
        <v>57</v>
      </c>
      <c r="E83" s="157" t="s">
        <v>53</v>
      </c>
      <c r="F83" s="157" t="s">
        <v>54</v>
      </c>
      <c r="G83" s="157" t="s">
        <v>164</v>
      </c>
      <c r="H83" s="157" t="s">
        <v>165</v>
      </c>
      <c r="I83" s="157" t="s">
        <v>166</v>
      </c>
      <c r="J83" s="157" t="s">
        <v>144</v>
      </c>
      <c r="K83" s="158" t="s">
        <v>167</v>
      </c>
      <c r="L83" s="159"/>
      <c r="M83" s="70" t="s">
        <v>19</v>
      </c>
      <c r="N83" s="71" t="s">
        <v>42</v>
      </c>
      <c r="O83" s="71" t="s">
        <v>168</v>
      </c>
      <c r="P83" s="71" t="s">
        <v>169</v>
      </c>
      <c r="Q83" s="71" t="s">
        <v>170</v>
      </c>
      <c r="R83" s="71" t="s">
        <v>171</v>
      </c>
      <c r="S83" s="71" t="s">
        <v>172</v>
      </c>
      <c r="T83" s="72" t="s">
        <v>173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174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</f>
        <v>0</v>
      </c>
      <c r="Q84" s="74"/>
      <c r="R84" s="162">
        <f>R85</f>
        <v>0.71690135999999993</v>
      </c>
      <c r="S84" s="74"/>
      <c r="T84" s="16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145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71</v>
      </c>
      <c r="E85" s="168" t="s">
        <v>452</v>
      </c>
      <c r="F85" s="168" t="s">
        <v>453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P86+P101+P153+P163</f>
        <v>0</v>
      </c>
      <c r="Q85" s="173"/>
      <c r="R85" s="174">
        <f>R86+R101+R153+R163</f>
        <v>0.71690135999999993</v>
      </c>
      <c r="S85" s="173"/>
      <c r="T85" s="175">
        <f>T86+T101+T153+T163</f>
        <v>0</v>
      </c>
      <c r="AR85" s="176" t="s">
        <v>81</v>
      </c>
      <c r="AT85" s="177" t="s">
        <v>71</v>
      </c>
      <c r="AU85" s="177" t="s">
        <v>72</v>
      </c>
      <c r="AY85" s="176" t="s">
        <v>177</v>
      </c>
      <c r="BK85" s="178">
        <f>BK86+BK101+BK153+BK163</f>
        <v>0</v>
      </c>
    </row>
    <row r="86" spans="1:65" s="12" customFormat="1" ht="22.9" customHeight="1">
      <c r="B86" s="165"/>
      <c r="C86" s="166"/>
      <c r="D86" s="167" t="s">
        <v>71</v>
      </c>
      <c r="E86" s="179" t="s">
        <v>3662</v>
      </c>
      <c r="F86" s="179" t="s">
        <v>3663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SUM(P87:P100)</f>
        <v>0</v>
      </c>
      <c r="Q86" s="173"/>
      <c r="R86" s="174">
        <f>SUM(R87:R100)</f>
        <v>6.1549999999999994E-2</v>
      </c>
      <c r="S86" s="173"/>
      <c r="T86" s="175">
        <f>SUM(T87:T100)</f>
        <v>0</v>
      </c>
      <c r="AR86" s="176" t="s">
        <v>81</v>
      </c>
      <c r="AT86" s="177" t="s">
        <v>71</v>
      </c>
      <c r="AU86" s="177" t="s">
        <v>79</v>
      </c>
      <c r="AY86" s="176" t="s">
        <v>177</v>
      </c>
      <c r="BK86" s="178">
        <f>SUM(BK87:BK100)</f>
        <v>0</v>
      </c>
    </row>
    <row r="87" spans="1:65" s="2" customFormat="1" ht="16.5" customHeight="1">
      <c r="A87" s="36"/>
      <c r="B87" s="37"/>
      <c r="C87" s="181" t="s">
        <v>79</v>
      </c>
      <c r="D87" s="181" t="s">
        <v>179</v>
      </c>
      <c r="E87" s="182" t="s">
        <v>3664</v>
      </c>
      <c r="F87" s="183" t="s">
        <v>3665</v>
      </c>
      <c r="G87" s="184" t="s">
        <v>1871</v>
      </c>
      <c r="H87" s="185">
        <v>2</v>
      </c>
      <c r="I87" s="186"/>
      <c r="J87" s="187">
        <f>ROUND(I87*H87,2)</f>
        <v>0</v>
      </c>
      <c r="K87" s="183" t="s">
        <v>183</v>
      </c>
      <c r="L87" s="41"/>
      <c r="M87" s="188" t="s">
        <v>19</v>
      </c>
      <c r="N87" s="189" t="s">
        <v>43</v>
      </c>
      <c r="O87" s="66"/>
      <c r="P87" s="190">
        <f>O87*H87</f>
        <v>0</v>
      </c>
      <c r="Q87" s="190">
        <v>5.1999999999999995E-4</v>
      </c>
      <c r="R87" s="190">
        <f>Q87*H87</f>
        <v>1.0399999999999999E-3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287</v>
      </c>
      <c r="AT87" s="192" t="s">
        <v>179</v>
      </c>
      <c r="AU87" s="192" t="s">
        <v>81</v>
      </c>
      <c r="AY87" s="19" t="s">
        <v>177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79</v>
      </c>
      <c r="BK87" s="193">
        <f>ROUND(I87*H87,2)</f>
        <v>0</v>
      </c>
      <c r="BL87" s="19" t="s">
        <v>287</v>
      </c>
      <c r="BM87" s="192" t="s">
        <v>3666</v>
      </c>
    </row>
    <row r="88" spans="1:65" s="2" customFormat="1" ht="11.25">
      <c r="A88" s="36"/>
      <c r="B88" s="37"/>
      <c r="C88" s="38"/>
      <c r="D88" s="194" t="s">
        <v>186</v>
      </c>
      <c r="E88" s="38"/>
      <c r="F88" s="195" t="s">
        <v>3667</v>
      </c>
      <c r="G88" s="38"/>
      <c r="H88" s="38"/>
      <c r="I88" s="196"/>
      <c r="J88" s="38"/>
      <c r="K88" s="38"/>
      <c r="L88" s="41"/>
      <c r="M88" s="197"/>
      <c r="N88" s="198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186</v>
      </c>
      <c r="AU88" s="19" t="s">
        <v>81</v>
      </c>
    </row>
    <row r="89" spans="1:65" s="2" customFormat="1" ht="19.5">
      <c r="A89" s="36"/>
      <c r="B89" s="37"/>
      <c r="C89" s="38"/>
      <c r="D89" s="201" t="s">
        <v>217</v>
      </c>
      <c r="E89" s="38"/>
      <c r="F89" s="222" t="s">
        <v>3668</v>
      </c>
      <c r="G89" s="38"/>
      <c r="H89" s="38"/>
      <c r="I89" s="196"/>
      <c r="J89" s="38"/>
      <c r="K89" s="38"/>
      <c r="L89" s="41"/>
      <c r="M89" s="197"/>
      <c r="N89" s="198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217</v>
      </c>
      <c r="AU89" s="19" t="s">
        <v>81</v>
      </c>
    </row>
    <row r="90" spans="1:65" s="13" customFormat="1" ht="11.25">
      <c r="B90" s="199"/>
      <c r="C90" s="200"/>
      <c r="D90" s="201" t="s">
        <v>188</v>
      </c>
      <c r="E90" s="202" t="s">
        <v>19</v>
      </c>
      <c r="F90" s="203" t="s">
        <v>3669</v>
      </c>
      <c r="G90" s="200"/>
      <c r="H90" s="204">
        <v>2</v>
      </c>
      <c r="I90" s="205"/>
      <c r="J90" s="200"/>
      <c r="K90" s="200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188</v>
      </c>
      <c r="AU90" s="210" t="s">
        <v>81</v>
      </c>
      <c r="AV90" s="13" t="s">
        <v>81</v>
      </c>
      <c r="AW90" s="13" t="s">
        <v>33</v>
      </c>
      <c r="AX90" s="13" t="s">
        <v>79</v>
      </c>
      <c r="AY90" s="210" t="s">
        <v>177</v>
      </c>
    </row>
    <row r="91" spans="1:65" s="2" customFormat="1" ht="16.5" customHeight="1">
      <c r="A91" s="36"/>
      <c r="B91" s="37"/>
      <c r="C91" s="181" t="s">
        <v>81</v>
      </c>
      <c r="D91" s="181" t="s">
        <v>179</v>
      </c>
      <c r="E91" s="182" t="s">
        <v>3670</v>
      </c>
      <c r="F91" s="183" t="s">
        <v>3671</v>
      </c>
      <c r="G91" s="184" t="s">
        <v>1871</v>
      </c>
      <c r="H91" s="185">
        <v>2</v>
      </c>
      <c r="I91" s="186"/>
      <c r="J91" s="187">
        <f>ROUND(I91*H91,2)</f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>O91*H91</f>
        <v>0</v>
      </c>
      <c r="Q91" s="190">
        <v>1.1000000000000001E-3</v>
      </c>
      <c r="R91" s="190">
        <f>Q91*H91</f>
        <v>2.2000000000000001E-3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287</v>
      </c>
      <c r="AT91" s="192" t="s">
        <v>179</v>
      </c>
      <c r="AU91" s="192" t="s">
        <v>81</v>
      </c>
      <c r="AY91" s="19" t="s">
        <v>177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79</v>
      </c>
      <c r="BK91" s="193">
        <f>ROUND(I91*H91,2)</f>
        <v>0</v>
      </c>
      <c r="BL91" s="19" t="s">
        <v>287</v>
      </c>
      <c r="BM91" s="192" t="s">
        <v>3672</v>
      </c>
    </row>
    <row r="92" spans="1:65" s="13" customFormat="1" ht="11.25">
      <c r="B92" s="199"/>
      <c r="C92" s="200"/>
      <c r="D92" s="201" t="s">
        <v>188</v>
      </c>
      <c r="E92" s="202" t="s">
        <v>19</v>
      </c>
      <c r="F92" s="203" t="s">
        <v>3673</v>
      </c>
      <c r="G92" s="200"/>
      <c r="H92" s="204">
        <v>2</v>
      </c>
      <c r="I92" s="205"/>
      <c r="J92" s="200"/>
      <c r="K92" s="200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188</v>
      </c>
      <c r="AU92" s="210" t="s">
        <v>81</v>
      </c>
      <c r="AV92" s="13" t="s">
        <v>81</v>
      </c>
      <c r="AW92" s="13" t="s">
        <v>33</v>
      </c>
      <c r="AX92" s="13" t="s">
        <v>79</v>
      </c>
      <c r="AY92" s="210" t="s">
        <v>177</v>
      </c>
    </row>
    <row r="93" spans="1:65" s="2" customFormat="1" ht="16.5" customHeight="1">
      <c r="A93" s="36"/>
      <c r="B93" s="37"/>
      <c r="C93" s="181" t="s">
        <v>108</v>
      </c>
      <c r="D93" s="181" t="s">
        <v>179</v>
      </c>
      <c r="E93" s="182" t="s">
        <v>3674</v>
      </c>
      <c r="F93" s="183" t="s">
        <v>3675</v>
      </c>
      <c r="G93" s="184" t="s">
        <v>1871</v>
      </c>
      <c r="H93" s="185">
        <v>1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8.4999999999999995E-4</v>
      </c>
      <c r="R93" s="190">
        <f>Q93*H93</f>
        <v>8.4999999999999995E-4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287</v>
      </c>
      <c r="AT93" s="192" t="s">
        <v>179</v>
      </c>
      <c r="AU93" s="192" t="s">
        <v>81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287</v>
      </c>
      <c r="BM93" s="192" t="s">
        <v>3676</v>
      </c>
    </row>
    <row r="94" spans="1:65" s="2" customFormat="1" ht="39">
      <c r="A94" s="36"/>
      <c r="B94" s="37"/>
      <c r="C94" s="38"/>
      <c r="D94" s="201" t="s">
        <v>217</v>
      </c>
      <c r="E94" s="38"/>
      <c r="F94" s="222" t="s">
        <v>3677</v>
      </c>
      <c r="G94" s="38"/>
      <c r="H94" s="38"/>
      <c r="I94" s="196"/>
      <c r="J94" s="38"/>
      <c r="K94" s="38"/>
      <c r="L94" s="41"/>
      <c r="M94" s="197"/>
      <c r="N94" s="198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217</v>
      </c>
      <c r="AU94" s="19" t="s">
        <v>81</v>
      </c>
    </row>
    <row r="95" spans="1:65" s="13" customFormat="1" ht="11.25">
      <c r="B95" s="199"/>
      <c r="C95" s="200"/>
      <c r="D95" s="201" t="s">
        <v>188</v>
      </c>
      <c r="E95" s="202" t="s">
        <v>19</v>
      </c>
      <c r="F95" s="203" t="s">
        <v>3678</v>
      </c>
      <c r="G95" s="200"/>
      <c r="H95" s="204">
        <v>1</v>
      </c>
      <c r="I95" s="205"/>
      <c r="J95" s="200"/>
      <c r="K95" s="200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188</v>
      </c>
      <c r="AU95" s="210" t="s">
        <v>81</v>
      </c>
      <c r="AV95" s="13" t="s">
        <v>81</v>
      </c>
      <c r="AW95" s="13" t="s">
        <v>33</v>
      </c>
      <c r="AX95" s="13" t="s">
        <v>79</v>
      </c>
      <c r="AY95" s="210" t="s">
        <v>177</v>
      </c>
    </row>
    <row r="96" spans="1:65" s="2" customFormat="1" ht="21.75" customHeight="1">
      <c r="A96" s="36"/>
      <c r="B96" s="37"/>
      <c r="C96" s="181" t="s">
        <v>184</v>
      </c>
      <c r="D96" s="181" t="s">
        <v>179</v>
      </c>
      <c r="E96" s="182" t="s">
        <v>3679</v>
      </c>
      <c r="F96" s="183" t="s">
        <v>3680</v>
      </c>
      <c r="G96" s="184" t="s">
        <v>1871</v>
      </c>
      <c r="H96" s="185">
        <v>2</v>
      </c>
      <c r="I96" s="186"/>
      <c r="J96" s="187">
        <f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>O96*H96</f>
        <v>0</v>
      </c>
      <c r="Q96" s="190">
        <v>2.8729999999999999E-2</v>
      </c>
      <c r="R96" s="190">
        <f>Q96*H96</f>
        <v>5.7459999999999997E-2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287</v>
      </c>
      <c r="AT96" s="192" t="s">
        <v>179</v>
      </c>
      <c r="AU96" s="192" t="s">
        <v>81</v>
      </c>
      <c r="AY96" s="19" t="s">
        <v>177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79</v>
      </c>
      <c r="BK96" s="193">
        <f>ROUND(I96*H96,2)</f>
        <v>0</v>
      </c>
      <c r="BL96" s="19" t="s">
        <v>287</v>
      </c>
      <c r="BM96" s="192" t="s">
        <v>3681</v>
      </c>
    </row>
    <row r="97" spans="1:65" s="2" customFormat="1" ht="29.25">
      <c r="A97" s="36"/>
      <c r="B97" s="37"/>
      <c r="C97" s="38"/>
      <c r="D97" s="201" t="s">
        <v>217</v>
      </c>
      <c r="E97" s="38"/>
      <c r="F97" s="222" t="s">
        <v>3682</v>
      </c>
      <c r="G97" s="38"/>
      <c r="H97" s="38"/>
      <c r="I97" s="196"/>
      <c r="J97" s="38"/>
      <c r="K97" s="38"/>
      <c r="L97" s="41"/>
      <c r="M97" s="197"/>
      <c r="N97" s="198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217</v>
      </c>
      <c r="AU97" s="19" t="s">
        <v>81</v>
      </c>
    </row>
    <row r="98" spans="1:65" s="13" customFormat="1" ht="11.25">
      <c r="B98" s="199"/>
      <c r="C98" s="200"/>
      <c r="D98" s="201" t="s">
        <v>188</v>
      </c>
      <c r="E98" s="202" t="s">
        <v>19</v>
      </c>
      <c r="F98" s="203" t="s">
        <v>3683</v>
      </c>
      <c r="G98" s="200"/>
      <c r="H98" s="204">
        <v>1</v>
      </c>
      <c r="I98" s="205"/>
      <c r="J98" s="200"/>
      <c r="K98" s="200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188</v>
      </c>
      <c r="AU98" s="210" t="s">
        <v>81</v>
      </c>
      <c r="AV98" s="13" t="s">
        <v>81</v>
      </c>
      <c r="AW98" s="13" t="s">
        <v>33</v>
      </c>
      <c r="AX98" s="13" t="s">
        <v>72</v>
      </c>
      <c r="AY98" s="210" t="s">
        <v>177</v>
      </c>
    </row>
    <row r="99" spans="1:65" s="13" customFormat="1" ht="11.25">
      <c r="B99" s="199"/>
      <c r="C99" s="200"/>
      <c r="D99" s="201" t="s">
        <v>188</v>
      </c>
      <c r="E99" s="202" t="s">
        <v>19</v>
      </c>
      <c r="F99" s="203" t="s">
        <v>3684</v>
      </c>
      <c r="G99" s="200"/>
      <c r="H99" s="204">
        <v>1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188</v>
      </c>
      <c r="AU99" s="210" t="s">
        <v>81</v>
      </c>
      <c r="AV99" s="13" t="s">
        <v>81</v>
      </c>
      <c r="AW99" s="13" t="s">
        <v>33</v>
      </c>
      <c r="AX99" s="13" t="s">
        <v>72</v>
      </c>
      <c r="AY99" s="210" t="s">
        <v>177</v>
      </c>
    </row>
    <row r="100" spans="1:65" s="14" customFormat="1" ht="11.25">
      <c r="B100" s="211"/>
      <c r="C100" s="212"/>
      <c r="D100" s="201" t="s">
        <v>188</v>
      </c>
      <c r="E100" s="213" t="s">
        <v>19</v>
      </c>
      <c r="F100" s="214" t="s">
        <v>199</v>
      </c>
      <c r="G100" s="212"/>
      <c r="H100" s="215">
        <v>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188</v>
      </c>
      <c r="AU100" s="221" t="s">
        <v>81</v>
      </c>
      <c r="AV100" s="14" t="s">
        <v>184</v>
      </c>
      <c r="AW100" s="14" t="s">
        <v>33</v>
      </c>
      <c r="AX100" s="14" t="s">
        <v>79</v>
      </c>
      <c r="AY100" s="221" t="s">
        <v>177</v>
      </c>
    </row>
    <row r="101" spans="1:65" s="12" customFormat="1" ht="22.9" customHeight="1">
      <c r="B101" s="165"/>
      <c r="C101" s="166"/>
      <c r="D101" s="167" t="s">
        <v>71</v>
      </c>
      <c r="E101" s="179" t="s">
        <v>478</v>
      </c>
      <c r="F101" s="179" t="s">
        <v>479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SUM(P102:P152)</f>
        <v>0</v>
      </c>
      <c r="Q101" s="173"/>
      <c r="R101" s="174">
        <f>SUM(R102:R152)</f>
        <v>0.52</v>
      </c>
      <c r="S101" s="173"/>
      <c r="T101" s="175">
        <f>SUM(T102:T152)</f>
        <v>0</v>
      </c>
      <c r="AR101" s="176" t="s">
        <v>81</v>
      </c>
      <c r="AT101" s="177" t="s">
        <v>71</v>
      </c>
      <c r="AU101" s="177" t="s">
        <v>79</v>
      </c>
      <c r="AY101" s="176" t="s">
        <v>177</v>
      </c>
      <c r="BK101" s="178">
        <f>SUM(BK102:BK152)</f>
        <v>0</v>
      </c>
    </row>
    <row r="102" spans="1:65" s="2" customFormat="1" ht="16.5" customHeight="1">
      <c r="A102" s="36"/>
      <c r="B102" s="37"/>
      <c r="C102" s="181" t="s">
        <v>212</v>
      </c>
      <c r="D102" s="181" t="s">
        <v>179</v>
      </c>
      <c r="E102" s="182" t="s">
        <v>3685</v>
      </c>
      <c r="F102" s="183" t="s">
        <v>3686</v>
      </c>
      <c r="G102" s="184" t="s">
        <v>269</v>
      </c>
      <c r="H102" s="185">
        <v>1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287</v>
      </c>
      <c r="AT102" s="192" t="s">
        <v>179</v>
      </c>
      <c r="AU102" s="192" t="s">
        <v>81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287</v>
      </c>
      <c r="BM102" s="192" t="s">
        <v>3687</v>
      </c>
    </row>
    <row r="103" spans="1:65" s="2" customFormat="1" ht="16.5" customHeight="1">
      <c r="A103" s="36"/>
      <c r="B103" s="37"/>
      <c r="C103" s="181" t="s">
        <v>220</v>
      </c>
      <c r="D103" s="181" t="s">
        <v>179</v>
      </c>
      <c r="E103" s="182" t="s">
        <v>3688</v>
      </c>
      <c r="F103" s="183" t="s">
        <v>3689</v>
      </c>
      <c r="G103" s="184" t="s">
        <v>269</v>
      </c>
      <c r="H103" s="185">
        <v>2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287</v>
      </c>
      <c r="AT103" s="192" t="s">
        <v>179</v>
      </c>
      <c r="AU103" s="192" t="s">
        <v>81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287</v>
      </c>
      <c r="BM103" s="192" t="s">
        <v>3690</v>
      </c>
    </row>
    <row r="104" spans="1:65" s="2" customFormat="1" ht="39">
      <c r="A104" s="36"/>
      <c r="B104" s="37"/>
      <c r="C104" s="38"/>
      <c r="D104" s="201" t="s">
        <v>217</v>
      </c>
      <c r="E104" s="38"/>
      <c r="F104" s="222" t="s">
        <v>3691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217</v>
      </c>
      <c r="AU104" s="19" t="s">
        <v>81</v>
      </c>
    </row>
    <row r="105" spans="1:65" s="2" customFormat="1" ht="16.5" customHeight="1">
      <c r="A105" s="36"/>
      <c r="B105" s="37"/>
      <c r="C105" s="181" t="s">
        <v>225</v>
      </c>
      <c r="D105" s="181" t="s">
        <v>179</v>
      </c>
      <c r="E105" s="182" t="s">
        <v>3692</v>
      </c>
      <c r="F105" s="183" t="s">
        <v>3693</v>
      </c>
      <c r="G105" s="184" t="s">
        <v>269</v>
      </c>
      <c r="H105" s="185">
        <v>69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287</v>
      </c>
      <c r="AT105" s="192" t="s">
        <v>179</v>
      </c>
      <c r="AU105" s="192" t="s">
        <v>81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287</v>
      </c>
      <c r="BM105" s="192" t="s">
        <v>3694</v>
      </c>
    </row>
    <row r="106" spans="1:65" s="2" customFormat="1" ht="19.5">
      <c r="A106" s="36"/>
      <c r="B106" s="37"/>
      <c r="C106" s="38"/>
      <c r="D106" s="201" t="s">
        <v>217</v>
      </c>
      <c r="E106" s="38"/>
      <c r="F106" s="222" t="s">
        <v>3695</v>
      </c>
      <c r="G106" s="38"/>
      <c r="H106" s="38"/>
      <c r="I106" s="196"/>
      <c r="J106" s="38"/>
      <c r="K106" s="38"/>
      <c r="L106" s="41"/>
      <c r="M106" s="197"/>
      <c r="N106" s="198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217</v>
      </c>
      <c r="AU106" s="19" t="s">
        <v>81</v>
      </c>
    </row>
    <row r="107" spans="1:65" s="13" customFormat="1" ht="11.25">
      <c r="B107" s="199"/>
      <c r="C107" s="200"/>
      <c r="D107" s="201" t="s">
        <v>188</v>
      </c>
      <c r="E107" s="202" t="s">
        <v>19</v>
      </c>
      <c r="F107" s="203" t="s">
        <v>3696</v>
      </c>
      <c r="G107" s="200"/>
      <c r="H107" s="204">
        <v>69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188</v>
      </c>
      <c r="AU107" s="210" t="s">
        <v>81</v>
      </c>
      <c r="AV107" s="13" t="s">
        <v>81</v>
      </c>
      <c r="AW107" s="13" t="s">
        <v>33</v>
      </c>
      <c r="AX107" s="13" t="s">
        <v>79</v>
      </c>
      <c r="AY107" s="210" t="s">
        <v>177</v>
      </c>
    </row>
    <row r="108" spans="1:65" s="2" customFormat="1" ht="16.5" customHeight="1">
      <c r="A108" s="36"/>
      <c r="B108" s="37"/>
      <c r="C108" s="181" t="s">
        <v>232</v>
      </c>
      <c r="D108" s="181" t="s">
        <v>179</v>
      </c>
      <c r="E108" s="182" t="s">
        <v>3697</v>
      </c>
      <c r="F108" s="183" t="s">
        <v>3698</v>
      </c>
      <c r="G108" s="184" t="s">
        <v>269</v>
      </c>
      <c r="H108" s="185">
        <v>29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287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287</v>
      </c>
      <c r="BM108" s="192" t="s">
        <v>3699</v>
      </c>
    </row>
    <row r="109" spans="1:65" s="2" customFormat="1" ht="19.5">
      <c r="A109" s="36"/>
      <c r="B109" s="37"/>
      <c r="C109" s="38"/>
      <c r="D109" s="201" t="s">
        <v>217</v>
      </c>
      <c r="E109" s="38"/>
      <c r="F109" s="222" t="s">
        <v>3700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217</v>
      </c>
      <c r="AU109" s="19" t="s">
        <v>81</v>
      </c>
    </row>
    <row r="110" spans="1:65" s="13" customFormat="1" ht="11.25">
      <c r="B110" s="199"/>
      <c r="C110" s="200"/>
      <c r="D110" s="201" t="s">
        <v>188</v>
      </c>
      <c r="E110" s="202" t="s">
        <v>19</v>
      </c>
      <c r="F110" s="203" t="s">
        <v>3701</v>
      </c>
      <c r="G110" s="200"/>
      <c r="H110" s="204">
        <v>29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188</v>
      </c>
      <c r="AU110" s="210" t="s">
        <v>81</v>
      </c>
      <c r="AV110" s="13" t="s">
        <v>81</v>
      </c>
      <c r="AW110" s="13" t="s">
        <v>33</v>
      </c>
      <c r="AX110" s="13" t="s">
        <v>79</v>
      </c>
      <c r="AY110" s="210" t="s">
        <v>177</v>
      </c>
    </row>
    <row r="111" spans="1:65" s="2" customFormat="1" ht="16.5" customHeight="1">
      <c r="A111" s="36"/>
      <c r="B111" s="37"/>
      <c r="C111" s="181" t="s">
        <v>241</v>
      </c>
      <c r="D111" s="181" t="s">
        <v>179</v>
      </c>
      <c r="E111" s="182" t="s">
        <v>3702</v>
      </c>
      <c r="F111" s="183" t="s">
        <v>3703</v>
      </c>
      <c r="G111" s="184" t="s">
        <v>380</v>
      </c>
      <c r="H111" s="185">
        <v>21.3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287</v>
      </c>
      <c r="AT111" s="192" t="s">
        <v>179</v>
      </c>
      <c r="AU111" s="192" t="s">
        <v>81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287</v>
      </c>
      <c r="BM111" s="192" t="s">
        <v>3704</v>
      </c>
    </row>
    <row r="112" spans="1:65" s="2" customFormat="1" ht="16.5" customHeight="1">
      <c r="A112" s="36"/>
      <c r="B112" s="37"/>
      <c r="C112" s="181" t="s">
        <v>117</v>
      </c>
      <c r="D112" s="181" t="s">
        <v>179</v>
      </c>
      <c r="E112" s="182" t="s">
        <v>3705</v>
      </c>
      <c r="F112" s="183" t="s">
        <v>3706</v>
      </c>
      <c r="G112" s="184" t="s">
        <v>380</v>
      </c>
      <c r="H112" s="185">
        <v>11.1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287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287</v>
      </c>
      <c r="BM112" s="192" t="s">
        <v>3707</v>
      </c>
    </row>
    <row r="113" spans="1:65" s="2" customFormat="1" ht="16.5" customHeight="1">
      <c r="A113" s="36"/>
      <c r="B113" s="37"/>
      <c r="C113" s="181" t="s">
        <v>252</v>
      </c>
      <c r="D113" s="181" t="s">
        <v>179</v>
      </c>
      <c r="E113" s="182" t="s">
        <v>3708</v>
      </c>
      <c r="F113" s="183" t="s">
        <v>3709</v>
      </c>
      <c r="G113" s="184" t="s">
        <v>269</v>
      </c>
      <c r="H113" s="185">
        <v>1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287</v>
      </c>
      <c r="AT113" s="192" t="s">
        <v>179</v>
      </c>
      <c r="AU113" s="192" t="s">
        <v>81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287</v>
      </c>
      <c r="BM113" s="192" t="s">
        <v>3710</v>
      </c>
    </row>
    <row r="114" spans="1:65" s="2" customFormat="1" ht="19.5">
      <c r="A114" s="36"/>
      <c r="B114" s="37"/>
      <c r="C114" s="38"/>
      <c r="D114" s="201" t="s">
        <v>217</v>
      </c>
      <c r="E114" s="38"/>
      <c r="F114" s="222" t="s">
        <v>3711</v>
      </c>
      <c r="G114" s="38"/>
      <c r="H114" s="38"/>
      <c r="I114" s="196"/>
      <c r="J114" s="38"/>
      <c r="K114" s="38"/>
      <c r="L114" s="41"/>
      <c r="M114" s="197"/>
      <c r="N114" s="19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217</v>
      </c>
      <c r="AU114" s="19" t="s">
        <v>81</v>
      </c>
    </row>
    <row r="115" spans="1:65" s="2" customFormat="1" ht="16.5" customHeight="1">
      <c r="A115" s="36"/>
      <c r="B115" s="37"/>
      <c r="C115" s="181" t="s">
        <v>259</v>
      </c>
      <c r="D115" s="181" t="s">
        <v>179</v>
      </c>
      <c r="E115" s="182" t="s">
        <v>3712</v>
      </c>
      <c r="F115" s="183" t="s">
        <v>3713</v>
      </c>
      <c r="G115" s="184" t="s">
        <v>269</v>
      </c>
      <c r="H115" s="185">
        <v>3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287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287</v>
      </c>
      <c r="BM115" s="192" t="s">
        <v>3714</v>
      </c>
    </row>
    <row r="116" spans="1:65" s="2" customFormat="1" ht="48.75">
      <c r="A116" s="36"/>
      <c r="B116" s="37"/>
      <c r="C116" s="38"/>
      <c r="D116" s="201" t="s">
        <v>217</v>
      </c>
      <c r="E116" s="38"/>
      <c r="F116" s="222" t="s">
        <v>3715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217</v>
      </c>
      <c r="AU116" s="19" t="s">
        <v>81</v>
      </c>
    </row>
    <row r="117" spans="1:65" s="13" customFormat="1" ht="11.25">
      <c r="B117" s="199"/>
      <c r="C117" s="200"/>
      <c r="D117" s="201" t="s">
        <v>188</v>
      </c>
      <c r="E117" s="202" t="s">
        <v>19</v>
      </c>
      <c r="F117" s="203" t="s">
        <v>3716</v>
      </c>
      <c r="G117" s="200"/>
      <c r="H117" s="204">
        <v>3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188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177</v>
      </c>
    </row>
    <row r="118" spans="1:65" s="2" customFormat="1" ht="16.5" customHeight="1">
      <c r="A118" s="36"/>
      <c r="B118" s="37"/>
      <c r="C118" s="181" t="s">
        <v>266</v>
      </c>
      <c r="D118" s="181" t="s">
        <v>179</v>
      </c>
      <c r="E118" s="182" t="s">
        <v>3717</v>
      </c>
      <c r="F118" s="183" t="s">
        <v>3718</v>
      </c>
      <c r="G118" s="184" t="s">
        <v>3719</v>
      </c>
      <c r="H118" s="185">
        <v>11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287</v>
      </c>
      <c r="AT118" s="192" t="s">
        <v>179</v>
      </c>
      <c r="AU118" s="192" t="s">
        <v>81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287</v>
      </c>
      <c r="BM118" s="192" t="s">
        <v>3720</v>
      </c>
    </row>
    <row r="119" spans="1:65" s="2" customFormat="1" ht="48.75">
      <c r="A119" s="36"/>
      <c r="B119" s="37"/>
      <c r="C119" s="38"/>
      <c r="D119" s="201" t="s">
        <v>217</v>
      </c>
      <c r="E119" s="38"/>
      <c r="F119" s="222" t="s">
        <v>3721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217</v>
      </c>
      <c r="AU119" s="19" t="s">
        <v>81</v>
      </c>
    </row>
    <row r="120" spans="1:65" s="13" customFormat="1" ht="11.25">
      <c r="B120" s="199"/>
      <c r="C120" s="200"/>
      <c r="D120" s="201" t="s">
        <v>188</v>
      </c>
      <c r="E120" s="202" t="s">
        <v>19</v>
      </c>
      <c r="F120" s="203" t="s">
        <v>3722</v>
      </c>
      <c r="G120" s="200"/>
      <c r="H120" s="204">
        <v>11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188</v>
      </c>
      <c r="AU120" s="210" t="s">
        <v>81</v>
      </c>
      <c r="AV120" s="13" t="s">
        <v>81</v>
      </c>
      <c r="AW120" s="13" t="s">
        <v>33</v>
      </c>
      <c r="AX120" s="13" t="s">
        <v>79</v>
      </c>
      <c r="AY120" s="210" t="s">
        <v>177</v>
      </c>
    </row>
    <row r="121" spans="1:65" s="2" customFormat="1" ht="16.5" customHeight="1">
      <c r="A121" s="36"/>
      <c r="B121" s="37"/>
      <c r="C121" s="181" t="s">
        <v>272</v>
      </c>
      <c r="D121" s="181" t="s">
        <v>179</v>
      </c>
      <c r="E121" s="182" t="s">
        <v>3723</v>
      </c>
      <c r="F121" s="183" t="s">
        <v>3724</v>
      </c>
      <c r="G121" s="184" t="s">
        <v>269</v>
      </c>
      <c r="H121" s="185">
        <v>4</v>
      </c>
      <c r="I121" s="186"/>
      <c r="J121" s="187">
        <f>ROUND(I121*H121,2)</f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287</v>
      </c>
      <c r="AT121" s="192" t="s">
        <v>179</v>
      </c>
      <c r="AU121" s="192" t="s">
        <v>81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287</v>
      </c>
      <c r="BM121" s="192" t="s">
        <v>3725</v>
      </c>
    </row>
    <row r="122" spans="1:65" s="2" customFormat="1" ht="19.5">
      <c r="A122" s="36"/>
      <c r="B122" s="37"/>
      <c r="C122" s="38"/>
      <c r="D122" s="201" t="s">
        <v>217</v>
      </c>
      <c r="E122" s="38"/>
      <c r="F122" s="222" t="s">
        <v>3711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217</v>
      </c>
      <c r="AU122" s="19" t="s">
        <v>81</v>
      </c>
    </row>
    <row r="123" spans="1:65" s="2" customFormat="1" ht="16.5" customHeight="1">
      <c r="A123" s="36"/>
      <c r="B123" s="37"/>
      <c r="C123" s="181" t="s">
        <v>8</v>
      </c>
      <c r="D123" s="181" t="s">
        <v>179</v>
      </c>
      <c r="E123" s="182" t="s">
        <v>3726</v>
      </c>
      <c r="F123" s="183" t="s">
        <v>3727</v>
      </c>
      <c r="G123" s="184" t="s">
        <v>269</v>
      </c>
      <c r="H123" s="185">
        <v>4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287</v>
      </c>
      <c r="AT123" s="192" t="s">
        <v>179</v>
      </c>
      <c r="AU123" s="192" t="s">
        <v>81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287</v>
      </c>
      <c r="BM123" s="192" t="s">
        <v>3728</v>
      </c>
    </row>
    <row r="124" spans="1:65" s="2" customFormat="1" ht="48.75">
      <c r="A124" s="36"/>
      <c r="B124" s="37"/>
      <c r="C124" s="38"/>
      <c r="D124" s="201" t="s">
        <v>217</v>
      </c>
      <c r="E124" s="38"/>
      <c r="F124" s="222" t="s">
        <v>3729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217</v>
      </c>
      <c r="AU124" s="19" t="s">
        <v>81</v>
      </c>
    </row>
    <row r="125" spans="1:65" s="13" customFormat="1" ht="11.25">
      <c r="B125" s="199"/>
      <c r="C125" s="200"/>
      <c r="D125" s="201" t="s">
        <v>188</v>
      </c>
      <c r="E125" s="202" t="s">
        <v>19</v>
      </c>
      <c r="F125" s="203" t="s">
        <v>3730</v>
      </c>
      <c r="G125" s="200"/>
      <c r="H125" s="204">
        <v>4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188</v>
      </c>
      <c r="AU125" s="210" t="s">
        <v>81</v>
      </c>
      <c r="AV125" s="13" t="s">
        <v>81</v>
      </c>
      <c r="AW125" s="13" t="s">
        <v>33</v>
      </c>
      <c r="AX125" s="13" t="s">
        <v>79</v>
      </c>
      <c r="AY125" s="210" t="s">
        <v>177</v>
      </c>
    </row>
    <row r="126" spans="1:65" s="2" customFormat="1" ht="16.5" customHeight="1">
      <c r="A126" s="36"/>
      <c r="B126" s="37"/>
      <c r="C126" s="181" t="s">
        <v>287</v>
      </c>
      <c r="D126" s="181" t="s">
        <v>179</v>
      </c>
      <c r="E126" s="182" t="s">
        <v>3731</v>
      </c>
      <c r="F126" s="183" t="s">
        <v>3732</v>
      </c>
      <c r="G126" s="184" t="s">
        <v>3719</v>
      </c>
      <c r="H126" s="185">
        <v>2</v>
      </c>
      <c r="I126" s="186"/>
      <c r="J126" s="187">
        <f>ROUND(I126*H126,2)</f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287</v>
      </c>
      <c r="AT126" s="192" t="s">
        <v>179</v>
      </c>
      <c r="AU126" s="192" t="s">
        <v>81</v>
      </c>
      <c r="AY126" s="19" t="s">
        <v>177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79</v>
      </c>
      <c r="BK126" s="193">
        <f>ROUND(I126*H126,2)</f>
        <v>0</v>
      </c>
      <c r="BL126" s="19" t="s">
        <v>287</v>
      </c>
      <c r="BM126" s="192" t="s">
        <v>3733</v>
      </c>
    </row>
    <row r="127" spans="1:65" s="2" customFormat="1" ht="48.75">
      <c r="A127" s="36"/>
      <c r="B127" s="37"/>
      <c r="C127" s="38"/>
      <c r="D127" s="201" t="s">
        <v>217</v>
      </c>
      <c r="E127" s="38"/>
      <c r="F127" s="222" t="s">
        <v>3734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217</v>
      </c>
      <c r="AU127" s="19" t="s">
        <v>81</v>
      </c>
    </row>
    <row r="128" spans="1:65" s="13" customFormat="1" ht="11.25">
      <c r="B128" s="199"/>
      <c r="C128" s="200"/>
      <c r="D128" s="201" t="s">
        <v>188</v>
      </c>
      <c r="E128" s="202" t="s">
        <v>19</v>
      </c>
      <c r="F128" s="203" t="s">
        <v>3735</v>
      </c>
      <c r="G128" s="200"/>
      <c r="H128" s="204">
        <v>2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188</v>
      </c>
      <c r="AU128" s="210" t="s">
        <v>81</v>
      </c>
      <c r="AV128" s="13" t="s">
        <v>81</v>
      </c>
      <c r="AW128" s="13" t="s">
        <v>33</v>
      </c>
      <c r="AX128" s="13" t="s">
        <v>79</v>
      </c>
      <c r="AY128" s="210" t="s">
        <v>177</v>
      </c>
    </row>
    <row r="129" spans="1:65" s="2" customFormat="1" ht="16.5" customHeight="1">
      <c r="A129" s="36"/>
      <c r="B129" s="37"/>
      <c r="C129" s="181" t="s">
        <v>298</v>
      </c>
      <c r="D129" s="181" t="s">
        <v>179</v>
      </c>
      <c r="E129" s="182" t="s">
        <v>3736</v>
      </c>
      <c r="F129" s="183" t="s">
        <v>3737</v>
      </c>
      <c r="G129" s="184" t="s">
        <v>269</v>
      </c>
      <c r="H129" s="185">
        <v>5</v>
      </c>
      <c r="I129" s="186"/>
      <c r="J129" s="187">
        <f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287</v>
      </c>
      <c r="AT129" s="192" t="s">
        <v>179</v>
      </c>
      <c r="AU129" s="192" t="s">
        <v>81</v>
      </c>
      <c r="AY129" s="19" t="s">
        <v>177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79</v>
      </c>
      <c r="BK129" s="193">
        <f>ROUND(I129*H129,2)</f>
        <v>0</v>
      </c>
      <c r="BL129" s="19" t="s">
        <v>287</v>
      </c>
      <c r="BM129" s="192" t="s">
        <v>3738</v>
      </c>
    </row>
    <row r="130" spans="1:65" s="2" customFormat="1" ht="48.75">
      <c r="A130" s="36"/>
      <c r="B130" s="37"/>
      <c r="C130" s="38"/>
      <c r="D130" s="201" t="s">
        <v>217</v>
      </c>
      <c r="E130" s="38"/>
      <c r="F130" s="222" t="s">
        <v>3739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217</v>
      </c>
      <c r="AU130" s="19" t="s">
        <v>81</v>
      </c>
    </row>
    <row r="131" spans="1:65" s="13" customFormat="1" ht="11.25">
      <c r="B131" s="199"/>
      <c r="C131" s="200"/>
      <c r="D131" s="201" t="s">
        <v>188</v>
      </c>
      <c r="E131" s="202" t="s">
        <v>19</v>
      </c>
      <c r="F131" s="203" t="s">
        <v>3740</v>
      </c>
      <c r="G131" s="200"/>
      <c r="H131" s="204">
        <v>5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188</v>
      </c>
      <c r="AU131" s="210" t="s">
        <v>81</v>
      </c>
      <c r="AV131" s="13" t="s">
        <v>81</v>
      </c>
      <c r="AW131" s="13" t="s">
        <v>33</v>
      </c>
      <c r="AX131" s="13" t="s">
        <v>79</v>
      </c>
      <c r="AY131" s="210" t="s">
        <v>177</v>
      </c>
    </row>
    <row r="132" spans="1:65" s="2" customFormat="1" ht="16.5" customHeight="1">
      <c r="A132" s="36"/>
      <c r="B132" s="37"/>
      <c r="C132" s="181" t="s">
        <v>305</v>
      </c>
      <c r="D132" s="181" t="s">
        <v>179</v>
      </c>
      <c r="E132" s="182" t="s">
        <v>3741</v>
      </c>
      <c r="F132" s="183" t="s">
        <v>3742</v>
      </c>
      <c r="G132" s="184" t="s">
        <v>269</v>
      </c>
      <c r="H132" s="185">
        <v>4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287</v>
      </c>
      <c r="AT132" s="192" t="s">
        <v>179</v>
      </c>
      <c r="AU132" s="192" t="s">
        <v>81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287</v>
      </c>
      <c r="BM132" s="192" t="s">
        <v>3743</v>
      </c>
    </row>
    <row r="133" spans="1:65" s="2" customFormat="1" ht="48.75">
      <c r="A133" s="36"/>
      <c r="B133" s="37"/>
      <c r="C133" s="38"/>
      <c r="D133" s="201" t="s">
        <v>217</v>
      </c>
      <c r="E133" s="38"/>
      <c r="F133" s="222" t="s">
        <v>3744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217</v>
      </c>
      <c r="AU133" s="19" t="s">
        <v>81</v>
      </c>
    </row>
    <row r="134" spans="1:65" s="13" customFormat="1" ht="11.25">
      <c r="B134" s="199"/>
      <c r="C134" s="200"/>
      <c r="D134" s="201" t="s">
        <v>188</v>
      </c>
      <c r="E134" s="202" t="s">
        <v>19</v>
      </c>
      <c r="F134" s="203" t="s">
        <v>3745</v>
      </c>
      <c r="G134" s="200"/>
      <c r="H134" s="204">
        <v>4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188</v>
      </c>
      <c r="AU134" s="210" t="s">
        <v>81</v>
      </c>
      <c r="AV134" s="13" t="s">
        <v>81</v>
      </c>
      <c r="AW134" s="13" t="s">
        <v>33</v>
      </c>
      <c r="AX134" s="13" t="s">
        <v>79</v>
      </c>
      <c r="AY134" s="210" t="s">
        <v>177</v>
      </c>
    </row>
    <row r="135" spans="1:65" s="2" customFormat="1" ht="16.5" customHeight="1">
      <c r="A135" s="36"/>
      <c r="B135" s="37"/>
      <c r="C135" s="181" t="s">
        <v>310</v>
      </c>
      <c r="D135" s="181" t="s">
        <v>179</v>
      </c>
      <c r="E135" s="182" t="s">
        <v>3746</v>
      </c>
      <c r="F135" s="183" t="s">
        <v>3747</v>
      </c>
      <c r="G135" s="184" t="s">
        <v>269</v>
      </c>
      <c r="H135" s="185">
        <v>1</v>
      </c>
      <c r="I135" s="186"/>
      <c r="J135" s="187">
        <f>ROUND(I135*H135,2)</f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287</v>
      </c>
      <c r="AT135" s="192" t="s">
        <v>179</v>
      </c>
      <c r="AU135" s="192" t="s">
        <v>81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287</v>
      </c>
      <c r="BM135" s="192" t="s">
        <v>3748</v>
      </c>
    </row>
    <row r="136" spans="1:65" s="2" customFormat="1" ht="19.5">
      <c r="A136" s="36"/>
      <c r="B136" s="37"/>
      <c r="C136" s="38"/>
      <c r="D136" s="201" t="s">
        <v>217</v>
      </c>
      <c r="E136" s="38"/>
      <c r="F136" s="222" t="s">
        <v>3749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217</v>
      </c>
      <c r="AU136" s="19" t="s">
        <v>81</v>
      </c>
    </row>
    <row r="137" spans="1:65" s="2" customFormat="1" ht="16.5" customHeight="1">
      <c r="A137" s="36"/>
      <c r="B137" s="37"/>
      <c r="C137" s="181" t="s">
        <v>318</v>
      </c>
      <c r="D137" s="181" t="s">
        <v>179</v>
      </c>
      <c r="E137" s="182" t="s">
        <v>3750</v>
      </c>
      <c r="F137" s="183" t="s">
        <v>3751</v>
      </c>
      <c r="G137" s="184" t="s">
        <v>269</v>
      </c>
      <c r="H137" s="185">
        <v>1</v>
      </c>
      <c r="I137" s="186"/>
      <c r="J137" s="187">
        <f>ROUND(I137*H137,2)</f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287</v>
      </c>
      <c r="AT137" s="192" t="s">
        <v>179</v>
      </c>
      <c r="AU137" s="192" t="s">
        <v>81</v>
      </c>
      <c r="AY137" s="19" t="s">
        <v>177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79</v>
      </c>
      <c r="BK137" s="193">
        <f>ROUND(I137*H137,2)</f>
        <v>0</v>
      </c>
      <c r="BL137" s="19" t="s">
        <v>287</v>
      </c>
      <c r="BM137" s="192" t="s">
        <v>3752</v>
      </c>
    </row>
    <row r="138" spans="1:65" s="2" customFormat="1" ht="19.5">
      <c r="A138" s="36"/>
      <c r="B138" s="37"/>
      <c r="C138" s="38"/>
      <c r="D138" s="201" t="s">
        <v>217</v>
      </c>
      <c r="E138" s="38"/>
      <c r="F138" s="222" t="s">
        <v>3753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217</v>
      </c>
      <c r="AU138" s="19" t="s">
        <v>81</v>
      </c>
    </row>
    <row r="139" spans="1:65" s="2" customFormat="1" ht="16.5" customHeight="1">
      <c r="A139" s="36"/>
      <c r="B139" s="37"/>
      <c r="C139" s="181" t="s">
        <v>7</v>
      </c>
      <c r="D139" s="181" t="s">
        <v>179</v>
      </c>
      <c r="E139" s="182" t="s">
        <v>3754</v>
      </c>
      <c r="F139" s="183" t="s">
        <v>3755</v>
      </c>
      <c r="G139" s="184" t="s">
        <v>269</v>
      </c>
      <c r="H139" s="185">
        <v>1</v>
      </c>
      <c r="I139" s="186"/>
      <c r="J139" s="187">
        <f>ROUND(I139*H139,2)</f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287</v>
      </c>
      <c r="AT139" s="192" t="s">
        <v>179</v>
      </c>
      <c r="AU139" s="192" t="s">
        <v>81</v>
      </c>
      <c r="AY139" s="19" t="s">
        <v>177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79</v>
      </c>
      <c r="BK139" s="193">
        <f>ROUND(I139*H139,2)</f>
        <v>0</v>
      </c>
      <c r="BL139" s="19" t="s">
        <v>287</v>
      </c>
      <c r="BM139" s="192" t="s">
        <v>3756</v>
      </c>
    </row>
    <row r="140" spans="1:65" s="2" customFormat="1" ht="19.5">
      <c r="A140" s="36"/>
      <c r="B140" s="37"/>
      <c r="C140" s="38"/>
      <c r="D140" s="201" t="s">
        <v>217</v>
      </c>
      <c r="E140" s="38"/>
      <c r="F140" s="222" t="s">
        <v>3753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217</v>
      </c>
      <c r="AU140" s="19" t="s">
        <v>81</v>
      </c>
    </row>
    <row r="141" spans="1:65" s="2" customFormat="1" ht="24.2" customHeight="1">
      <c r="A141" s="36"/>
      <c r="B141" s="37"/>
      <c r="C141" s="181" t="s">
        <v>332</v>
      </c>
      <c r="D141" s="181" t="s">
        <v>179</v>
      </c>
      <c r="E141" s="182" t="s">
        <v>3757</v>
      </c>
      <c r="F141" s="183" t="s">
        <v>3758</v>
      </c>
      <c r="G141" s="184" t="s">
        <v>269</v>
      </c>
      <c r="H141" s="185">
        <v>2</v>
      </c>
      <c r="I141" s="186"/>
      <c r="J141" s="187">
        <f>ROUND(I141*H141,2)</f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287</v>
      </c>
      <c r="AT141" s="192" t="s">
        <v>179</v>
      </c>
      <c r="AU141" s="192" t="s">
        <v>81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287</v>
      </c>
      <c r="BM141" s="192" t="s">
        <v>3759</v>
      </c>
    </row>
    <row r="142" spans="1:65" s="2" customFormat="1" ht="39">
      <c r="A142" s="36"/>
      <c r="B142" s="37"/>
      <c r="C142" s="38"/>
      <c r="D142" s="201" t="s">
        <v>217</v>
      </c>
      <c r="E142" s="38"/>
      <c r="F142" s="222" t="s">
        <v>3760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217</v>
      </c>
      <c r="AU142" s="19" t="s">
        <v>81</v>
      </c>
    </row>
    <row r="143" spans="1:65" s="13" customFormat="1" ht="11.25">
      <c r="B143" s="199"/>
      <c r="C143" s="200"/>
      <c r="D143" s="201" t="s">
        <v>188</v>
      </c>
      <c r="E143" s="202" t="s">
        <v>19</v>
      </c>
      <c r="F143" s="203" t="s">
        <v>3761</v>
      </c>
      <c r="G143" s="200"/>
      <c r="H143" s="204">
        <v>2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188</v>
      </c>
      <c r="AU143" s="210" t="s">
        <v>81</v>
      </c>
      <c r="AV143" s="13" t="s">
        <v>81</v>
      </c>
      <c r="AW143" s="13" t="s">
        <v>33</v>
      </c>
      <c r="AX143" s="13" t="s">
        <v>79</v>
      </c>
      <c r="AY143" s="210" t="s">
        <v>177</v>
      </c>
    </row>
    <row r="144" spans="1:65" s="2" customFormat="1" ht="16.5" customHeight="1">
      <c r="A144" s="36"/>
      <c r="B144" s="37"/>
      <c r="C144" s="181" t="s">
        <v>338</v>
      </c>
      <c r="D144" s="181" t="s">
        <v>179</v>
      </c>
      <c r="E144" s="182" t="s">
        <v>3762</v>
      </c>
      <c r="F144" s="183" t="s">
        <v>3763</v>
      </c>
      <c r="G144" s="184" t="s">
        <v>269</v>
      </c>
      <c r="H144" s="185">
        <v>2</v>
      </c>
      <c r="I144" s="186"/>
      <c r="J144" s="187">
        <f>ROUND(I144*H144,2)</f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287</v>
      </c>
      <c r="AT144" s="192" t="s">
        <v>179</v>
      </c>
      <c r="AU144" s="192" t="s">
        <v>81</v>
      </c>
      <c r="AY144" s="19" t="s">
        <v>177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79</v>
      </c>
      <c r="BK144" s="193">
        <f>ROUND(I144*H144,2)</f>
        <v>0</v>
      </c>
      <c r="BL144" s="19" t="s">
        <v>287</v>
      </c>
      <c r="BM144" s="192" t="s">
        <v>3764</v>
      </c>
    </row>
    <row r="145" spans="1:65" s="2" customFormat="1" ht="204.75">
      <c r="A145" s="36"/>
      <c r="B145" s="37"/>
      <c r="C145" s="38"/>
      <c r="D145" s="201" t="s">
        <v>217</v>
      </c>
      <c r="E145" s="38"/>
      <c r="F145" s="222" t="s">
        <v>3765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217</v>
      </c>
      <c r="AU145" s="19" t="s">
        <v>81</v>
      </c>
    </row>
    <row r="146" spans="1:65" s="13" customFormat="1" ht="11.25">
      <c r="B146" s="199"/>
      <c r="C146" s="200"/>
      <c r="D146" s="201" t="s">
        <v>188</v>
      </c>
      <c r="E146" s="202" t="s">
        <v>19</v>
      </c>
      <c r="F146" s="203" t="s">
        <v>3766</v>
      </c>
      <c r="G146" s="200"/>
      <c r="H146" s="204">
        <v>2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188</v>
      </c>
      <c r="AU146" s="210" t="s">
        <v>81</v>
      </c>
      <c r="AV146" s="13" t="s">
        <v>81</v>
      </c>
      <c r="AW146" s="13" t="s">
        <v>33</v>
      </c>
      <c r="AX146" s="13" t="s">
        <v>79</v>
      </c>
      <c r="AY146" s="210" t="s">
        <v>177</v>
      </c>
    </row>
    <row r="147" spans="1:65" s="2" customFormat="1" ht="16.5" customHeight="1">
      <c r="A147" s="36"/>
      <c r="B147" s="37"/>
      <c r="C147" s="181" t="s">
        <v>350</v>
      </c>
      <c r="D147" s="181" t="s">
        <v>179</v>
      </c>
      <c r="E147" s="182" t="s">
        <v>3767</v>
      </c>
      <c r="F147" s="183" t="s">
        <v>3768</v>
      </c>
      <c r="G147" s="184" t="s">
        <v>269</v>
      </c>
      <c r="H147" s="185">
        <v>1</v>
      </c>
      <c r="I147" s="186"/>
      <c r="J147" s="187">
        <f>ROUND(I147*H147,2)</f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0.52</v>
      </c>
      <c r="R147" s="190">
        <f>Q147*H147</f>
        <v>0.52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287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287</v>
      </c>
      <c r="BM147" s="192" t="s">
        <v>3769</v>
      </c>
    </row>
    <row r="148" spans="1:65" s="2" customFormat="1" ht="117">
      <c r="A148" s="36"/>
      <c r="B148" s="37"/>
      <c r="C148" s="38"/>
      <c r="D148" s="201" t="s">
        <v>217</v>
      </c>
      <c r="E148" s="38"/>
      <c r="F148" s="222" t="s">
        <v>3770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217</v>
      </c>
      <c r="AU148" s="19" t="s">
        <v>81</v>
      </c>
    </row>
    <row r="149" spans="1:65" s="13" customFormat="1" ht="11.25">
      <c r="B149" s="199"/>
      <c r="C149" s="200"/>
      <c r="D149" s="201" t="s">
        <v>188</v>
      </c>
      <c r="E149" s="202" t="s">
        <v>19</v>
      </c>
      <c r="F149" s="203" t="s">
        <v>3771</v>
      </c>
      <c r="G149" s="200"/>
      <c r="H149" s="204">
        <v>1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188</v>
      </c>
      <c r="AU149" s="210" t="s">
        <v>81</v>
      </c>
      <c r="AV149" s="13" t="s">
        <v>81</v>
      </c>
      <c r="AW149" s="13" t="s">
        <v>33</v>
      </c>
      <c r="AX149" s="13" t="s">
        <v>79</v>
      </c>
      <c r="AY149" s="210" t="s">
        <v>177</v>
      </c>
    </row>
    <row r="150" spans="1:65" s="2" customFormat="1" ht="16.5" customHeight="1">
      <c r="A150" s="36"/>
      <c r="B150" s="37"/>
      <c r="C150" s="181" t="s">
        <v>356</v>
      </c>
      <c r="D150" s="181" t="s">
        <v>179</v>
      </c>
      <c r="E150" s="182" t="s">
        <v>3772</v>
      </c>
      <c r="F150" s="183" t="s">
        <v>3773</v>
      </c>
      <c r="G150" s="184" t="s">
        <v>269</v>
      </c>
      <c r="H150" s="185">
        <v>1</v>
      </c>
      <c r="I150" s="186"/>
      <c r="J150" s="187">
        <f>ROUND(I150*H150,2)</f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287</v>
      </c>
      <c r="AT150" s="192" t="s">
        <v>179</v>
      </c>
      <c r="AU150" s="192" t="s">
        <v>81</v>
      </c>
      <c r="AY150" s="19" t="s">
        <v>177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79</v>
      </c>
      <c r="BK150" s="193">
        <f>ROUND(I150*H150,2)</f>
        <v>0</v>
      </c>
      <c r="BL150" s="19" t="s">
        <v>287</v>
      </c>
      <c r="BM150" s="192" t="s">
        <v>3774</v>
      </c>
    </row>
    <row r="151" spans="1:65" s="2" customFormat="1" ht="24.2" customHeight="1">
      <c r="A151" s="36"/>
      <c r="B151" s="37"/>
      <c r="C151" s="181" t="s">
        <v>362</v>
      </c>
      <c r="D151" s="181" t="s">
        <v>179</v>
      </c>
      <c r="E151" s="182" t="s">
        <v>1371</v>
      </c>
      <c r="F151" s="183" t="s">
        <v>1372</v>
      </c>
      <c r="G151" s="184" t="s">
        <v>228</v>
      </c>
      <c r="H151" s="185">
        <v>0.52</v>
      </c>
      <c r="I151" s="186"/>
      <c r="J151" s="187">
        <f>ROUND(I151*H151,2)</f>
        <v>0</v>
      </c>
      <c r="K151" s="183" t="s">
        <v>183</v>
      </c>
      <c r="L151" s="41"/>
      <c r="M151" s="188" t="s">
        <v>19</v>
      </c>
      <c r="N151" s="189" t="s">
        <v>43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287</v>
      </c>
      <c r="AT151" s="192" t="s">
        <v>179</v>
      </c>
      <c r="AU151" s="192" t="s">
        <v>81</v>
      </c>
      <c r="AY151" s="19" t="s">
        <v>177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79</v>
      </c>
      <c r="BK151" s="193">
        <f>ROUND(I151*H151,2)</f>
        <v>0</v>
      </c>
      <c r="BL151" s="19" t="s">
        <v>287</v>
      </c>
      <c r="BM151" s="192" t="s">
        <v>3775</v>
      </c>
    </row>
    <row r="152" spans="1:65" s="2" customFormat="1" ht="11.25">
      <c r="A152" s="36"/>
      <c r="B152" s="37"/>
      <c r="C152" s="38"/>
      <c r="D152" s="194" t="s">
        <v>186</v>
      </c>
      <c r="E152" s="38"/>
      <c r="F152" s="195" t="s">
        <v>1374</v>
      </c>
      <c r="G152" s="38"/>
      <c r="H152" s="38"/>
      <c r="I152" s="196"/>
      <c r="J152" s="38"/>
      <c r="K152" s="38"/>
      <c r="L152" s="41"/>
      <c r="M152" s="197"/>
      <c r="N152" s="19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186</v>
      </c>
      <c r="AU152" s="19" t="s">
        <v>81</v>
      </c>
    </row>
    <row r="153" spans="1:65" s="12" customFormat="1" ht="22.9" customHeight="1">
      <c r="B153" s="165"/>
      <c r="C153" s="166"/>
      <c r="D153" s="167" t="s">
        <v>71</v>
      </c>
      <c r="E153" s="179" t="s">
        <v>549</v>
      </c>
      <c r="F153" s="179" t="s">
        <v>550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SUM(P154:P162)</f>
        <v>0</v>
      </c>
      <c r="Q153" s="173"/>
      <c r="R153" s="174">
        <f>SUM(R154:R162)</f>
        <v>0.12073536</v>
      </c>
      <c r="S153" s="173"/>
      <c r="T153" s="175">
        <f>SUM(T154:T162)</f>
        <v>0</v>
      </c>
      <c r="AR153" s="176" t="s">
        <v>81</v>
      </c>
      <c r="AT153" s="177" t="s">
        <v>71</v>
      </c>
      <c r="AU153" s="177" t="s">
        <v>79</v>
      </c>
      <c r="AY153" s="176" t="s">
        <v>177</v>
      </c>
      <c r="BK153" s="178">
        <f>SUM(BK154:BK162)</f>
        <v>0</v>
      </c>
    </row>
    <row r="154" spans="1:65" s="2" customFormat="1" ht="16.5" customHeight="1">
      <c r="A154" s="36"/>
      <c r="B154" s="37"/>
      <c r="C154" s="181" t="s">
        <v>371</v>
      </c>
      <c r="D154" s="181" t="s">
        <v>179</v>
      </c>
      <c r="E154" s="182" t="s">
        <v>3776</v>
      </c>
      <c r="F154" s="183" t="s">
        <v>3777</v>
      </c>
      <c r="G154" s="184" t="s">
        <v>132</v>
      </c>
      <c r="H154" s="185">
        <v>3</v>
      </c>
      <c r="I154" s="186"/>
      <c r="J154" s="187">
        <f>ROUND(I154*H154,2)</f>
        <v>0</v>
      </c>
      <c r="K154" s="183" t="s">
        <v>183</v>
      </c>
      <c r="L154" s="41"/>
      <c r="M154" s="188" t="s">
        <v>19</v>
      </c>
      <c r="N154" s="189" t="s">
        <v>43</v>
      </c>
      <c r="O154" s="66"/>
      <c r="P154" s="190">
        <f>O154*H154</f>
        <v>0</v>
      </c>
      <c r="Q154" s="190">
        <v>5.1999999999999995E-4</v>
      </c>
      <c r="R154" s="190">
        <f>Q154*H154</f>
        <v>1.5599999999999998E-3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287</v>
      </c>
      <c r="AT154" s="192" t="s">
        <v>179</v>
      </c>
      <c r="AU154" s="192" t="s">
        <v>81</v>
      </c>
      <c r="AY154" s="19" t="s">
        <v>177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79</v>
      </c>
      <c r="BK154" s="193">
        <f>ROUND(I154*H154,2)</f>
        <v>0</v>
      </c>
      <c r="BL154" s="19" t="s">
        <v>287</v>
      </c>
      <c r="BM154" s="192" t="s">
        <v>3778</v>
      </c>
    </row>
    <row r="155" spans="1:65" s="2" customFormat="1" ht="11.25">
      <c r="A155" s="36"/>
      <c r="B155" s="37"/>
      <c r="C155" s="38"/>
      <c r="D155" s="194" t="s">
        <v>186</v>
      </c>
      <c r="E155" s="38"/>
      <c r="F155" s="195" t="s">
        <v>3779</v>
      </c>
      <c r="G155" s="38"/>
      <c r="H155" s="38"/>
      <c r="I155" s="196"/>
      <c r="J155" s="38"/>
      <c r="K155" s="38"/>
      <c r="L155" s="41"/>
      <c r="M155" s="197"/>
      <c r="N155" s="19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81</v>
      </c>
    </row>
    <row r="156" spans="1:65" s="13" customFormat="1" ht="11.25">
      <c r="B156" s="199"/>
      <c r="C156" s="200"/>
      <c r="D156" s="201" t="s">
        <v>188</v>
      </c>
      <c r="E156" s="202" t="s">
        <v>19</v>
      </c>
      <c r="F156" s="203" t="s">
        <v>3780</v>
      </c>
      <c r="G156" s="200"/>
      <c r="H156" s="204">
        <v>3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188</v>
      </c>
      <c r="AU156" s="210" t="s">
        <v>81</v>
      </c>
      <c r="AV156" s="13" t="s">
        <v>81</v>
      </c>
      <c r="AW156" s="13" t="s">
        <v>33</v>
      </c>
      <c r="AX156" s="13" t="s">
        <v>79</v>
      </c>
      <c r="AY156" s="210" t="s">
        <v>177</v>
      </c>
    </row>
    <row r="157" spans="1:65" s="2" customFormat="1" ht="16.5" customHeight="1">
      <c r="A157" s="36"/>
      <c r="B157" s="37"/>
      <c r="C157" s="181" t="s">
        <v>377</v>
      </c>
      <c r="D157" s="181" t="s">
        <v>179</v>
      </c>
      <c r="E157" s="182" t="s">
        <v>3781</v>
      </c>
      <c r="F157" s="183" t="s">
        <v>3782</v>
      </c>
      <c r="G157" s="184" t="s">
        <v>132</v>
      </c>
      <c r="H157" s="185">
        <v>7.4480000000000004</v>
      </c>
      <c r="I157" s="186"/>
      <c r="J157" s="187">
        <f>ROUND(I157*H157,2)</f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>O157*H157</f>
        <v>0</v>
      </c>
      <c r="Q157" s="190">
        <v>5.6999999999999998E-4</v>
      </c>
      <c r="R157" s="190">
        <f>Q157*H157</f>
        <v>4.2453600000000001E-3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287</v>
      </c>
      <c r="AT157" s="192" t="s">
        <v>179</v>
      </c>
      <c r="AU157" s="192" t="s">
        <v>81</v>
      </c>
      <c r="AY157" s="19" t="s">
        <v>177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79</v>
      </c>
      <c r="BK157" s="193">
        <f>ROUND(I157*H157,2)</f>
        <v>0</v>
      </c>
      <c r="BL157" s="19" t="s">
        <v>287</v>
      </c>
      <c r="BM157" s="192" t="s">
        <v>3783</v>
      </c>
    </row>
    <row r="158" spans="1:65" s="13" customFormat="1" ht="11.25">
      <c r="B158" s="199"/>
      <c r="C158" s="200"/>
      <c r="D158" s="201" t="s">
        <v>188</v>
      </c>
      <c r="E158" s="202" t="s">
        <v>19</v>
      </c>
      <c r="F158" s="203" t="s">
        <v>3784</v>
      </c>
      <c r="G158" s="200"/>
      <c r="H158" s="204">
        <v>3.3980000000000001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188</v>
      </c>
      <c r="AU158" s="210" t="s">
        <v>81</v>
      </c>
      <c r="AV158" s="13" t="s">
        <v>81</v>
      </c>
      <c r="AW158" s="13" t="s">
        <v>33</v>
      </c>
      <c r="AX158" s="13" t="s">
        <v>72</v>
      </c>
      <c r="AY158" s="210" t="s">
        <v>177</v>
      </c>
    </row>
    <row r="159" spans="1:65" s="13" customFormat="1" ht="11.25">
      <c r="B159" s="199"/>
      <c r="C159" s="200"/>
      <c r="D159" s="201" t="s">
        <v>188</v>
      </c>
      <c r="E159" s="202" t="s">
        <v>19</v>
      </c>
      <c r="F159" s="203" t="s">
        <v>3785</v>
      </c>
      <c r="G159" s="200"/>
      <c r="H159" s="204">
        <v>4.05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188</v>
      </c>
      <c r="AU159" s="210" t="s">
        <v>81</v>
      </c>
      <c r="AV159" s="13" t="s">
        <v>81</v>
      </c>
      <c r="AW159" s="13" t="s">
        <v>33</v>
      </c>
      <c r="AX159" s="13" t="s">
        <v>72</v>
      </c>
      <c r="AY159" s="210" t="s">
        <v>177</v>
      </c>
    </row>
    <row r="160" spans="1:65" s="14" customFormat="1" ht="11.25">
      <c r="B160" s="211"/>
      <c r="C160" s="212"/>
      <c r="D160" s="201" t="s">
        <v>188</v>
      </c>
      <c r="E160" s="213" t="s">
        <v>19</v>
      </c>
      <c r="F160" s="214" t="s">
        <v>199</v>
      </c>
      <c r="G160" s="212"/>
      <c r="H160" s="215">
        <v>7.4480000000000004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188</v>
      </c>
      <c r="AU160" s="221" t="s">
        <v>81</v>
      </c>
      <c r="AV160" s="14" t="s">
        <v>184</v>
      </c>
      <c r="AW160" s="14" t="s">
        <v>33</v>
      </c>
      <c r="AX160" s="14" t="s">
        <v>79</v>
      </c>
      <c r="AY160" s="221" t="s">
        <v>177</v>
      </c>
    </row>
    <row r="161" spans="1:65" s="2" customFormat="1" ht="16.5" customHeight="1">
      <c r="A161" s="36"/>
      <c r="B161" s="37"/>
      <c r="C161" s="233" t="s">
        <v>384</v>
      </c>
      <c r="D161" s="233" t="s">
        <v>385</v>
      </c>
      <c r="E161" s="234" t="s">
        <v>3786</v>
      </c>
      <c r="F161" s="235" t="s">
        <v>3787</v>
      </c>
      <c r="G161" s="236" t="s">
        <v>132</v>
      </c>
      <c r="H161" s="237">
        <v>11.493</v>
      </c>
      <c r="I161" s="238"/>
      <c r="J161" s="239">
        <f>ROUND(I161*H161,2)</f>
        <v>0</v>
      </c>
      <c r="K161" s="235" t="s">
        <v>183</v>
      </c>
      <c r="L161" s="240"/>
      <c r="M161" s="241" t="s">
        <v>19</v>
      </c>
      <c r="N161" s="242" t="s">
        <v>43</v>
      </c>
      <c r="O161" s="66"/>
      <c r="P161" s="190">
        <f>O161*H161</f>
        <v>0</v>
      </c>
      <c r="Q161" s="190">
        <v>0.01</v>
      </c>
      <c r="R161" s="190">
        <f>Q161*H161</f>
        <v>0.11493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404</v>
      </c>
      <c r="AT161" s="192" t="s">
        <v>385</v>
      </c>
      <c r="AU161" s="192" t="s">
        <v>81</v>
      </c>
      <c r="AY161" s="19" t="s">
        <v>177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79</v>
      </c>
      <c r="BK161" s="193">
        <f>ROUND(I161*H161,2)</f>
        <v>0</v>
      </c>
      <c r="BL161" s="19" t="s">
        <v>287</v>
      </c>
      <c r="BM161" s="192" t="s">
        <v>3788</v>
      </c>
    </row>
    <row r="162" spans="1:65" s="13" customFormat="1" ht="11.25">
      <c r="B162" s="199"/>
      <c r="C162" s="200"/>
      <c r="D162" s="201" t="s">
        <v>188</v>
      </c>
      <c r="E162" s="200"/>
      <c r="F162" s="203" t="s">
        <v>3789</v>
      </c>
      <c r="G162" s="200"/>
      <c r="H162" s="204">
        <v>11.493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188</v>
      </c>
      <c r="AU162" s="210" t="s">
        <v>81</v>
      </c>
      <c r="AV162" s="13" t="s">
        <v>81</v>
      </c>
      <c r="AW162" s="13" t="s">
        <v>4</v>
      </c>
      <c r="AX162" s="13" t="s">
        <v>79</v>
      </c>
      <c r="AY162" s="210" t="s">
        <v>177</v>
      </c>
    </row>
    <row r="163" spans="1:65" s="12" customFormat="1" ht="22.9" customHeight="1">
      <c r="B163" s="165"/>
      <c r="C163" s="166"/>
      <c r="D163" s="167" t="s">
        <v>71</v>
      </c>
      <c r="E163" s="179" t="s">
        <v>559</v>
      </c>
      <c r="F163" s="179" t="s">
        <v>560</v>
      </c>
      <c r="G163" s="166"/>
      <c r="H163" s="166"/>
      <c r="I163" s="169"/>
      <c r="J163" s="180">
        <f>BK163</f>
        <v>0</v>
      </c>
      <c r="K163" s="166"/>
      <c r="L163" s="171"/>
      <c r="M163" s="172"/>
      <c r="N163" s="173"/>
      <c r="O163" s="173"/>
      <c r="P163" s="174">
        <f>SUM(P164:P167)</f>
        <v>0</v>
      </c>
      <c r="Q163" s="173"/>
      <c r="R163" s="174">
        <f>SUM(R164:R167)</f>
        <v>1.4616000000000001E-2</v>
      </c>
      <c r="S163" s="173"/>
      <c r="T163" s="175">
        <f>SUM(T164:T167)</f>
        <v>0</v>
      </c>
      <c r="AR163" s="176" t="s">
        <v>81</v>
      </c>
      <c r="AT163" s="177" t="s">
        <v>71</v>
      </c>
      <c r="AU163" s="177" t="s">
        <v>79</v>
      </c>
      <c r="AY163" s="176" t="s">
        <v>177</v>
      </c>
      <c r="BK163" s="178">
        <f>SUM(BK164:BK167)</f>
        <v>0</v>
      </c>
    </row>
    <row r="164" spans="1:65" s="2" customFormat="1" ht="16.5" customHeight="1">
      <c r="A164" s="36"/>
      <c r="B164" s="37"/>
      <c r="C164" s="181" t="s">
        <v>393</v>
      </c>
      <c r="D164" s="181" t="s">
        <v>179</v>
      </c>
      <c r="E164" s="182" t="s">
        <v>3790</v>
      </c>
      <c r="F164" s="183" t="s">
        <v>3791</v>
      </c>
      <c r="G164" s="184" t="s">
        <v>132</v>
      </c>
      <c r="H164" s="185">
        <v>16.8</v>
      </c>
      <c r="I164" s="186"/>
      <c r="J164" s="187">
        <f>ROUND(I164*H164,2)</f>
        <v>0</v>
      </c>
      <c r="K164" s="183" t="s">
        <v>183</v>
      </c>
      <c r="L164" s="41"/>
      <c r="M164" s="188" t="s">
        <v>19</v>
      </c>
      <c r="N164" s="189" t="s">
        <v>43</v>
      </c>
      <c r="O164" s="66"/>
      <c r="P164" s="190">
        <f>O164*H164</f>
        <v>0</v>
      </c>
      <c r="Q164" s="190">
        <v>2.2000000000000001E-4</v>
      </c>
      <c r="R164" s="190">
        <f>Q164*H164</f>
        <v>3.6960000000000005E-3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287</v>
      </c>
      <c r="AT164" s="192" t="s">
        <v>179</v>
      </c>
      <c r="AU164" s="192" t="s">
        <v>81</v>
      </c>
      <c r="AY164" s="19" t="s">
        <v>177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79</v>
      </c>
      <c r="BK164" s="193">
        <f>ROUND(I164*H164,2)</f>
        <v>0</v>
      </c>
      <c r="BL164" s="19" t="s">
        <v>287</v>
      </c>
      <c r="BM164" s="192" t="s">
        <v>3792</v>
      </c>
    </row>
    <row r="165" spans="1:65" s="2" customFormat="1" ht="11.25">
      <c r="A165" s="36"/>
      <c r="B165" s="37"/>
      <c r="C165" s="38"/>
      <c r="D165" s="194" t="s">
        <v>186</v>
      </c>
      <c r="E165" s="38"/>
      <c r="F165" s="195" t="s">
        <v>3793</v>
      </c>
      <c r="G165" s="38"/>
      <c r="H165" s="38"/>
      <c r="I165" s="196"/>
      <c r="J165" s="38"/>
      <c r="K165" s="38"/>
      <c r="L165" s="41"/>
      <c r="M165" s="197"/>
      <c r="N165" s="19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186</v>
      </c>
      <c r="AU165" s="19" t="s">
        <v>81</v>
      </c>
    </row>
    <row r="166" spans="1:65" s="13" customFormat="1" ht="11.25">
      <c r="B166" s="199"/>
      <c r="C166" s="200"/>
      <c r="D166" s="201" t="s">
        <v>188</v>
      </c>
      <c r="E166" s="202" t="s">
        <v>19</v>
      </c>
      <c r="F166" s="203" t="s">
        <v>3794</v>
      </c>
      <c r="G166" s="200"/>
      <c r="H166" s="204">
        <v>16.8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188</v>
      </c>
      <c r="AU166" s="210" t="s">
        <v>81</v>
      </c>
      <c r="AV166" s="13" t="s">
        <v>81</v>
      </c>
      <c r="AW166" s="13" t="s">
        <v>33</v>
      </c>
      <c r="AX166" s="13" t="s">
        <v>79</v>
      </c>
      <c r="AY166" s="210" t="s">
        <v>177</v>
      </c>
    </row>
    <row r="167" spans="1:65" s="2" customFormat="1" ht="16.5" customHeight="1">
      <c r="A167" s="36"/>
      <c r="B167" s="37"/>
      <c r="C167" s="233" t="s">
        <v>399</v>
      </c>
      <c r="D167" s="233" t="s">
        <v>385</v>
      </c>
      <c r="E167" s="234" t="s">
        <v>3795</v>
      </c>
      <c r="F167" s="235" t="s">
        <v>3796</v>
      </c>
      <c r="G167" s="236" t="s">
        <v>132</v>
      </c>
      <c r="H167" s="237">
        <v>16.8</v>
      </c>
      <c r="I167" s="238"/>
      <c r="J167" s="239">
        <f>ROUND(I167*H167,2)</f>
        <v>0</v>
      </c>
      <c r="K167" s="235" t="s">
        <v>183</v>
      </c>
      <c r="L167" s="240"/>
      <c r="M167" s="266" t="s">
        <v>19</v>
      </c>
      <c r="N167" s="267" t="s">
        <v>43</v>
      </c>
      <c r="O167" s="245"/>
      <c r="P167" s="263">
        <f>O167*H167</f>
        <v>0</v>
      </c>
      <c r="Q167" s="263">
        <v>6.4999999999999997E-4</v>
      </c>
      <c r="R167" s="263">
        <f>Q167*H167</f>
        <v>1.0919999999999999E-2</v>
      </c>
      <c r="S167" s="263">
        <v>0</v>
      </c>
      <c r="T167" s="26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404</v>
      </c>
      <c r="AT167" s="192" t="s">
        <v>385</v>
      </c>
      <c r="AU167" s="192" t="s">
        <v>81</v>
      </c>
      <c r="AY167" s="19" t="s">
        <v>177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79</v>
      </c>
      <c r="BK167" s="193">
        <f>ROUND(I167*H167,2)</f>
        <v>0</v>
      </c>
      <c r="BL167" s="19" t="s">
        <v>287</v>
      </c>
      <c r="BM167" s="192" t="s">
        <v>3797</v>
      </c>
    </row>
    <row r="168" spans="1:65" s="2" customFormat="1" ht="6.95" customHeight="1">
      <c r="A168" s="36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41"/>
      <c r="M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</sheetData>
  <sheetProtection algorithmName="SHA-512" hashValue="iWr0pZEAepcmgIGFTgJHkyvC+FThR3Wg0Kcqy4pbYX+IB6QCTg55L426NvDPDm9JzefhBa6eoS4SNoqcBNc7uQ==" saltValue="N+0wtPVfYi+5J8nQeNULsuPpzYF+Q47UWF0ytnlduPiEAsuRpxblKS1E0jWNONvzHfCPkJcoO46EfbXbNa48LQ==" spinCount="100000" sheet="1" objects="1" scenarios="1" formatColumns="0" formatRows="0" autoFilter="0"/>
  <autoFilter ref="C83:K16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152" r:id="rId2"/>
    <hyperlink ref="F155" r:id="rId3"/>
    <hyperlink ref="F165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3798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1818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Česká zemědělská univerzita</v>
      </c>
      <c r="F15" s="36"/>
      <c r="G15" s="36"/>
      <c r="H15" s="36"/>
      <c r="I15" s="115" t="s">
        <v>28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>GREBNER, spol s r.o.</v>
      </c>
      <c r="F21" s="36"/>
      <c r="G21" s="36"/>
      <c r="H21" s="36"/>
      <c r="I21" s="115" t="s">
        <v>28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>Ing.Josef Němeček</v>
      </c>
      <c r="F24" s="36"/>
      <c r="G24" s="36"/>
      <c r="H24" s="36"/>
      <c r="I24" s="115" t="s">
        <v>28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ROUND(J81,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ROUND((SUM(BE81:BE228)),  2)</f>
        <v>0</v>
      </c>
      <c r="G33" s="36"/>
      <c r="H33" s="36"/>
      <c r="I33" s="127">
        <v>0.21</v>
      </c>
      <c r="J33" s="126">
        <f>ROUND(((SUM(BE81:BE228))*I33),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ROUND((SUM(BF81:BF228)),  2)</f>
        <v>0</v>
      </c>
      <c r="G34" s="36"/>
      <c r="H34" s="36"/>
      <c r="I34" s="127">
        <v>0.15</v>
      </c>
      <c r="J34" s="126">
        <f>ROUND(((SUM(BF81:BF228))*I34),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ROUND((SUM(BG81:BG228)),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ROUND((SUM(BH81:BH228)),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ROUND((SUM(BI81:BI228)),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05 - SO 01.1.11 Specifikace Gastro vybavení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3799</v>
      </c>
      <c r="E60" s="146"/>
      <c r="F60" s="146"/>
      <c r="G60" s="146"/>
      <c r="H60" s="146"/>
      <c r="I60" s="146"/>
      <c r="J60" s="147">
        <f>J82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3800</v>
      </c>
      <c r="E61" s="151"/>
      <c r="F61" s="151"/>
      <c r="G61" s="151"/>
      <c r="H61" s="151"/>
      <c r="I61" s="151"/>
      <c r="J61" s="152">
        <f>J227</f>
        <v>0</v>
      </c>
      <c r="K61" s="99"/>
      <c r="L61" s="153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162</v>
      </c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415" t="str">
        <f>E7</f>
        <v>Rekonstrukce restaurace Farma - úprava 21. 12. 2023</v>
      </c>
      <c r="F71" s="416"/>
      <c r="G71" s="416"/>
      <c r="H71" s="416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138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8" t="str">
        <f>E9</f>
        <v>05 - SO 01.1.11 Specifikace Gastro vybavení</v>
      </c>
      <c r="F73" s="417"/>
      <c r="G73" s="417"/>
      <c r="H73" s="417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 xml:space="preserve"> </v>
      </c>
      <c r="G75" s="38"/>
      <c r="H75" s="38"/>
      <c r="I75" s="31" t="s">
        <v>23</v>
      </c>
      <c r="J75" s="61" t="str">
        <f>IF(J12="","",J12)</f>
        <v>6. 6. 2023</v>
      </c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7" customHeight="1">
      <c r="A77" s="36"/>
      <c r="B77" s="37"/>
      <c r="C77" s="31" t="s">
        <v>25</v>
      </c>
      <c r="D77" s="38"/>
      <c r="E77" s="38"/>
      <c r="F77" s="29" t="str">
        <f>E15</f>
        <v>Česká zemědělská univerzita</v>
      </c>
      <c r="G77" s="38"/>
      <c r="H77" s="38"/>
      <c r="I77" s="31" t="s">
        <v>31</v>
      </c>
      <c r="J77" s="34" t="str">
        <f>E21</f>
        <v>GREBNER, spol s r.o.</v>
      </c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31" t="s">
        <v>34</v>
      </c>
      <c r="J78" s="34" t="str">
        <f>E24</f>
        <v>Ing.Josef Němeček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4"/>
      <c r="B80" s="155"/>
      <c r="C80" s="156" t="s">
        <v>163</v>
      </c>
      <c r="D80" s="157" t="s">
        <v>57</v>
      </c>
      <c r="E80" s="157" t="s">
        <v>53</v>
      </c>
      <c r="F80" s="157" t="s">
        <v>54</v>
      </c>
      <c r="G80" s="157" t="s">
        <v>164</v>
      </c>
      <c r="H80" s="157" t="s">
        <v>165</v>
      </c>
      <c r="I80" s="157" t="s">
        <v>166</v>
      </c>
      <c r="J80" s="157" t="s">
        <v>144</v>
      </c>
      <c r="K80" s="158" t="s">
        <v>167</v>
      </c>
      <c r="L80" s="159"/>
      <c r="M80" s="70" t="s">
        <v>19</v>
      </c>
      <c r="N80" s="71" t="s">
        <v>42</v>
      </c>
      <c r="O80" s="71" t="s">
        <v>168</v>
      </c>
      <c r="P80" s="71" t="s">
        <v>169</v>
      </c>
      <c r="Q80" s="71" t="s">
        <v>170</v>
      </c>
      <c r="R80" s="71" t="s">
        <v>171</v>
      </c>
      <c r="S80" s="71" t="s">
        <v>172</v>
      </c>
      <c r="T80" s="72" t="s">
        <v>173</v>
      </c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</row>
    <row r="81" spans="1:65" s="2" customFormat="1" ht="22.9" customHeight="1">
      <c r="A81" s="36"/>
      <c r="B81" s="37"/>
      <c r="C81" s="77" t="s">
        <v>174</v>
      </c>
      <c r="D81" s="38"/>
      <c r="E81" s="38"/>
      <c r="F81" s="38"/>
      <c r="G81" s="38"/>
      <c r="H81" s="38"/>
      <c r="I81" s="38"/>
      <c r="J81" s="160">
        <f>BK81</f>
        <v>0</v>
      </c>
      <c r="K81" s="38"/>
      <c r="L81" s="41"/>
      <c r="M81" s="73"/>
      <c r="N81" s="161"/>
      <c r="O81" s="74"/>
      <c r="P81" s="162">
        <f>P82</f>
        <v>0</v>
      </c>
      <c r="Q81" s="74"/>
      <c r="R81" s="162">
        <f>R82</f>
        <v>0</v>
      </c>
      <c r="S81" s="74"/>
      <c r="T81" s="163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71</v>
      </c>
      <c r="AU81" s="19" t="s">
        <v>145</v>
      </c>
      <c r="BK81" s="164">
        <f>BK82</f>
        <v>0</v>
      </c>
    </row>
    <row r="82" spans="1:65" s="12" customFormat="1" ht="25.9" customHeight="1">
      <c r="B82" s="165"/>
      <c r="C82" s="166"/>
      <c r="D82" s="167" t="s">
        <v>71</v>
      </c>
      <c r="E82" s="168" t="s">
        <v>1144</v>
      </c>
      <c r="F82" s="168" t="s">
        <v>3801</v>
      </c>
      <c r="G82" s="166"/>
      <c r="H82" s="166"/>
      <c r="I82" s="169"/>
      <c r="J82" s="170">
        <f>BK82</f>
        <v>0</v>
      </c>
      <c r="K82" s="166"/>
      <c r="L82" s="171"/>
      <c r="M82" s="172"/>
      <c r="N82" s="173"/>
      <c r="O82" s="173"/>
      <c r="P82" s="174">
        <f>P83+SUM(P84:P227)</f>
        <v>0</v>
      </c>
      <c r="Q82" s="173"/>
      <c r="R82" s="174">
        <f>R83+SUM(R84:R227)</f>
        <v>0</v>
      </c>
      <c r="S82" s="173"/>
      <c r="T82" s="175">
        <f>T83+SUM(T84:T227)</f>
        <v>0</v>
      </c>
      <c r="AR82" s="176" t="s">
        <v>79</v>
      </c>
      <c r="AT82" s="177" t="s">
        <v>71</v>
      </c>
      <c r="AU82" s="177" t="s">
        <v>72</v>
      </c>
      <c r="AY82" s="176" t="s">
        <v>177</v>
      </c>
      <c r="BK82" s="178">
        <f>BK83+SUM(BK84:BK227)</f>
        <v>0</v>
      </c>
    </row>
    <row r="83" spans="1:65" s="2" customFormat="1" ht="16.5" customHeight="1">
      <c r="A83" s="36"/>
      <c r="B83" s="37"/>
      <c r="C83" s="181" t="s">
        <v>79</v>
      </c>
      <c r="D83" s="181" t="s">
        <v>179</v>
      </c>
      <c r="E83" s="182" t="s">
        <v>2798</v>
      </c>
      <c r="F83" s="183" t="s">
        <v>3802</v>
      </c>
      <c r="G83" s="184" t="s">
        <v>19</v>
      </c>
      <c r="H83" s="185">
        <v>1</v>
      </c>
      <c r="I83" s="186"/>
      <c r="J83" s="187">
        <f>ROUND(I83*H83,2)</f>
        <v>0</v>
      </c>
      <c r="K83" s="183" t="s">
        <v>19</v>
      </c>
      <c r="L83" s="41"/>
      <c r="M83" s="188" t="s">
        <v>19</v>
      </c>
      <c r="N83" s="189" t="s">
        <v>43</v>
      </c>
      <c r="O83" s="66"/>
      <c r="P83" s="190">
        <f>O83*H83</f>
        <v>0</v>
      </c>
      <c r="Q83" s="190">
        <v>0</v>
      </c>
      <c r="R83" s="190">
        <f>Q83*H83</f>
        <v>0</v>
      </c>
      <c r="S83" s="190">
        <v>0</v>
      </c>
      <c r="T83" s="191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2" t="s">
        <v>184</v>
      </c>
      <c r="AT83" s="192" t="s">
        <v>179</v>
      </c>
      <c r="AU83" s="192" t="s">
        <v>79</v>
      </c>
      <c r="AY83" s="19" t="s">
        <v>177</v>
      </c>
      <c r="BE83" s="193">
        <f>IF(N83="základní",J83,0)</f>
        <v>0</v>
      </c>
      <c r="BF83" s="193">
        <f>IF(N83="snížená",J83,0)</f>
        <v>0</v>
      </c>
      <c r="BG83" s="193">
        <f>IF(N83="zákl. přenesená",J83,0)</f>
        <v>0</v>
      </c>
      <c r="BH83" s="193">
        <f>IF(N83="sníž. přenesená",J83,0)</f>
        <v>0</v>
      </c>
      <c r="BI83" s="193">
        <f>IF(N83="nulová",J83,0)</f>
        <v>0</v>
      </c>
      <c r="BJ83" s="19" t="s">
        <v>79</v>
      </c>
      <c r="BK83" s="193">
        <f>ROUND(I83*H83,2)</f>
        <v>0</v>
      </c>
      <c r="BL83" s="19" t="s">
        <v>184</v>
      </c>
      <c r="BM83" s="192" t="s">
        <v>81</v>
      </c>
    </row>
    <row r="84" spans="1:65" s="2" customFormat="1" ht="19.5">
      <c r="A84" s="36"/>
      <c r="B84" s="37"/>
      <c r="C84" s="38"/>
      <c r="D84" s="201" t="s">
        <v>217</v>
      </c>
      <c r="E84" s="38"/>
      <c r="F84" s="222" t="s">
        <v>3803</v>
      </c>
      <c r="G84" s="38"/>
      <c r="H84" s="38"/>
      <c r="I84" s="196"/>
      <c r="J84" s="38"/>
      <c r="K84" s="38"/>
      <c r="L84" s="41"/>
      <c r="M84" s="197"/>
      <c r="N84" s="198"/>
      <c r="O84" s="66"/>
      <c r="P84" s="66"/>
      <c r="Q84" s="66"/>
      <c r="R84" s="66"/>
      <c r="S84" s="66"/>
      <c r="T84" s="67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217</v>
      </c>
      <c r="AU84" s="19" t="s">
        <v>79</v>
      </c>
    </row>
    <row r="85" spans="1:65" s="2" customFormat="1" ht="16.5" customHeight="1">
      <c r="A85" s="36"/>
      <c r="B85" s="37"/>
      <c r="C85" s="181" t="s">
        <v>81</v>
      </c>
      <c r="D85" s="181" t="s">
        <v>179</v>
      </c>
      <c r="E85" s="182" t="s">
        <v>2842</v>
      </c>
      <c r="F85" s="183" t="s">
        <v>3804</v>
      </c>
      <c r="G85" s="184" t="s">
        <v>19</v>
      </c>
      <c r="H85" s="185">
        <v>1</v>
      </c>
      <c r="I85" s="186"/>
      <c r="J85" s="187">
        <f t="shared" ref="J85:J116" si="0">ROUND(I85*H85,2)</f>
        <v>0</v>
      </c>
      <c r="K85" s="183" t="s">
        <v>19</v>
      </c>
      <c r="L85" s="41"/>
      <c r="M85" s="188" t="s">
        <v>19</v>
      </c>
      <c r="N85" s="189" t="s">
        <v>43</v>
      </c>
      <c r="O85" s="66"/>
      <c r="P85" s="190">
        <f t="shared" ref="P85:P116" si="1">O85*H85</f>
        <v>0</v>
      </c>
      <c r="Q85" s="190">
        <v>0</v>
      </c>
      <c r="R85" s="190">
        <f t="shared" ref="R85:R116" si="2">Q85*H85</f>
        <v>0</v>
      </c>
      <c r="S85" s="190">
        <v>0</v>
      </c>
      <c r="T85" s="191">
        <f t="shared" ref="T85:T116" si="3"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2" t="s">
        <v>184</v>
      </c>
      <c r="AT85" s="192" t="s">
        <v>179</v>
      </c>
      <c r="AU85" s="192" t="s">
        <v>79</v>
      </c>
      <c r="AY85" s="19" t="s">
        <v>177</v>
      </c>
      <c r="BE85" s="193">
        <f t="shared" ref="BE85:BE116" si="4">IF(N85="základní",J85,0)</f>
        <v>0</v>
      </c>
      <c r="BF85" s="193">
        <f t="shared" ref="BF85:BF116" si="5">IF(N85="snížená",J85,0)</f>
        <v>0</v>
      </c>
      <c r="BG85" s="193">
        <f t="shared" ref="BG85:BG116" si="6">IF(N85="zákl. přenesená",J85,0)</f>
        <v>0</v>
      </c>
      <c r="BH85" s="193">
        <f t="shared" ref="BH85:BH116" si="7">IF(N85="sníž. přenesená",J85,0)</f>
        <v>0</v>
      </c>
      <c r="BI85" s="193">
        <f t="shared" ref="BI85:BI116" si="8">IF(N85="nulová",J85,0)</f>
        <v>0</v>
      </c>
      <c r="BJ85" s="19" t="s">
        <v>79</v>
      </c>
      <c r="BK85" s="193">
        <f t="shared" ref="BK85:BK116" si="9">ROUND(I85*H85,2)</f>
        <v>0</v>
      </c>
      <c r="BL85" s="19" t="s">
        <v>184</v>
      </c>
      <c r="BM85" s="192" t="s">
        <v>184</v>
      </c>
    </row>
    <row r="86" spans="1:65" s="2" customFormat="1" ht="16.5" customHeight="1">
      <c r="A86" s="36"/>
      <c r="B86" s="37"/>
      <c r="C86" s="181" t="s">
        <v>108</v>
      </c>
      <c r="D86" s="181" t="s">
        <v>179</v>
      </c>
      <c r="E86" s="182" t="s">
        <v>2858</v>
      </c>
      <c r="F86" s="183" t="s">
        <v>3805</v>
      </c>
      <c r="G86" s="184" t="s">
        <v>19</v>
      </c>
      <c r="H86" s="185">
        <v>1</v>
      </c>
      <c r="I86" s="186"/>
      <c r="J86" s="187">
        <f t="shared" si="0"/>
        <v>0</v>
      </c>
      <c r="K86" s="183" t="s">
        <v>19</v>
      </c>
      <c r="L86" s="41"/>
      <c r="M86" s="188" t="s">
        <v>19</v>
      </c>
      <c r="N86" s="189" t="s">
        <v>43</v>
      </c>
      <c r="O86" s="66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184</v>
      </c>
      <c r="AT86" s="192" t="s">
        <v>179</v>
      </c>
      <c r="AU86" s="192" t="s">
        <v>79</v>
      </c>
      <c r="AY86" s="19" t="s">
        <v>177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9" t="s">
        <v>79</v>
      </c>
      <c r="BK86" s="193">
        <f t="shared" si="9"/>
        <v>0</v>
      </c>
      <c r="BL86" s="19" t="s">
        <v>184</v>
      </c>
      <c r="BM86" s="192" t="s">
        <v>220</v>
      </c>
    </row>
    <row r="87" spans="1:65" s="2" customFormat="1" ht="16.5" customHeight="1">
      <c r="A87" s="36"/>
      <c r="B87" s="37"/>
      <c r="C87" s="181" t="s">
        <v>184</v>
      </c>
      <c r="D87" s="181" t="s">
        <v>179</v>
      </c>
      <c r="E87" s="182" t="s">
        <v>2868</v>
      </c>
      <c r="F87" s="183" t="s">
        <v>3806</v>
      </c>
      <c r="G87" s="184" t="s">
        <v>19</v>
      </c>
      <c r="H87" s="185">
        <v>1</v>
      </c>
      <c r="I87" s="186"/>
      <c r="J87" s="187">
        <f t="shared" si="0"/>
        <v>0</v>
      </c>
      <c r="K87" s="183" t="s">
        <v>19</v>
      </c>
      <c r="L87" s="41"/>
      <c r="M87" s="188" t="s">
        <v>19</v>
      </c>
      <c r="N87" s="189" t="s">
        <v>43</v>
      </c>
      <c r="O87" s="66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184</v>
      </c>
      <c r="AT87" s="192" t="s">
        <v>179</v>
      </c>
      <c r="AU87" s="192" t="s">
        <v>79</v>
      </c>
      <c r="AY87" s="19" t="s">
        <v>177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9" t="s">
        <v>79</v>
      </c>
      <c r="BK87" s="193">
        <f t="shared" si="9"/>
        <v>0</v>
      </c>
      <c r="BL87" s="19" t="s">
        <v>184</v>
      </c>
      <c r="BM87" s="192" t="s">
        <v>232</v>
      </c>
    </row>
    <row r="88" spans="1:65" s="2" customFormat="1" ht="16.5" customHeight="1">
      <c r="A88" s="36"/>
      <c r="B88" s="37"/>
      <c r="C88" s="181" t="s">
        <v>212</v>
      </c>
      <c r="D88" s="181" t="s">
        <v>179</v>
      </c>
      <c r="E88" s="182" t="s">
        <v>3127</v>
      </c>
      <c r="F88" s="183" t="s">
        <v>3805</v>
      </c>
      <c r="G88" s="184" t="s">
        <v>19</v>
      </c>
      <c r="H88" s="185">
        <v>2</v>
      </c>
      <c r="I88" s="186"/>
      <c r="J88" s="187">
        <f t="shared" si="0"/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79</v>
      </c>
      <c r="AY88" s="19" t="s">
        <v>177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79</v>
      </c>
      <c r="BK88" s="193">
        <f t="shared" si="9"/>
        <v>0</v>
      </c>
      <c r="BL88" s="19" t="s">
        <v>184</v>
      </c>
      <c r="BM88" s="192" t="s">
        <v>117</v>
      </c>
    </row>
    <row r="89" spans="1:65" s="2" customFormat="1" ht="16.5" customHeight="1">
      <c r="A89" s="36"/>
      <c r="B89" s="37"/>
      <c r="C89" s="181" t="s">
        <v>220</v>
      </c>
      <c r="D89" s="181" t="s">
        <v>179</v>
      </c>
      <c r="E89" s="182" t="s">
        <v>3130</v>
      </c>
      <c r="F89" s="183" t="s">
        <v>3805</v>
      </c>
      <c r="G89" s="184" t="s">
        <v>19</v>
      </c>
      <c r="H89" s="185">
        <v>1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43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184</v>
      </c>
      <c r="AT89" s="192" t="s">
        <v>179</v>
      </c>
      <c r="AU89" s="192" t="s">
        <v>79</v>
      </c>
      <c r="AY89" s="19" t="s">
        <v>177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79</v>
      </c>
      <c r="BK89" s="193">
        <f t="shared" si="9"/>
        <v>0</v>
      </c>
      <c r="BL89" s="19" t="s">
        <v>184</v>
      </c>
      <c r="BM89" s="192" t="s">
        <v>259</v>
      </c>
    </row>
    <row r="90" spans="1:65" s="2" customFormat="1" ht="16.5" customHeight="1">
      <c r="A90" s="36"/>
      <c r="B90" s="37"/>
      <c r="C90" s="181" t="s">
        <v>225</v>
      </c>
      <c r="D90" s="181" t="s">
        <v>179</v>
      </c>
      <c r="E90" s="182" t="s">
        <v>3133</v>
      </c>
      <c r="F90" s="183" t="s">
        <v>3807</v>
      </c>
      <c r="G90" s="184" t="s">
        <v>19</v>
      </c>
      <c r="H90" s="185">
        <v>1</v>
      </c>
      <c r="I90" s="186"/>
      <c r="J90" s="187">
        <f t="shared" si="0"/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184</v>
      </c>
      <c r="AT90" s="192" t="s">
        <v>179</v>
      </c>
      <c r="AU90" s="192" t="s">
        <v>79</v>
      </c>
      <c r="AY90" s="19" t="s">
        <v>177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79</v>
      </c>
      <c r="BK90" s="193">
        <f t="shared" si="9"/>
        <v>0</v>
      </c>
      <c r="BL90" s="19" t="s">
        <v>184</v>
      </c>
      <c r="BM90" s="192" t="s">
        <v>272</v>
      </c>
    </row>
    <row r="91" spans="1:65" s="2" customFormat="1" ht="16.5" customHeight="1">
      <c r="A91" s="36"/>
      <c r="B91" s="37"/>
      <c r="C91" s="181" t="s">
        <v>232</v>
      </c>
      <c r="D91" s="181" t="s">
        <v>179</v>
      </c>
      <c r="E91" s="182" t="s">
        <v>3136</v>
      </c>
      <c r="F91" s="183" t="s">
        <v>3808</v>
      </c>
      <c r="G91" s="184" t="s">
        <v>19</v>
      </c>
      <c r="H91" s="185">
        <v>1</v>
      </c>
      <c r="I91" s="186"/>
      <c r="J91" s="187">
        <f t="shared" si="0"/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79</v>
      </c>
      <c r="AY91" s="19" t="s">
        <v>177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79</v>
      </c>
      <c r="BK91" s="193">
        <f t="shared" si="9"/>
        <v>0</v>
      </c>
      <c r="BL91" s="19" t="s">
        <v>184</v>
      </c>
      <c r="BM91" s="192" t="s">
        <v>287</v>
      </c>
    </row>
    <row r="92" spans="1:65" s="2" customFormat="1" ht="16.5" customHeight="1">
      <c r="A92" s="36"/>
      <c r="B92" s="37"/>
      <c r="C92" s="181" t="s">
        <v>241</v>
      </c>
      <c r="D92" s="181" t="s">
        <v>179</v>
      </c>
      <c r="E92" s="182" t="s">
        <v>3142</v>
      </c>
      <c r="F92" s="183" t="s">
        <v>3809</v>
      </c>
      <c r="G92" s="184" t="s">
        <v>19</v>
      </c>
      <c r="H92" s="185">
        <v>1</v>
      </c>
      <c r="I92" s="186"/>
      <c r="J92" s="187">
        <f t="shared" si="0"/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79</v>
      </c>
      <c r="AY92" s="19" t="s">
        <v>177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79</v>
      </c>
      <c r="BK92" s="193">
        <f t="shared" si="9"/>
        <v>0</v>
      </c>
      <c r="BL92" s="19" t="s">
        <v>184</v>
      </c>
      <c r="BM92" s="192" t="s">
        <v>305</v>
      </c>
    </row>
    <row r="93" spans="1:65" s="2" customFormat="1" ht="16.5" customHeight="1">
      <c r="A93" s="36"/>
      <c r="B93" s="37"/>
      <c r="C93" s="181" t="s">
        <v>117</v>
      </c>
      <c r="D93" s="181" t="s">
        <v>179</v>
      </c>
      <c r="E93" s="182" t="s">
        <v>3139</v>
      </c>
      <c r="F93" s="183" t="s">
        <v>3810</v>
      </c>
      <c r="G93" s="184" t="s">
        <v>19</v>
      </c>
      <c r="H93" s="185">
        <v>1</v>
      </c>
      <c r="I93" s="186"/>
      <c r="J93" s="187">
        <f t="shared" si="0"/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79</v>
      </c>
      <c r="BK93" s="193">
        <f t="shared" si="9"/>
        <v>0</v>
      </c>
      <c r="BL93" s="19" t="s">
        <v>184</v>
      </c>
      <c r="BM93" s="192" t="s">
        <v>318</v>
      </c>
    </row>
    <row r="94" spans="1:65" s="2" customFormat="1" ht="16.5" customHeight="1">
      <c r="A94" s="36"/>
      <c r="B94" s="37"/>
      <c r="C94" s="181" t="s">
        <v>252</v>
      </c>
      <c r="D94" s="181" t="s">
        <v>179</v>
      </c>
      <c r="E94" s="182" t="s">
        <v>3145</v>
      </c>
      <c r="F94" s="183" t="s">
        <v>3808</v>
      </c>
      <c r="G94" s="184" t="s">
        <v>19</v>
      </c>
      <c r="H94" s="185">
        <v>1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332</v>
      </c>
    </row>
    <row r="95" spans="1:65" s="2" customFormat="1" ht="16.5" customHeight="1">
      <c r="A95" s="36"/>
      <c r="B95" s="37"/>
      <c r="C95" s="181" t="s">
        <v>259</v>
      </c>
      <c r="D95" s="181" t="s">
        <v>179</v>
      </c>
      <c r="E95" s="182" t="s">
        <v>3152</v>
      </c>
      <c r="F95" s="183" t="s">
        <v>3811</v>
      </c>
      <c r="G95" s="184" t="s">
        <v>19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350</v>
      </c>
    </row>
    <row r="96" spans="1:65" s="2" customFormat="1" ht="16.5" customHeight="1">
      <c r="A96" s="36"/>
      <c r="B96" s="37"/>
      <c r="C96" s="181" t="s">
        <v>266</v>
      </c>
      <c r="D96" s="181" t="s">
        <v>179</v>
      </c>
      <c r="E96" s="182" t="s">
        <v>3155</v>
      </c>
      <c r="F96" s="183" t="s">
        <v>3812</v>
      </c>
      <c r="G96" s="184" t="s">
        <v>19</v>
      </c>
      <c r="H96" s="185">
        <v>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362</v>
      </c>
    </row>
    <row r="97" spans="1:65" s="2" customFormat="1" ht="16.5" customHeight="1">
      <c r="A97" s="36"/>
      <c r="B97" s="37"/>
      <c r="C97" s="181" t="s">
        <v>272</v>
      </c>
      <c r="D97" s="181" t="s">
        <v>179</v>
      </c>
      <c r="E97" s="182" t="s">
        <v>3157</v>
      </c>
      <c r="F97" s="183" t="s">
        <v>3813</v>
      </c>
      <c r="G97" s="184" t="s">
        <v>19</v>
      </c>
      <c r="H97" s="185">
        <v>1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377</v>
      </c>
    </row>
    <row r="98" spans="1:65" s="2" customFormat="1" ht="16.5" customHeight="1">
      <c r="A98" s="36"/>
      <c r="B98" s="37"/>
      <c r="C98" s="181" t="s">
        <v>8</v>
      </c>
      <c r="D98" s="181" t="s">
        <v>179</v>
      </c>
      <c r="E98" s="182" t="s">
        <v>3159</v>
      </c>
      <c r="F98" s="183" t="s">
        <v>3814</v>
      </c>
      <c r="G98" s="184" t="s">
        <v>19</v>
      </c>
      <c r="H98" s="185">
        <v>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393</v>
      </c>
    </row>
    <row r="99" spans="1:65" s="2" customFormat="1" ht="16.5" customHeight="1">
      <c r="A99" s="36"/>
      <c r="B99" s="37"/>
      <c r="C99" s="181" t="s">
        <v>287</v>
      </c>
      <c r="D99" s="181" t="s">
        <v>179</v>
      </c>
      <c r="E99" s="182" t="s">
        <v>3161</v>
      </c>
      <c r="F99" s="183" t="s">
        <v>3815</v>
      </c>
      <c r="G99" s="184" t="s">
        <v>19</v>
      </c>
      <c r="H99" s="185">
        <v>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404</v>
      </c>
    </row>
    <row r="100" spans="1:65" s="2" customFormat="1" ht="16.5" customHeight="1">
      <c r="A100" s="36"/>
      <c r="B100" s="37"/>
      <c r="C100" s="181" t="s">
        <v>298</v>
      </c>
      <c r="D100" s="181" t="s">
        <v>179</v>
      </c>
      <c r="E100" s="182" t="s">
        <v>3166</v>
      </c>
      <c r="F100" s="183" t="s">
        <v>3816</v>
      </c>
      <c r="G100" s="184" t="s">
        <v>19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417</v>
      </c>
    </row>
    <row r="101" spans="1:65" s="2" customFormat="1" ht="16.5" customHeight="1">
      <c r="A101" s="36"/>
      <c r="B101" s="37"/>
      <c r="C101" s="181" t="s">
        <v>305</v>
      </c>
      <c r="D101" s="181" t="s">
        <v>179</v>
      </c>
      <c r="E101" s="182" t="s">
        <v>3169</v>
      </c>
      <c r="F101" s="183" t="s">
        <v>3817</v>
      </c>
      <c r="G101" s="184" t="s">
        <v>19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429</v>
      </c>
    </row>
    <row r="102" spans="1:65" s="2" customFormat="1" ht="16.5" customHeight="1">
      <c r="A102" s="36"/>
      <c r="B102" s="37"/>
      <c r="C102" s="181" t="s">
        <v>310</v>
      </c>
      <c r="D102" s="181" t="s">
        <v>179</v>
      </c>
      <c r="E102" s="182" t="s">
        <v>3172</v>
      </c>
      <c r="F102" s="183" t="s">
        <v>3809</v>
      </c>
      <c r="G102" s="184" t="s">
        <v>19</v>
      </c>
      <c r="H102" s="185">
        <v>1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439</v>
      </c>
    </row>
    <row r="103" spans="1:65" s="2" customFormat="1" ht="16.5" customHeight="1">
      <c r="A103" s="36"/>
      <c r="B103" s="37"/>
      <c r="C103" s="181" t="s">
        <v>318</v>
      </c>
      <c r="D103" s="181" t="s">
        <v>179</v>
      </c>
      <c r="E103" s="182" t="s">
        <v>3145</v>
      </c>
      <c r="F103" s="183" t="s">
        <v>3808</v>
      </c>
      <c r="G103" s="184" t="s">
        <v>19</v>
      </c>
      <c r="H103" s="185">
        <v>1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456</v>
      </c>
    </row>
    <row r="104" spans="1:65" s="2" customFormat="1" ht="16.5" customHeight="1">
      <c r="A104" s="36"/>
      <c r="B104" s="37"/>
      <c r="C104" s="181" t="s">
        <v>7</v>
      </c>
      <c r="D104" s="181" t="s">
        <v>179</v>
      </c>
      <c r="E104" s="182" t="s">
        <v>3172</v>
      </c>
      <c r="F104" s="183" t="s">
        <v>3809</v>
      </c>
      <c r="G104" s="184" t="s">
        <v>19</v>
      </c>
      <c r="H104" s="185">
        <v>1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472</v>
      </c>
    </row>
    <row r="105" spans="1:65" s="2" customFormat="1" ht="16.5" customHeight="1">
      <c r="A105" s="36"/>
      <c r="B105" s="37"/>
      <c r="C105" s="181" t="s">
        <v>332</v>
      </c>
      <c r="D105" s="181" t="s">
        <v>179</v>
      </c>
      <c r="E105" s="182" t="s">
        <v>3175</v>
      </c>
      <c r="F105" s="183" t="s">
        <v>3818</v>
      </c>
      <c r="G105" s="184" t="s">
        <v>19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486</v>
      </c>
    </row>
    <row r="106" spans="1:65" s="2" customFormat="1" ht="16.5" customHeight="1">
      <c r="A106" s="36"/>
      <c r="B106" s="37"/>
      <c r="C106" s="181" t="s">
        <v>338</v>
      </c>
      <c r="D106" s="181" t="s">
        <v>179</v>
      </c>
      <c r="E106" s="182" t="s">
        <v>3178</v>
      </c>
      <c r="F106" s="183" t="s">
        <v>3805</v>
      </c>
      <c r="G106" s="184" t="s">
        <v>19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495</v>
      </c>
    </row>
    <row r="107" spans="1:65" s="2" customFormat="1" ht="16.5" customHeight="1">
      <c r="A107" s="36"/>
      <c r="B107" s="37"/>
      <c r="C107" s="181" t="s">
        <v>350</v>
      </c>
      <c r="D107" s="181" t="s">
        <v>179</v>
      </c>
      <c r="E107" s="182" t="s">
        <v>3181</v>
      </c>
      <c r="F107" s="183" t="s">
        <v>3819</v>
      </c>
      <c r="G107" s="184" t="s">
        <v>19</v>
      </c>
      <c r="H107" s="185">
        <v>1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508</v>
      </c>
    </row>
    <row r="108" spans="1:65" s="2" customFormat="1" ht="16.5" customHeight="1">
      <c r="A108" s="36"/>
      <c r="B108" s="37"/>
      <c r="C108" s="181" t="s">
        <v>356</v>
      </c>
      <c r="D108" s="181" t="s">
        <v>179</v>
      </c>
      <c r="E108" s="182" t="s">
        <v>3166</v>
      </c>
      <c r="F108" s="183" t="s">
        <v>3816</v>
      </c>
      <c r="G108" s="184" t="s">
        <v>19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520</v>
      </c>
    </row>
    <row r="109" spans="1:65" s="2" customFormat="1" ht="16.5" customHeight="1">
      <c r="A109" s="36"/>
      <c r="B109" s="37"/>
      <c r="C109" s="181" t="s">
        <v>362</v>
      </c>
      <c r="D109" s="181" t="s">
        <v>179</v>
      </c>
      <c r="E109" s="182" t="s">
        <v>3175</v>
      </c>
      <c r="F109" s="183" t="s">
        <v>3818</v>
      </c>
      <c r="G109" s="184" t="s">
        <v>19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533</v>
      </c>
    </row>
    <row r="110" spans="1:65" s="2" customFormat="1" ht="16.5" customHeight="1">
      <c r="A110" s="36"/>
      <c r="B110" s="37"/>
      <c r="C110" s="181" t="s">
        <v>371</v>
      </c>
      <c r="D110" s="181" t="s">
        <v>179</v>
      </c>
      <c r="E110" s="182" t="s">
        <v>3184</v>
      </c>
      <c r="F110" s="183" t="s">
        <v>3820</v>
      </c>
      <c r="G110" s="184" t="s">
        <v>19</v>
      </c>
      <c r="H110" s="185">
        <v>2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551</v>
      </c>
    </row>
    <row r="111" spans="1:65" s="2" customFormat="1" ht="16.5" customHeight="1">
      <c r="A111" s="36"/>
      <c r="B111" s="37"/>
      <c r="C111" s="181" t="s">
        <v>377</v>
      </c>
      <c r="D111" s="181" t="s">
        <v>179</v>
      </c>
      <c r="E111" s="182" t="s">
        <v>3187</v>
      </c>
      <c r="F111" s="183" t="s">
        <v>3805</v>
      </c>
      <c r="G111" s="184" t="s">
        <v>19</v>
      </c>
      <c r="H111" s="185">
        <v>1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571</v>
      </c>
    </row>
    <row r="112" spans="1:65" s="2" customFormat="1" ht="16.5" customHeight="1">
      <c r="A112" s="36"/>
      <c r="B112" s="37"/>
      <c r="C112" s="181" t="s">
        <v>384</v>
      </c>
      <c r="D112" s="181" t="s">
        <v>179</v>
      </c>
      <c r="E112" s="182" t="s">
        <v>3192</v>
      </c>
      <c r="F112" s="183" t="s">
        <v>3811</v>
      </c>
      <c r="G112" s="184" t="s">
        <v>19</v>
      </c>
      <c r="H112" s="185">
        <v>1</v>
      </c>
      <c r="I112" s="186"/>
      <c r="J112" s="187">
        <f t="shared" si="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79</v>
      </c>
      <c r="BK112" s="193">
        <f t="shared" si="9"/>
        <v>0</v>
      </c>
      <c r="BL112" s="19" t="s">
        <v>184</v>
      </c>
      <c r="BM112" s="192" t="s">
        <v>900</v>
      </c>
    </row>
    <row r="113" spans="1:65" s="2" customFormat="1" ht="16.5" customHeight="1">
      <c r="A113" s="36"/>
      <c r="B113" s="37"/>
      <c r="C113" s="181" t="s">
        <v>393</v>
      </c>
      <c r="D113" s="181" t="s">
        <v>179</v>
      </c>
      <c r="E113" s="182" t="s">
        <v>3196</v>
      </c>
      <c r="F113" s="183" t="s">
        <v>3821</v>
      </c>
      <c r="G113" s="184" t="s">
        <v>19</v>
      </c>
      <c r="H113" s="185">
        <v>1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79</v>
      </c>
      <c r="BK113" s="193">
        <f t="shared" si="9"/>
        <v>0</v>
      </c>
      <c r="BL113" s="19" t="s">
        <v>184</v>
      </c>
      <c r="BM113" s="192" t="s">
        <v>914</v>
      </c>
    </row>
    <row r="114" spans="1:65" s="2" customFormat="1" ht="16.5" customHeight="1">
      <c r="A114" s="36"/>
      <c r="B114" s="37"/>
      <c r="C114" s="181" t="s">
        <v>399</v>
      </c>
      <c r="D114" s="181" t="s">
        <v>179</v>
      </c>
      <c r="E114" s="182" t="s">
        <v>3157</v>
      </c>
      <c r="F114" s="183" t="s">
        <v>3813</v>
      </c>
      <c r="G114" s="184" t="s">
        <v>19</v>
      </c>
      <c r="H114" s="185">
        <v>1</v>
      </c>
      <c r="I114" s="186"/>
      <c r="J114" s="187">
        <f t="shared" si="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79</v>
      </c>
      <c r="BK114" s="193">
        <f t="shared" si="9"/>
        <v>0</v>
      </c>
      <c r="BL114" s="19" t="s">
        <v>184</v>
      </c>
      <c r="BM114" s="192" t="s">
        <v>929</v>
      </c>
    </row>
    <row r="115" spans="1:65" s="2" customFormat="1" ht="16.5" customHeight="1">
      <c r="A115" s="36"/>
      <c r="B115" s="37"/>
      <c r="C115" s="181" t="s">
        <v>404</v>
      </c>
      <c r="D115" s="181" t="s">
        <v>179</v>
      </c>
      <c r="E115" s="182" t="s">
        <v>3159</v>
      </c>
      <c r="F115" s="183" t="s">
        <v>3814</v>
      </c>
      <c r="G115" s="184" t="s">
        <v>19</v>
      </c>
      <c r="H115" s="185">
        <v>2</v>
      </c>
      <c r="I115" s="186"/>
      <c r="J115" s="187">
        <f t="shared" si="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79</v>
      </c>
      <c r="BK115" s="193">
        <f t="shared" si="9"/>
        <v>0</v>
      </c>
      <c r="BL115" s="19" t="s">
        <v>184</v>
      </c>
      <c r="BM115" s="192" t="s">
        <v>940</v>
      </c>
    </row>
    <row r="116" spans="1:65" s="2" customFormat="1" ht="16.5" customHeight="1">
      <c r="A116" s="36"/>
      <c r="B116" s="37"/>
      <c r="C116" s="181" t="s">
        <v>411</v>
      </c>
      <c r="D116" s="181" t="s">
        <v>179</v>
      </c>
      <c r="E116" s="182" t="s">
        <v>3206</v>
      </c>
      <c r="F116" s="183" t="s">
        <v>3822</v>
      </c>
      <c r="G116" s="184" t="s">
        <v>19</v>
      </c>
      <c r="H116" s="185">
        <v>1</v>
      </c>
      <c r="I116" s="186"/>
      <c r="J116" s="187">
        <f t="shared" si="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79</v>
      </c>
      <c r="BK116" s="193">
        <f t="shared" si="9"/>
        <v>0</v>
      </c>
      <c r="BL116" s="19" t="s">
        <v>184</v>
      </c>
      <c r="BM116" s="192" t="s">
        <v>950</v>
      </c>
    </row>
    <row r="117" spans="1:65" s="2" customFormat="1" ht="16.5" customHeight="1">
      <c r="A117" s="36"/>
      <c r="B117" s="37"/>
      <c r="C117" s="181" t="s">
        <v>417</v>
      </c>
      <c r="D117" s="181" t="s">
        <v>179</v>
      </c>
      <c r="E117" s="182" t="s">
        <v>3209</v>
      </c>
      <c r="F117" s="183" t="s">
        <v>3823</v>
      </c>
      <c r="G117" s="184" t="s">
        <v>19</v>
      </c>
      <c r="H117" s="185">
        <v>1</v>
      </c>
      <c r="I117" s="186"/>
      <c r="J117" s="187">
        <f t="shared" ref="J117:J148" si="10"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ref="P117:P148" si="11">O117*H117</f>
        <v>0</v>
      </c>
      <c r="Q117" s="190">
        <v>0</v>
      </c>
      <c r="R117" s="190">
        <f t="shared" ref="R117:R148" si="12">Q117*H117</f>
        <v>0</v>
      </c>
      <c r="S117" s="190">
        <v>0</v>
      </c>
      <c r="T117" s="191">
        <f t="shared" ref="T117:T148" si="1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ref="BE117:BE148" si="14">IF(N117="základní",J117,0)</f>
        <v>0</v>
      </c>
      <c r="BF117" s="193">
        <f t="shared" ref="BF117:BF148" si="15">IF(N117="snížená",J117,0)</f>
        <v>0</v>
      </c>
      <c r="BG117" s="193">
        <f t="shared" ref="BG117:BG148" si="16">IF(N117="zákl. přenesená",J117,0)</f>
        <v>0</v>
      </c>
      <c r="BH117" s="193">
        <f t="shared" ref="BH117:BH148" si="17">IF(N117="sníž. přenesená",J117,0)</f>
        <v>0</v>
      </c>
      <c r="BI117" s="193">
        <f t="shared" ref="BI117:BI148" si="18">IF(N117="nulová",J117,0)</f>
        <v>0</v>
      </c>
      <c r="BJ117" s="19" t="s">
        <v>79</v>
      </c>
      <c r="BK117" s="193">
        <f t="shared" ref="BK117:BK148" si="19">ROUND(I117*H117,2)</f>
        <v>0</v>
      </c>
      <c r="BL117" s="19" t="s">
        <v>184</v>
      </c>
      <c r="BM117" s="192" t="s">
        <v>962</v>
      </c>
    </row>
    <row r="118" spans="1:65" s="2" customFormat="1" ht="16.5" customHeight="1">
      <c r="A118" s="36"/>
      <c r="B118" s="37"/>
      <c r="C118" s="181" t="s">
        <v>423</v>
      </c>
      <c r="D118" s="181" t="s">
        <v>179</v>
      </c>
      <c r="E118" s="182" t="s">
        <v>3239</v>
      </c>
      <c r="F118" s="183" t="s">
        <v>3824</v>
      </c>
      <c r="G118" s="184" t="s">
        <v>19</v>
      </c>
      <c r="H118" s="185">
        <v>1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79</v>
      </c>
      <c r="BK118" s="193">
        <f t="shared" si="19"/>
        <v>0</v>
      </c>
      <c r="BL118" s="19" t="s">
        <v>184</v>
      </c>
      <c r="BM118" s="192" t="s">
        <v>972</v>
      </c>
    </row>
    <row r="119" spans="1:65" s="2" customFormat="1" ht="55.5" customHeight="1">
      <c r="A119" s="36"/>
      <c r="B119" s="37"/>
      <c r="C119" s="181" t="s">
        <v>429</v>
      </c>
      <c r="D119" s="181" t="s">
        <v>179</v>
      </c>
      <c r="E119" s="182" t="s">
        <v>3825</v>
      </c>
      <c r="F119" s="183" t="s">
        <v>3826</v>
      </c>
      <c r="G119" s="184" t="s">
        <v>19</v>
      </c>
      <c r="H119" s="185">
        <v>1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982</v>
      </c>
    </row>
    <row r="120" spans="1:65" s="2" customFormat="1" ht="16.5" customHeight="1">
      <c r="A120" s="36"/>
      <c r="B120" s="37"/>
      <c r="C120" s="181" t="s">
        <v>434</v>
      </c>
      <c r="D120" s="181" t="s">
        <v>179</v>
      </c>
      <c r="E120" s="182" t="s">
        <v>3827</v>
      </c>
      <c r="F120" s="183" t="s">
        <v>3817</v>
      </c>
      <c r="G120" s="184" t="s">
        <v>19</v>
      </c>
      <c r="H120" s="185">
        <v>1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992</v>
      </c>
    </row>
    <row r="121" spans="1:65" s="2" customFormat="1" ht="16.5" customHeight="1">
      <c r="A121" s="36"/>
      <c r="B121" s="37"/>
      <c r="C121" s="181" t="s">
        <v>439</v>
      </c>
      <c r="D121" s="181" t="s">
        <v>179</v>
      </c>
      <c r="E121" s="182" t="s">
        <v>3828</v>
      </c>
      <c r="F121" s="183" t="s">
        <v>3829</v>
      </c>
      <c r="G121" s="184" t="s">
        <v>19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1002</v>
      </c>
    </row>
    <row r="122" spans="1:65" s="2" customFormat="1" ht="16.5" customHeight="1">
      <c r="A122" s="36"/>
      <c r="B122" s="37"/>
      <c r="C122" s="181" t="s">
        <v>445</v>
      </c>
      <c r="D122" s="181" t="s">
        <v>179</v>
      </c>
      <c r="E122" s="182" t="s">
        <v>3830</v>
      </c>
      <c r="F122" s="183" t="s">
        <v>3831</v>
      </c>
      <c r="G122" s="184" t="s">
        <v>19</v>
      </c>
      <c r="H122" s="185">
        <v>1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1012</v>
      </c>
    </row>
    <row r="123" spans="1:65" s="2" customFormat="1" ht="16.5" customHeight="1">
      <c r="A123" s="36"/>
      <c r="B123" s="37"/>
      <c r="C123" s="181" t="s">
        <v>456</v>
      </c>
      <c r="D123" s="181" t="s">
        <v>179</v>
      </c>
      <c r="E123" s="182" t="s">
        <v>3178</v>
      </c>
      <c r="F123" s="183" t="s">
        <v>3805</v>
      </c>
      <c r="G123" s="184" t="s">
        <v>19</v>
      </c>
      <c r="H123" s="185">
        <v>1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1023</v>
      </c>
    </row>
    <row r="124" spans="1:65" s="2" customFormat="1" ht="16.5" customHeight="1">
      <c r="A124" s="36"/>
      <c r="B124" s="37"/>
      <c r="C124" s="181" t="s">
        <v>463</v>
      </c>
      <c r="D124" s="181" t="s">
        <v>179</v>
      </c>
      <c r="E124" s="182" t="s">
        <v>3832</v>
      </c>
      <c r="F124" s="183" t="s">
        <v>3805</v>
      </c>
      <c r="G124" s="184" t="s">
        <v>19</v>
      </c>
      <c r="H124" s="185">
        <v>1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1034</v>
      </c>
    </row>
    <row r="125" spans="1:65" s="2" customFormat="1" ht="16.5" customHeight="1">
      <c r="A125" s="36"/>
      <c r="B125" s="37"/>
      <c r="C125" s="181" t="s">
        <v>472</v>
      </c>
      <c r="D125" s="181" t="s">
        <v>179</v>
      </c>
      <c r="E125" s="182" t="s">
        <v>3833</v>
      </c>
      <c r="F125" s="183" t="s">
        <v>3807</v>
      </c>
      <c r="G125" s="184" t="s">
        <v>19</v>
      </c>
      <c r="H125" s="185">
        <v>1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1043</v>
      </c>
    </row>
    <row r="126" spans="1:65" s="2" customFormat="1" ht="16.5" customHeight="1">
      <c r="A126" s="36"/>
      <c r="B126" s="37"/>
      <c r="C126" s="181" t="s">
        <v>480</v>
      </c>
      <c r="D126" s="181" t="s">
        <v>179</v>
      </c>
      <c r="E126" s="182" t="s">
        <v>3834</v>
      </c>
      <c r="F126" s="183" t="s">
        <v>3811</v>
      </c>
      <c r="G126" s="184" t="s">
        <v>19</v>
      </c>
      <c r="H126" s="185">
        <v>1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1053</v>
      </c>
    </row>
    <row r="127" spans="1:65" s="2" customFormat="1" ht="16.5" customHeight="1">
      <c r="A127" s="36"/>
      <c r="B127" s="37"/>
      <c r="C127" s="181" t="s">
        <v>486</v>
      </c>
      <c r="D127" s="181" t="s">
        <v>179</v>
      </c>
      <c r="E127" s="182" t="s">
        <v>3196</v>
      </c>
      <c r="F127" s="183" t="s">
        <v>3821</v>
      </c>
      <c r="G127" s="184" t="s">
        <v>19</v>
      </c>
      <c r="H127" s="185">
        <v>1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1069</v>
      </c>
    </row>
    <row r="128" spans="1:65" s="2" customFormat="1" ht="16.5" customHeight="1">
      <c r="A128" s="36"/>
      <c r="B128" s="37"/>
      <c r="C128" s="181" t="s">
        <v>490</v>
      </c>
      <c r="D128" s="181" t="s">
        <v>179</v>
      </c>
      <c r="E128" s="182" t="s">
        <v>3157</v>
      </c>
      <c r="F128" s="183" t="s">
        <v>3813</v>
      </c>
      <c r="G128" s="184" t="s">
        <v>19</v>
      </c>
      <c r="H128" s="185">
        <v>1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1081</v>
      </c>
    </row>
    <row r="129" spans="1:65" s="2" customFormat="1" ht="16.5" customHeight="1">
      <c r="A129" s="36"/>
      <c r="B129" s="37"/>
      <c r="C129" s="181" t="s">
        <v>495</v>
      </c>
      <c r="D129" s="181" t="s">
        <v>179</v>
      </c>
      <c r="E129" s="182" t="s">
        <v>3159</v>
      </c>
      <c r="F129" s="183" t="s">
        <v>3814</v>
      </c>
      <c r="G129" s="184" t="s">
        <v>19</v>
      </c>
      <c r="H129" s="185">
        <v>2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1094</v>
      </c>
    </row>
    <row r="130" spans="1:65" s="2" customFormat="1" ht="16.5" customHeight="1">
      <c r="A130" s="36"/>
      <c r="B130" s="37"/>
      <c r="C130" s="181" t="s">
        <v>502</v>
      </c>
      <c r="D130" s="181" t="s">
        <v>179</v>
      </c>
      <c r="E130" s="182" t="s">
        <v>3835</v>
      </c>
      <c r="F130" s="183" t="s">
        <v>3822</v>
      </c>
      <c r="G130" s="184" t="s">
        <v>19</v>
      </c>
      <c r="H130" s="185">
        <v>1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1107</v>
      </c>
    </row>
    <row r="131" spans="1:65" s="2" customFormat="1" ht="16.5" customHeight="1">
      <c r="A131" s="36"/>
      <c r="B131" s="37"/>
      <c r="C131" s="181" t="s">
        <v>508</v>
      </c>
      <c r="D131" s="181" t="s">
        <v>179</v>
      </c>
      <c r="E131" s="182" t="s">
        <v>3836</v>
      </c>
      <c r="F131" s="183" t="s">
        <v>3837</v>
      </c>
      <c r="G131" s="184" t="s">
        <v>19</v>
      </c>
      <c r="H131" s="185">
        <v>1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1118</v>
      </c>
    </row>
    <row r="132" spans="1:65" s="2" customFormat="1" ht="16.5" customHeight="1">
      <c r="A132" s="36"/>
      <c r="B132" s="37"/>
      <c r="C132" s="181" t="s">
        <v>514</v>
      </c>
      <c r="D132" s="181" t="s">
        <v>179</v>
      </c>
      <c r="E132" s="182" t="s">
        <v>3838</v>
      </c>
      <c r="F132" s="183" t="s">
        <v>3839</v>
      </c>
      <c r="G132" s="184" t="s">
        <v>19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1130</v>
      </c>
    </row>
    <row r="133" spans="1:65" s="2" customFormat="1" ht="16.5" customHeight="1">
      <c r="A133" s="36"/>
      <c r="B133" s="37"/>
      <c r="C133" s="181" t="s">
        <v>520</v>
      </c>
      <c r="D133" s="181" t="s">
        <v>179</v>
      </c>
      <c r="E133" s="182" t="s">
        <v>3840</v>
      </c>
      <c r="F133" s="183" t="s">
        <v>3841</v>
      </c>
      <c r="G133" s="184" t="s">
        <v>19</v>
      </c>
      <c r="H133" s="185">
        <v>1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1144</v>
      </c>
    </row>
    <row r="134" spans="1:65" s="2" customFormat="1" ht="16.5" customHeight="1">
      <c r="A134" s="36"/>
      <c r="B134" s="37"/>
      <c r="C134" s="181" t="s">
        <v>526</v>
      </c>
      <c r="D134" s="181" t="s">
        <v>179</v>
      </c>
      <c r="E134" s="182" t="s">
        <v>3139</v>
      </c>
      <c r="F134" s="183" t="s">
        <v>3810</v>
      </c>
      <c r="G134" s="184" t="s">
        <v>19</v>
      </c>
      <c r="H134" s="185">
        <v>1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1155</v>
      </c>
    </row>
    <row r="135" spans="1:65" s="2" customFormat="1" ht="16.5" customHeight="1">
      <c r="A135" s="36"/>
      <c r="B135" s="37"/>
      <c r="C135" s="181" t="s">
        <v>533</v>
      </c>
      <c r="D135" s="181" t="s">
        <v>179</v>
      </c>
      <c r="E135" s="182" t="s">
        <v>3827</v>
      </c>
      <c r="F135" s="183" t="s">
        <v>3817</v>
      </c>
      <c r="G135" s="184" t="s">
        <v>19</v>
      </c>
      <c r="H135" s="185">
        <v>1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1165</v>
      </c>
    </row>
    <row r="136" spans="1:65" s="2" customFormat="1" ht="16.5" customHeight="1">
      <c r="A136" s="36"/>
      <c r="B136" s="37"/>
      <c r="C136" s="181" t="s">
        <v>542</v>
      </c>
      <c r="D136" s="181" t="s">
        <v>179</v>
      </c>
      <c r="E136" s="182" t="s">
        <v>3842</v>
      </c>
      <c r="F136" s="183" t="s">
        <v>3843</v>
      </c>
      <c r="G136" s="184" t="s">
        <v>19</v>
      </c>
      <c r="H136" s="185">
        <v>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1177</v>
      </c>
    </row>
    <row r="137" spans="1:65" s="2" customFormat="1" ht="16.5" customHeight="1">
      <c r="A137" s="36"/>
      <c r="B137" s="37"/>
      <c r="C137" s="181" t="s">
        <v>551</v>
      </c>
      <c r="D137" s="181" t="s">
        <v>179</v>
      </c>
      <c r="E137" s="182" t="s">
        <v>3844</v>
      </c>
      <c r="F137" s="183" t="s">
        <v>3845</v>
      </c>
      <c r="G137" s="184" t="s">
        <v>19</v>
      </c>
      <c r="H137" s="185">
        <v>2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1188</v>
      </c>
    </row>
    <row r="138" spans="1:65" s="2" customFormat="1" ht="16.5" customHeight="1">
      <c r="A138" s="36"/>
      <c r="B138" s="37"/>
      <c r="C138" s="181" t="s">
        <v>561</v>
      </c>
      <c r="D138" s="181" t="s">
        <v>179</v>
      </c>
      <c r="E138" s="182" t="s">
        <v>3846</v>
      </c>
      <c r="F138" s="183" t="s">
        <v>3847</v>
      </c>
      <c r="G138" s="184" t="s">
        <v>19</v>
      </c>
      <c r="H138" s="185">
        <v>1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1200</v>
      </c>
    </row>
    <row r="139" spans="1:65" s="2" customFormat="1" ht="16.5" customHeight="1">
      <c r="A139" s="36"/>
      <c r="B139" s="37"/>
      <c r="C139" s="181" t="s">
        <v>571</v>
      </c>
      <c r="D139" s="181" t="s">
        <v>179</v>
      </c>
      <c r="E139" s="182" t="s">
        <v>3848</v>
      </c>
      <c r="F139" s="183" t="s">
        <v>3849</v>
      </c>
      <c r="G139" s="184" t="s">
        <v>19</v>
      </c>
      <c r="H139" s="185">
        <v>1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1212</v>
      </c>
    </row>
    <row r="140" spans="1:65" s="2" customFormat="1" ht="16.5" customHeight="1">
      <c r="A140" s="36"/>
      <c r="B140" s="37"/>
      <c r="C140" s="181" t="s">
        <v>893</v>
      </c>
      <c r="D140" s="181" t="s">
        <v>179</v>
      </c>
      <c r="E140" s="182" t="s">
        <v>3850</v>
      </c>
      <c r="F140" s="183" t="s">
        <v>3851</v>
      </c>
      <c r="G140" s="184" t="s">
        <v>19</v>
      </c>
      <c r="H140" s="185">
        <v>1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1224</v>
      </c>
    </row>
    <row r="141" spans="1:65" s="2" customFormat="1" ht="16.5" customHeight="1">
      <c r="A141" s="36"/>
      <c r="B141" s="37"/>
      <c r="C141" s="181" t="s">
        <v>900</v>
      </c>
      <c r="D141" s="181" t="s">
        <v>179</v>
      </c>
      <c r="E141" s="182" t="s">
        <v>3852</v>
      </c>
      <c r="F141" s="183" t="s">
        <v>3829</v>
      </c>
      <c r="G141" s="184" t="s">
        <v>19</v>
      </c>
      <c r="H141" s="185">
        <v>1</v>
      </c>
      <c r="I141" s="186"/>
      <c r="J141" s="187">
        <f t="shared" si="1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79</v>
      </c>
      <c r="BK141" s="193">
        <f t="shared" si="19"/>
        <v>0</v>
      </c>
      <c r="BL141" s="19" t="s">
        <v>184</v>
      </c>
      <c r="BM141" s="192" t="s">
        <v>1235</v>
      </c>
    </row>
    <row r="142" spans="1:65" s="2" customFormat="1" ht="21.75" customHeight="1">
      <c r="A142" s="36"/>
      <c r="B142" s="37"/>
      <c r="C142" s="181" t="s">
        <v>908</v>
      </c>
      <c r="D142" s="181" t="s">
        <v>179</v>
      </c>
      <c r="E142" s="182" t="s">
        <v>3853</v>
      </c>
      <c r="F142" s="183" t="s">
        <v>3854</v>
      </c>
      <c r="G142" s="184" t="s">
        <v>19</v>
      </c>
      <c r="H142" s="185">
        <v>1</v>
      </c>
      <c r="I142" s="186"/>
      <c r="J142" s="187">
        <f t="shared" si="1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79</v>
      </c>
      <c r="BK142" s="193">
        <f t="shared" si="19"/>
        <v>0</v>
      </c>
      <c r="BL142" s="19" t="s">
        <v>184</v>
      </c>
      <c r="BM142" s="192" t="s">
        <v>1247</v>
      </c>
    </row>
    <row r="143" spans="1:65" s="2" customFormat="1" ht="16.5" customHeight="1">
      <c r="A143" s="36"/>
      <c r="B143" s="37"/>
      <c r="C143" s="181" t="s">
        <v>914</v>
      </c>
      <c r="D143" s="181" t="s">
        <v>179</v>
      </c>
      <c r="E143" s="182" t="s">
        <v>3855</v>
      </c>
      <c r="F143" s="183" t="s">
        <v>3856</v>
      </c>
      <c r="G143" s="184" t="s">
        <v>19</v>
      </c>
      <c r="H143" s="185">
        <v>1</v>
      </c>
      <c r="I143" s="186"/>
      <c r="J143" s="187">
        <f t="shared" si="1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79</v>
      </c>
      <c r="BK143" s="193">
        <f t="shared" si="19"/>
        <v>0</v>
      </c>
      <c r="BL143" s="19" t="s">
        <v>184</v>
      </c>
      <c r="BM143" s="192" t="s">
        <v>1259</v>
      </c>
    </row>
    <row r="144" spans="1:65" s="2" customFormat="1" ht="16.5" customHeight="1">
      <c r="A144" s="36"/>
      <c r="B144" s="37"/>
      <c r="C144" s="181" t="s">
        <v>922</v>
      </c>
      <c r="D144" s="181" t="s">
        <v>179</v>
      </c>
      <c r="E144" s="182" t="s">
        <v>3857</v>
      </c>
      <c r="F144" s="183" t="s">
        <v>3858</v>
      </c>
      <c r="G144" s="184" t="s">
        <v>19</v>
      </c>
      <c r="H144" s="185">
        <v>1</v>
      </c>
      <c r="I144" s="186"/>
      <c r="J144" s="187">
        <f t="shared" si="1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79</v>
      </c>
      <c r="BK144" s="193">
        <f t="shared" si="19"/>
        <v>0</v>
      </c>
      <c r="BL144" s="19" t="s">
        <v>184</v>
      </c>
      <c r="BM144" s="192" t="s">
        <v>1273</v>
      </c>
    </row>
    <row r="145" spans="1:65" s="2" customFormat="1" ht="16.5" customHeight="1">
      <c r="A145" s="36"/>
      <c r="B145" s="37"/>
      <c r="C145" s="181" t="s">
        <v>929</v>
      </c>
      <c r="D145" s="181" t="s">
        <v>179</v>
      </c>
      <c r="E145" s="182" t="s">
        <v>3859</v>
      </c>
      <c r="F145" s="183" t="s">
        <v>3860</v>
      </c>
      <c r="G145" s="184" t="s">
        <v>19</v>
      </c>
      <c r="H145" s="185">
        <v>1</v>
      </c>
      <c r="I145" s="186"/>
      <c r="J145" s="187">
        <f t="shared" si="1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79</v>
      </c>
      <c r="BK145" s="193">
        <f t="shared" si="19"/>
        <v>0</v>
      </c>
      <c r="BL145" s="19" t="s">
        <v>184</v>
      </c>
      <c r="BM145" s="192" t="s">
        <v>1284</v>
      </c>
    </row>
    <row r="146" spans="1:65" s="2" customFormat="1" ht="16.5" customHeight="1">
      <c r="A146" s="36"/>
      <c r="B146" s="37"/>
      <c r="C146" s="181" t="s">
        <v>934</v>
      </c>
      <c r="D146" s="181" t="s">
        <v>179</v>
      </c>
      <c r="E146" s="182" t="s">
        <v>3861</v>
      </c>
      <c r="F146" s="183" t="s">
        <v>3862</v>
      </c>
      <c r="G146" s="184" t="s">
        <v>19</v>
      </c>
      <c r="H146" s="185">
        <v>1</v>
      </c>
      <c r="I146" s="186"/>
      <c r="J146" s="187">
        <f t="shared" si="1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79</v>
      </c>
      <c r="BK146" s="193">
        <f t="shared" si="19"/>
        <v>0</v>
      </c>
      <c r="BL146" s="19" t="s">
        <v>184</v>
      </c>
      <c r="BM146" s="192" t="s">
        <v>1295</v>
      </c>
    </row>
    <row r="147" spans="1:65" s="2" customFormat="1" ht="16.5" customHeight="1">
      <c r="A147" s="36"/>
      <c r="B147" s="37"/>
      <c r="C147" s="181" t="s">
        <v>940</v>
      </c>
      <c r="D147" s="181" t="s">
        <v>179</v>
      </c>
      <c r="E147" s="182" t="s">
        <v>3863</v>
      </c>
      <c r="F147" s="183" t="s">
        <v>3864</v>
      </c>
      <c r="G147" s="184" t="s">
        <v>19</v>
      </c>
      <c r="H147" s="185">
        <v>1</v>
      </c>
      <c r="I147" s="186"/>
      <c r="J147" s="187">
        <f t="shared" si="1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79</v>
      </c>
      <c r="BK147" s="193">
        <f t="shared" si="19"/>
        <v>0</v>
      </c>
      <c r="BL147" s="19" t="s">
        <v>184</v>
      </c>
      <c r="BM147" s="192" t="s">
        <v>1306</v>
      </c>
    </row>
    <row r="148" spans="1:65" s="2" customFormat="1" ht="16.5" customHeight="1">
      <c r="A148" s="36"/>
      <c r="B148" s="37"/>
      <c r="C148" s="181" t="s">
        <v>945</v>
      </c>
      <c r="D148" s="181" t="s">
        <v>179</v>
      </c>
      <c r="E148" s="182" t="s">
        <v>3842</v>
      </c>
      <c r="F148" s="183" t="s">
        <v>3843</v>
      </c>
      <c r="G148" s="184" t="s">
        <v>19</v>
      </c>
      <c r="H148" s="185">
        <v>1</v>
      </c>
      <c r="I148" s="186"/>
      <c r="J148" s="187">
        <f t="shared" si="1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79</v>
      </c>
      <c r="BK148" s="193">
        <f t="shared" si="19"/>
        <v>0</v>
      </c>
      <c r="BL148" s="19" t="s">
        <v>184</v>
      </c>
      <c r="BM148" s="192" t="s">
        <v>1316</v>
      </c>
    </row>
    <row r="149" spans="1:65" s="2" customFormat="1" ht="16.5" customHeight="1">
      <c r="A149" s="36"/>
      <c r="B149" s="37"/>
      <c r="C149" s="181" t="s">
        <v>950</v>
      </c>
      <c r="D149" s="181" t="s">
        <v>179</v>
      </c>
      <c r="E149" s="182" t="s">
        <v>3844</v>
      </c>
      <c r="F149" s="183" t="s">
        <v>3845</v>
      </c>
      <c r="G149" s="184" t="s">
        <v>19</v>
      </c>
      <c r="H149" s="185">
        <v>2</v>
      </c>
      <c r="I149" s="186"/>
      <c r="J149" s="187">
        <f t="shared" ref="J149:J180" si="20">ROUND(I149*H149,2)</f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ref="P149:P180" si="21">O149*H149</f>
        <v>0</v>
      </c>
      <c r="Q149" s="190">
        <v>0</v>
      </c>
      <c r="R149" s="190">
        <f t="shared" ref="R149:R180" si="22">Q149*H149</f>
        <v>0</v>
      </c>
      <c r="S149" s="190">
        <v>0</v>
      </c>
      <c r="T149" s="191">
        <f t="shared" ref="T149:T180" si="23"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ref="BE149:BE180" si="24">IF(N149="základní",J149,0)</f>
        <v>0</v>
      </c>
      <c r="BF149" s="193">
        <f t="shared" ref="BF149:BF180" si="25">IF(N149="snížená",J149,0)</f>
        <v>0</v>
      </c>
      <c r="BG149" s="193">
        <f t="shared" ref="BG149:BG180" si="26">IF(N149="zákl. přenesená",J149,0)</f>
        <v>0</v>
      </c>
      <c r="BH149" s="193">
        <f t="shared" ref="BH149:BH180" si="27">IF(N149="sníž. přenesená",J149,0)</f>
        <v>0</v>
      </c>
      <c r="BI149" s="193">
        <f t="shared" ref="BI149:BI180" si="28">IF(N149="nulová",J149,0)</f>
        <v>0</v>
      </c>
      <c r="BJ149" s="19" t="s">
        <v>79</v>
      </c>
      <c r="BK149" s="193">
        <f t="shared" ref="BK149:BK180" si="29">ROUND(I149*H149,2)</f>
        <v>0</v>
      </c>
      <c r="BL149" s="19" t="s">
        <v>184</v>
      </c>
      <c r="BM149" s="192" t="s">
        <v>1327</v>
      </c>
    </row>
    <row r="150" spans="1:65" s="2" customFormat="1" ht="16.5" customHeight="1">
      <c r="A150" s="36"/>
      <c r="B150" s="37"/>
      <c r="C150" s="181" t="s">
        <v>956</v>
      </c>
      <c r="D150" s="181" t="s">
        <v>179</v>
      </c>
      <c r="E150" s="182" t="s">
        <v>3846</v>
      </c>
      <c r="F150" s="183" t="s">
        <v>3847</v>
      </c>
      <c r="G150" s="184" t="s">
        <v>19</v>
      </c>
      <c r="H150" s="185">
        <v>1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1338</v>
      </c>
    </row>
    <row r="151" spans="1:65" s="2" customFormat="1" ht="21.75" customHeight="1">
      <c r="A151" s="36"/>
      <c r="B151" s="37"/>
      <c r="C151" s="181" t="s">
        <v>962</v>
      </c>
      <c r="D151" s="181" t="s">
        <v>179</v>
      </c>
      <c r="E151" s="182" t="s">
        <v>3853</v>
      </c>
      <c r="F151" s="183" t="s">
        <v>3854</v>
      </c>
      <c r="G151" s="184" t="s">
        <v>19</v>
      </c>
      <c r="H151" s="185">
        <v>1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1348</v>
      </c>
    </row>
    <row r="152" spans="1:65" s="2" customFormat="1" ht="16.5" customHeight="1">
      <c r="A152" s="36"/>
      <c r="B152" s="37"/>
      <c r="C152" s="181" t="s">
        <v>967</v>
      </c>
      <c r="D152" s="181" t="s">
        <v>179</v>
      </c>
      <c r="E152" s="182" t="s">
        <v>3865</v>
      </c>
      <c r="F152" s="183" t="s">
        <v>3811</v>
      </c>
      <c r="G152" s="184" t="s">
        <v>19</v>
      </c>
      <c r="H152" s="185">
        <v>1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1360</v>
      </c>
    </row>
    <row r="153" spans="1:65" s="2" customFormat="1" ht="16.5" customHeight="1">
      <c r="A153" s="36"/>
      <c r="B153" s="37"/>
      <c r="C153" s="181" t="s">
        <v>972</v>
      </c>
      <c r="D153" s="181" t="s">
        <v>179</v>
      </c>
      <c r="E153" s="182" t="s">
        <v>3196</v>
      </c>
      <c r="F153" s="183" t="s">
        <v>3821</v>
      </c>
      <c r="G153" s="184" t="s">
        <v>19</v>
      </c>
      <c r="H153" s="185">
        <v>1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1370</v>
      </c>
    </row>
    <row r="154" spans="1:65" s="2" customFormat="1" ht="16.5" customHeight="1">
      <c r="A154" s="36"/>
      <c r="B154" s="37"/>
      <c r="C154" s="181" t="s">
        <v>977</v>
      </c>
      <c r="D154" s="181" t="s">
        <v>179</v>
      </c>
      <c r="E154" s="182" t="s">
        <v>3157</v>
      </c>
      <c r="F154" s="183" t="s">
        <v>3813</v>
      </c>
      <c r="G154" s="184" t="s">
        <v>19</v>
      </c>
      <c r="H154" s="185">
        <v>1</v>
      </c>
      <c r="I154" s="186"/>
      <c r="J154" s="187">
        <f t="shared" si="2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79</v>
      </c>
      <c r="BK154" s="193">
        <f t="shared" si="29"/>
        <v>0</v>
      </c>
      <c r="BL154" s="19" t="s">
        <v>184</v>
      </c>
      <c r="BM154" s="192" t="s">
        <v>1381</v>
      </c>
    </row>
    <row r="155" spans="1:65" s="2" customFormat="1" ht="16.5" customHeight="1">
      <c r="A155" s="36"/>
      <c r="B155" s="37"/>
      <c r="C155" s="181" t="s">
        <v>982</v>
      </c>
      <c r="D155" s="181" t="s">
        <v>179</v>
      </c>
      <c r="E155" s="182" t="s">
        <v>3159</v>
      </c>
      <c r="F155" s="183" t="s">
        <v>3814</v>
      </c>
      <c r="G155" s="184" t="s">
        <v>19</v>
      </c>
      <c r="H155" s="185">
        <v>2</v>
      </c>
      <c r="I155" s="186"/>
      <c r="J155" s="187">
        <f t="shared" si="2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79</v>
      </c>
      <c r="BK155" s="193">
        <f t="shared" si="29"/>
        <v>0</v>
      </c>
      <c r="BL155" s="19" t="s">
        <v>184</v>
      </c>
      <c r="BM155" s="192" t="s">
        <v>1392</v>
      </c>
    </row>
    <row r="156" spans="1:65" s="2" customFormat="1" ht="16.5" customHeight="1">
      <c r="A156" s="36"/>
      <c r="B156" s="37"/>
      <c r="C156" s="181" t="s">
        <v>987</v>
      </c>
      <c r="D156" s="181" t="s">
        <v>179</v>
      </c>
      <c r="E156" s="182" t="s">
        <v>3866</v>
      </c>
      <c r="F156" s="183" t="s">
        <v>3867</v>
      </c>
      <c r="G156" s="184" t="s">
        <v>19</v>
      </c>
      <c r="H156" s="185">
        <v>1</v>
      </c>
      <c r="I156" s="186"/>
      <c r="J156" s="187">
        <f t="shared" si="2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9" t="s">
        <v>79</v>
      </c>
      <c r="BK156" s="193">
        <f t="shared" si="29"/>
        <v>0</v>
      </c>
      <c r="BL156" s="19" t="s">
        <v>184</v>
      </c>
      <c r="BM156" s="192" t="s">
        <v>1404</v>
      </c>
    </row>
    <row r="157" spans="1:65" s="2" customFormat="1" ht="16.5" customHeight="1">
      <c r="A157" s="36"/>
      <c r="B157" s="37"/>
      <c r="C157" s="181" t="s">
        <v>992</v>
      </c>
      <c r="D157" s="181" t="s">
        <v>179</v>
      </c>
      <c r="E157" s="182" t="s">
        <v>3868</v>
      </c>
      <c r="F157" s="183" t="s">
        <v>3869</v>
      </c>
      <c r="G157" s="184" t="s">
        <v>19</v>
      </c>
      <c r="H157" s="185">
        <v>1</v>
      </c>
      <c r="I157" s="186"/>
      <c r="J157" s="187">
        <f t="shared" si="2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9" t="s">
        <v>79</v>
      </c>
      <c r="BK157" s="193">
        <f t="shared" si="29"/>
        <v>0</v>
      </c>
      <c r="BL157" s="19" t="s">
        <v>184</v>
      </c>
      <c r="BM157" s="192" t="s">
        <v>1414</v>
      </c>
    </row>
    <row r="158" spans="1:65" s="2" customFormat="1" ht="16.5" customHeight="1">
      <c r="A158" s="36"/>
      <c r="B158" s="37"/>
      <c r="C158" s="181" t="s">
        <v>997</v>
      </c>
      <c r="D158" s="181" t="s">
        <v>179</v>
      </c>
      <c r="E158" s="182" t="s">
        <v>3870</v>
      </c>
      <c r="F158" s="183" t="s">
        <v>3871</v>
      </c>
      <c r="G158" s="184" t="s">
        <v>19</v>
      </c>
      <c r="H158" s="185">
        <v>1</v>
      </c>
      <c r="I158" s="186"/>
      <c r="J158" s="187">
        <f t="shared" si="2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79</v>
      </c>
      <c r="BK158" s="193">
        <f t="shared" si="29"/>
        <v>0</v>
      </c>
      <c r="BL158" s="19" t="s">
        <v>184</v>
      </c>
      <c r="BM158" s="192" t="s">
        <v>1428</v>
      </c>
    </row>
    <row r="159" spans="1:65" s="2" customFormat="1" ht="16.5" customHeight="1">
      <c r="A159" s="36"/>
      <c r="B159" s="37"/>
      <c r="C159" s="181" t="s">
        <v>1002</v>
      </c>
      <c r="D159" s="181" t="s">
        <v>179</v>
      </c>
      <c r="E159" s="182" t="s">
        <v>3872</v>
      </c>
      <c r="F159" s="183" t="s">
        <v>3873</v>
      </c>
      <c r="G159" s="184" t="s">
        <v>19</v>
      </c>
      <c r="H159" s="185">
        <v>1</v>
      </c>
      <c r="I159" s="186"/>
      <c r="J159" s="187">
        <f t="shared" si="2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79</v>
      </c>
      <c r="BK159" s="193">
        <f t="shared" si="29"/>
        <v>0</v>
      </c>
      <c r="BL159" s="19" t="s">
        <v>184</v>
      </c>
      <c r="BM159" s="192" t="s">
        <v>1440</v>
      </c>
    </row>
    <row r="160" spans="1:65" s="2" customFormat="1" ht="16.5" customHeight="1">
      <c r="A160" s="36"/>
      <c r="B160" s="37"/>
      <c r="C160" s="181" t="s">
        <v>1007</v>
      </c>
      <c r="D160" s="181" t="s">
        <v>179</v>
      </c>
      <c r="E160" s="182" t="s">
        <v>3874</v>
      </c>
      <c r="F160" s="183" t="s">
        <v>3875</v>
      </c>
      <c r="G160" s="184" t="s">
        <v>19</v>
      </c>
      <c r="H160" s="185">
        <v>1</v>
      </c>
      <c r="I160" s="186"/>
      <c r="J160" s="187">
        <f t="shared" si="2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79</v>
      </c>
      <c r="BK160" s="193">
        <f t="shared" si="29"/>
        <v>0</v>
      </c>
      <c r="BL160" s="19" t="s">
        <v>184</v>
      </c>
      <c r="BM160" s="192" t="s">
        <v>1452</v>
      </c>
    </row>
    <row r="161" spans="1:65" s="2" customFormat="1" ht="16.5" customHeight="1">
      <c r="A161" s="36"/>
      <c r="B161" s="37"/>
      <c r="C161" s="181" t="s">
        <v>1012</v>
      </c>
      <c r="D161" s="181" t="s">
        <v>179</v>
      </c>
      <c r="E161" s="182" t="s">
        <v>3876</v>
      </c>
      <c r="F161" s="183" t="s">
        <v>3811</v>
      </c>
      <c r="G161" s="184" t="s">
        <v>19</v>
      </c>
      <c r="H161" s="185">
        <v>1</v>
      </c>
      <c r="I161" s="186"/>
      <c r="J161" s="187">
        <f t="shared" si="2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79</v>
      </c>
      <c r="BK161" s="193">
        <f t="shared" si="29"/>
        <v>0</v>
      </c>
      <c r="BL161" s="19" t="s">
        <v>184</v>
      </c>
      <c r="BM161" s="192" t="s">
        <v>1462</v>
      </c>
    </row>
    <row r="162" spans="1:65" s="2" customFormat="1" ht="16.5" customHeight="1">
      <c r="A162" s="36"/>
      <c r="B162" s="37"/>
      <c r="C162" s="181" t="s">
        <v>1017</v>
      </c>
      <c r="D162" s="181" t="s">
        <v>179</v>
      </c>
      <c r="E162" s="182" t="s">
        <v>3155</v>
      </c>
      <c r="F162" s="183" t="s">
        <v>3812</v>
      </c>
      <c r="G162" s="184" t="s">
        <v>19</v>
      </c>
      <c r="H162" s="185">
        <v>1</v>
      </c>
      <c r="I162" s="186"/>
      <c r="J162" s="187">
        <f t="shared" si="2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79</v>
      </c>
      <c r="BK162" s="193">
        <f t="shared" si="29"/>
        <v>0</v>
      </c>
      <c r="BL162" s="19" t="s">
        <v>184</v>
      </c>
      <c r="BM162" s="192" t="s">
        <v>1475</v>
      </c>
    </row>
    <row r="163" spans="1:65" s="2" customFormat="1" ht="16.5" customHeight="1">
      <c r="A163" s="36"/>
      <c r="B163" s="37"/>
      <c r="C163" s="181" t="s">
        <v>1023</v>
      </c>
      <c r="D163" s="181" t="s">
        <v>179</v>
      </c>
      <c r="E163" s="182" t="s">
        <v>3877</v>
      </c>
      <c r="F163" s="183" t="s">
        <v>3878</v>
      </c>
      <c r="G163" s="184" t="s">
        <v>19</v>
      </c>
      <c r="H163" s="185">
        <v>1</v>
      </c>
      <c r="I163" s="186"/>
      <c r="J163" s="187">
        <f t="shared" si="2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79</v>
      </c>
      <c r="BK163" s="193">
        <f t="shared" si="29"/>
        <v>0</v>
      </c>
      <c r="BL163" s="19" t="s">
        <v>184</v>
      </c>
      <c r="BM163" s="192" t="s">
        <v>1486</v>
      </c>
    </row>
    <row r="164" spans="1:65" s="2" customFormat="1" ht="16.5" customHeight="1">
      <c r="A164" s="36"/>
      <c r="B164" s="37"/>
      <c r="C164" s="181" t="s">
        <v>1029</v>
      </c>
      <c r="D164" s="181" t="s">
        <v>179</v>
      </c>
      <c r="E164" s="182" t="s">
        <v>3879</v>
      </c>
      <c r="F164" s="183" t="s">
        <v>3817</v>
      </c>
      <c r="G164" s="184" t="s">
        <v>19</v>
      </c>
      <c r="H164" s="185">
        <v>1</v>
      </c>
      <c r="I164" s="186"/>
      <c r="J164" s="187">
        <f t="shared" si="2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79</v>
      </c>
      <c r="BK164" s="193">
        <f t="shared" si="29"/>
        <v>0</v>
      </c>
      <c r="BL164" s="19" t="s">
        <v>184</v>
      </c>
      <c r="BM164" s="192" t="s">
        <v>1497</v>
      </c>
    </row>
    <row r="165" spans="1:65" s="2" customFormat="1" ht="16.5" customHeight="1">
      <c r="A165" s="36"/>
      <c r="B165" s="37"/>
      <c r="C165" s="181" t="s">
        <v>1034</v>
      </c>
      <c r="D165" s="181" t="s">
        <v>179</v>
      </c>
      <c r="E165" s="182" t="s">
        <v>3880</v>
      </c>
      <c r="F165" s="183" t="s">
        <v>3881</v>
      </c>
      <c r="G165" s="184" t="s">
        <v>19</v>
      </c>
      <c r="H165" s="185">
        <v>1</v>
      </c>
      <c r="I165" s="186"/>
      <c r="J165" s="187">
        <f t="shared" si="2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9" t="s">
        <v>79</v>
      </c>
      <c r="BK165" s="193">
        <f t="shared" si="29"/>
        <v>0</v>
      </c>
      <c r="BL165" s="19" t="s">
        <v>184</v>
      </c>
      <c r="BM165" s="192" t="s">
        <v>1508</v>
      </c>
    </row>
    <row r="166" spans="1:65" s="2" customFormat="1" ht="16.5" customHeight="1">
      <c r="A166" s="36"/>
      <c r="B166" s="37"/>
      <c r="C166" s="181" t="s">
        <v>1040</v>
      </c>
      <c r="D166" s="181" t="s">
        <v>179</v>
      </c>
      <c r="E166" s="182" t="s">
        <v>3157</v>
      </c>
      <c r="F166" s="183" t="s">
        <v>3813</v>
      </c>
      <c r="G166" s="184" t="s">
        <v>19</v>
      </c>
      <c r="H166" s="185">
        <v>1</v>
      </c>
      <c r="I166" s="186"/>
      <c r="J166" s="187">
        <f t="shared" si="2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9" t="s">
        <v>79</v>
      </c>
      <c r="BK166" s="193">
        <f t="shared" si="29"/>
        <v>0</v>
      </c>
      <c r="BL166" s="19" t="s">
        <v>184</v>
      </c>
      <c r="BM166" s="192" t="s">
        <v>1520</v>
      </c>
    </row>
    <row r="167" spans="1:65" s="2" customFormat="1" ht="16.5" customHeight="1">
      <c r="A167" s="36"/>
      <c r="B167" s="37"/>
      <c r="C167" s="181" t="s">
        <v>1043</v>
      </c>
      <c r="D167" s="181" t="s">
        <v>179</v>
      </c>
      <c r="E167" s="182" t="s">
        <v>3159</v>
      </c>
      <c r="F167" s="183" t="s">
        <v>3814</v>
      </c>
      <c r="G167" s="184" t="s">
        <v>19</v>
      </c>
      <c r="H167" s="185">
        <v>2</v>
      </c>
      <c r="I167" s="186"/>
      <c r="J167" s="187">
        <f t="shared" si="2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9" t="s">
        <v>79</v>
      </c>
      <c r="BK167" s="193">
        <f t="shared" si="29"/>
        <v>0</v>
      </c>
      <c r="BL167" s="19" t="s">
        <v>184</v>
      </c>
      <c r="BM167" s="192" t="s">
        <v>1533</v>
      </c>
    </row>
    <row r="168" spans="1:65" s="2" customFormat="1" ht="24.2" customHeight="1">
      <c r="A168" s="36"/>
      <c r="B168" s="37"/>
      <c r="C168" s="181" t="s">
        <v>1047</v>
      </c>
      <c r="D168" s="181" t="s">
        <v>179</v>
      </c>
      <c r="E168" s="182" t="s">
        <v>3882</v>
      </c>
      <c r="F168" s="183" t="s">
        <v>3883</v>
      </c>
      <c r="G168" s="184" t="s">
        <v>19</v>
      </c>
      <c r="H168" s="185">
        <v>1</v>
      </c>
      <c r="I168" s="186"/>
      <c r="J168" s="187">
        <f t="shared" si="2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9" t="s">
        <v>79</v>
      </c>
      <c r="BK168" s="193">
        <f t="shared" si="29"/>
        <v>0</v>
      </c>
      <c r="BL168" s="19" t="s">
        <v>184</v>
      </c>
      <c r="BM168" s="192" t="s">
        <v>1544</v>
      </c>
    </row>
    <row r="169" spans="1:65" s="2" customFormat="1" ht="16.5" customHeight="1">
      <c r="A169" s="36"/>
      <c r="B169" s="37"/>
      <c r="C169" s="181" t="s">
        <v>1053</v>
      </c>
      <c r="D169" s="181" t="s">
        <v>179</v>
      </c>
      <c r="E169" s="182" t="s">
        <v>3884</v>
      </c>
      <c r="F169" s="183" t="s">
        <v>3885</v>
      </c>
      <c r="G169" s="184" t="s">
        <v>19</v>
      </c>
      <c r="H169" s="185">
        <v>1</v>
      </c>
      <c r="I169" s="186"/>
      <c r="J169" s="187">
        <f t="shared" si="2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9" t="s">
        <v>79</v>
      </c>
      <c r="BK169" s="193">
        <f t="shared" si="29"/>
        <v>0</v>
      </c>
      <c r="BL169" s="19" t="s">
        <v>184</v>
      </c>
      <c r="BM169" s="192" t="s">
        <v>1555</v>
      </c>
    </row>
    <row r="170" spans="1:65" s="2" customFormat="1" ht="21.75" customHeight="1">
      <c r="A170" s="36"/>
      <c r="B170" s="37"/>
      <c r="C170" s="181" t="s">
        <v>1062</v>
      </c>
      <c r="D170" s="181" t="s">
        <v>179</v>
      </c>
      <c r="E170" s="182" t="s">
        <v>3886</v>
      </c>
      <c r="F170" s="183" t="s">
        <v>3887</v>
      </c>
      <c r="G170" s="184" t="s">
        <v>19</v>
      </c>
      <c r="H170" s="185">
        <v>1</v>
      </c>
      <c r="I170" s="186"/>
      <c r="J170" s="187">
        <f t="shared" si="2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9" t="s">
        <v>79</v>
      </c>
      <c r="BK170" s="193">
        <f t="shared" si="29"/>
        <v>0</v>
      </c>
      <c r="BL170" s="19" t="s">
        <v>184</v>
      </c>
      <c r="BM170" s="192" t="s">
        <v>1566</v>
      </c>
    </row>
    <row r="171" spans="1:65" s="2" customFormat="1" ht="16.5" customHeight="1">
      <c r="A171" s="36"/>
      <c r="B171" s="37"/>
      <c r="C171" s="181" t="s">
        <v>1069</v>
      </c>
      <c r="D171" s="181" t="s">
        <v>179</v>
      </c>
      <c r="E171" s="182" t="s">
        <v>3155</v>
      </c>
      <c r="F171" s="183" t="s">
        <v>3812</v>
      </c>
      <c r="G171" s="184" t="s">
        <v>19</v>
      </c>
      <c r="H171" s="185">
        <v>1</v>
      </c>
      <c r="I171" s="186"/>
      <c r="J171" s="187">
        <f t="shared" si="2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9" t="s">
        <v>79</v>
      </c>
      <c r="BK171" s="193">
        <f t="shared" si="29"/>
        <v>0</v>
      </c>
      <c r="BL171" s="19" t="s">
        <v>184</v>
      </c>
      <c r="BM171" s="192" t="s">
        <v>1579</v>
      </c>
    </row>
    <row r="172" spans="1:65" s="2" customFormat="1" ht="16.5" customHeight="1">
      <c r="A172" s="36"/>
      <c r="B172" s="37"/>
      <c r="C172" s="181" t="s">
        <v>1075</v>
      </c>
      <c r="D172" s="181" t="s">
        <v>179</v>
      </c>
      <c r="E172" s="182" t="s">
        <v>3888</v>
      </c>
      <c r="F172" s="183" t="s">
        <v>3889</v>
      </c>
      <c r="G172" s="184" t="s">
        <v>19</v>
      </c>
      <c r="H172" s="185">
        <v>1</v>
      </c>
      <c r="I172" s="186"/>
      <c r="J172" s="187">
        <f t="shared" si="2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9" t="s">
        <v>79</v>
      </c>
      <c r="BK172" s="193">
        <f t="shared" si="29"/>
        <v>0</v>
      </c>
      <c r="BL172" s="19" t="s">
        <v>184</v>
      </c>
      <c r="BM172" s="192" t="s">
        <v>1590</v>
      </c>
    </row>
    <row r="173" spans="1:65" s="2" customFormat="1" ht="16.5" customHeight="1">
      <c r="A173" s="36"/>
      <c r="B173" s="37"/>
      <c r="C173" s="181" t="s">
        <v>1081</v>
      </c>
      <c r="D173" s="181" t="s">
        <v>179</v>
      </c>
      <c r="E173" s="182" t="s">
        <v>3890</v>
      </c>
      <c r="F173" s="183" t="s">
        <v>3891</v>
      </c>
      <c r="G173" s="184" t="s">
        <v>19</v>
      </c>
      <c r="H173" s="185">
        <v>1</v>
      </c>
      <c r="I173" s="186"/>
      <c r="J173" s="187">
        <f t="shared" si="2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9" t="s">
        <v>79</v>
      </c>
      <c r="BK173" s="193">
        <f t="shared" si="29"/>
        <v>0</v>
      </c>
      <c r="BL173" s="19" t="s">
        <v>184</v>
      </c>
      <c r="BM173" s="192" t="s">
        <v>1601</v>
      </c>
    </row>
    <row r="174" spans="1:65" s="2" customFormat="1" ht="21.75" customHeight="1">
      <c r="A174" s="36"/>
      <c r="B174" s="37"/>
      <c r="C174" s="181" t="s">
        <v>1089</v>
      </c>
      <c r="D174" s="181" t="s">
        <v>179</v>
      </c>
      <c r="E174" s="182" t="s">
        <v>2840</v>
      </c>
      <c r="F174" s="183" t="s">
        <v>3892</v>
      </c>
      <c r="G174" s="184" t="s">
        <v>19</v>
      </c>
      <c r="H174" s="185">
        <v>1</v>
      </c>
      <c r="I174" s="186"/>
      <c r="J174" s="187">
        <f t="shared" si="2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9" t="s">
        <v>79</v>
      </c>
      <c r="BK174" s="193">
        <f t="shared" si="29"/>
        <v>0</v>
      </c>
      <c r="BL174" s="19" t="s">
        <v>184</v>
      </c>
      <c r="BM174" s="192" t="s">
        <v>1611</v>
      </c>
    </row>
    <row r="175" spans="1:65" s="2" customFormat="1" ht="16.5" customHeight="1">
      <c r="A175" s="36"/>
      <c r="B175" s="37"/>
      <c r="C175" s="181" t="s">
        <v>1094</v>
      </c>
      <c r="D175" s="181" t="s">
        <v>179</v>
      </c>
      <c r="E175" s="182" t="s">
        <v>3893</v>
      </c>
      <c r="F175" s="183" t="s">
        <v>3894</v>
      </c>
      <c r="G175" s="184" t="s">
        <v>19</v>
      </c>
      <c r="H175" s="185">
        <v>1</v>
      </c>
      <c r="I175" s="186"/>
      <c r="J175" s="187">
        <f t="shared" si="2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9" t="s">
        <v>79</v>
      </c>
      <c r="BK175" s="193">
        <f t="shared" si="29"/>
        <v>0</v>
      </c>
      <c r="BL175" s="19" t="s">
        <v>184</v>
      </c>
      <c r="BM175" s="192" t="s">
        <v>581</v>
      </c>
    </row>
    <row r="176" spans="1:65" s="2" customFormat="1" ht="16.5" customHeight="1">
      <c r="A176" s="36"/>
      <c r="B176" s="37"/>
      <c r="C176" s="181" t="s">
        <v>1101</v>
      </c>
      <c r="D176" s="181" t="s">
        <v>179</v>
      </c>
      <c r="E176" s="182" t="s">
        <v>3169</v>
      </c>
      <c r="F176" s="183" t="s">
        <v>3817</v>
      </c>
      <c r="G176" s="184" t="s">
        <v>19</v>
      </c>
      <c r="H176" s="185">
        <v>1</v>
      </c>
      <c r="I176" s="186"/>
      <c r="J176" s="187">
        <f t="shared" si="2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9" t="s">
        <v>79</v>
      </c>
      <c r="BK176" s="193">
        <f t="shared" si="29"/>
        <v>0</v>
      </c>
      <c r="BL176" s="19" t="s">
        <v>184</v>
      </c>
      <c r="BM176" s="192" t="s">
        <v>1632</v>
      </c>
    </row>
    <row r="177" spans="1:65" s="2" customFormat="1" ht="16.5" customHeight="1">
      <c r="A177" s="36"/>
      <c r="B177" s="37"/>
      <c r="C177" s="181" t="s">
        <v>1107</v>
      </c>
      <c r="D177" s="181" t="s">
        <v>179</v>
      </c>
      <c r="E177" s="182" t="s">
        <v>2844</v>
      </c>
      <c r="F177" s="183" t="s">
        <v>3895</v>
      </c>
      <c r="G177" s="184" t="s">
        <v>19</v>
      </c>
      <c r="H177" s="185">
        <v>1</v>
      </c>
      <c r="I177" s="186"/>
      <c r="J177" s="187">
        <f t="shared" si="2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9" t="s">
        <v>79</v>
      </c>
      <c r="BK177" s="193">
        <f t="shared" si="29"/>
        <v>0</v>
      </c>
      <c r="BL177" s="19" t="s">
        <v>184</v>
      </c>
      <c r="BM177" s="192" t="s">
        <v>1643</v>
      </c>
    </row>
    <row r="178" spans="1:65" s="2" customFormat="1" ht="16.5" customHeight="1">
      <c r="A178" s="36"/>
      <c r="B178" s="37"/>
      <c r="C178" s="181" t="s">
        <v>1112</v>
      </c>
      <c r="D178" s="181" t="s">
        <v>179</v>
      </c>
      <c r="E178" s="182" t="s">
        <v>2846</v>
      </c>
      <c r="F178" s="183" t="s">
        <v>3895</v>
      </c>
      <c r="G178" s="184" t="s">
        <v>19</v>
      </c>
      <c r="H178" s="185">
        <v>1</v>
      </c>
      <c r="I178" s="186"/>
      <c r="J178" s="187">
        <f t="shared" si="2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9" t="s">
        <v>79</v>
      </c>
      <c r="BK178" s="193">
        <f t="shared" si="29"/>
        <v>0</v>
      </c>
      <c r="BL178" s="19" t="s">
        <v>184</v>
      </c>
      <c r="BM178" s="192" t="s">
        <v>1653</v>
      </c>
    </row>
    <row r="179" spans="1:65" s="2" customFormat="1" ht="16.5" customHeight="1">
      <c r="A179" s="36"/>
      <c r="B179" s="37"/>
      <c r="C179" s="181" t="s">
        <v>1118</v>
      </c>
      <c r="D179" s="181" t="s">
        <v>179</v>
      </c>
      <c r="E179" s="182" t="s">
        <v>2848</v>
      </c>
      <c r="F179" s="183" t="s">
        <v>3896</v>
      </c>
      <c r="G179" s="184" t="s">
        <v>19</v>
      </c>
      <c r="H179" s="185">
        <v>1</v>
      </c>
      <c r="I179" s="186"/>
      <c r="J179" s="187">
        <f t="shared" si="2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9" t="s">
        <v>79</v>
      </c>
      <c r="BK179" s="193">
        <f t="shared" si="29"/>
        <v>0</v>
      </c>
      <c r="BL179" s="19" t="s">
        <v>184</v>
      </c>
      <c r="BM179" s="192" t="s">
        <v>1664</v>
      </c>
    </row>
    <row r="180" spans="1:65" s="2" customFormat="1" ht="16.5" customHeight="1">
      <c r="A180" s="36"/>
      <c r="B180" s="37"/>
      <c r="C180" s="181" t="s">
        <v>1125</v>
      </c>
      <c r="D180" s="181" t="s">
        <v>179</v>
      </c>
      <c r="E180" s="182" t="s">
        <v>2850</v>
      </c>
      <c r="F180" s="183" t="s">
        <v>3897</v>
      </c>
      <c r="G180" s="184" t="s">
        <v>19</v>
      </c>
      <c r="H180" s="185">
        <v>1</v>
      </c>
      <c r="I180" s="186"/>
      <c r="J180" s="187">
        <f t="shared" si="2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9" t="s">
        <v>79</v>
      </c>
      <c r="BK180" s="193">
        <f t="shared" si="29"/>
        <v>0</v>
      </c>
      <c r="BL180" s="19" t="s">
        <v>184</v>
      </c>
      <c r="BM180" s="192" t="s">
        <v>1675</v>
      </c>
    </row>
    <row r="181" spans="1:65" s="2" customFormat="1" ht="16.5" customHeight="1">
      <c r="A181" s="36"/>
      <c r="B181" s="37"/>
      <c r="C181" s="181" t="s">
        <v>1130</v>
      </c>
      <c r="D181" s="181" t="s">
        <v>179</v>
      </c>
      <c r="E181" s="182" t="s">
        <v>2852</v>
      </c>
      <c r="F181" s="183" t="s">
        <v>3898</v>
      </c>
      <c r="G181" s="184" t="s">
        <v>19</v>
      </c>
      <c r="H181" s="185">
        <v>1</v>
      </c>
      <c r="I181" s="186"/>
      <c r="J181" s="187">
        <f t="shared" ref="J181:J212" si="30">ROUND(I181*H181,2)</f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ref="P181:P212" si="31">O181*H181</f>
        <v>0</v>
      </c>
      <c r="Q181" s="190">
        <v>0</v>
      </c>
      <c r="R181" s="190">
        <f t="shared" ref="R181:R212" si="32">Q181*H181</f>
        <v>0</v>
      </c>
      <c r="S181" s="190">
        <v>0</v>
      </c>
      <c r="T181" s="191">
        <f t="shared" ref="T181:T212" si="33"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ref="BE181:BE212" si="34">IF(N181="základní",J181,0)</f>
        <v>0</v>
      </c>
      <c r="BF181" s="193">
        <f t="shared" ref="BF181:BF212" si="35">IF(N181="snížená",J181,0)</f>
        <v>0</v>
      </c>
      <c r="BG181" s="193">
        <f t="shared" ref="BG181:BG212" si="36">IF(N181="zákl. přenesená",J181,0)</f>
        <v>0</v>
      </c>
      <c r="BH181" s="193">
        <f t="shared" ref="BH181:BH212" si="37">IF(N181="sníž. přenesená",J181,0)</f>
        <v>0</v>
      </c>
      <c r="BI181" s="193">
        <f t="shared" ref="BI181:BI212" si="38">IF(N181="nulová",J181,0)</f>
        <v>0</v>
      </c>
      <c r="BJ181" s="19" t="s">
        <v>79</v>
      </c>
      <c r="BK181" s="193">
        <f t="shared" ref="BK181:BK212" si="39">ROUND(I181*H181,2)</f>
        <v>0</v>
      </c>
      <c r="BL181" s="19" t="s">
        <v>184</v>
      </c>
      <c r="BM181" s="192" t="s">
        <v>1686</v>
      </c>
    </row>
    <row r="182" spans="1:65" s="2" customFormat="1" ht="16.5" customHeight="1">
      <c r="A182" s="36"/>
      <c r="B182" s="37"/>
      <c r="C182" s="181" t="s">
        <v>1137</v>
      </c>
      <c r="D182" s="181" t="s">
        <v>179</v>
      </c>
      <c r="E182" s="182" t="s">
        <v>2854</v>
      </c>
      <c r="F182" s="183" t="s">
        <v>3899</v>
      </c>
      <c r="G182" s="184" t="s">
        <v>19</v>
      </c>
      <c r="H182" s="185">
        <v>1</v>
      </c>
      <c r="I182" s="186"/>
      <c r="J182" s="187">
        <f t="shared" si="3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9" t="s">
        <v>79</v>
      </c>
      <c r="BK182" s="193">
        <f t="shared" si="39"/>
        <v>0</v>
      </c>
      <c r="BL182" s="19" t="s">
        <v>184</v>
      </c>
      <c r="BM182" s="192" t="s">
        <v>1697</v>
      </c>
    </row>
    <row r="183" spans="1:65" s="2" customFormat="1" ht="16.5" customHeight="1">
      <c r="A183" s="36"/>
      <c r="B183" s="37"/>
      <c r="C183" s="181" t="s">
        <v>1144</v>
      </c>
      <c r="D183" s="181" t="s">
        <v>179</v>
      </c>
      <c r="E183" s="182" t="s">
        <v>2856</v>
      </c>
      <c r="F183" s="183" t="s">
        <v>3900</v>
      </c>
      <c r="G183" s="184" t="s">
        <v>19</v>
      </c>
      <c r="H183" s="185">
        <v>1</v>
      </c>
      <c r="I183" s="186"/>
      <c r="J183" s="187">
        <f t="shared" si="3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9" t="s">
        <v>79</v>
      </c>
      <c r="BK183" s="193">
        <f t="shared" si="39"/>
        <v>0</v>
      </c>
      <c r="BL183" s="19" t="s">
        <v>184</v>
      </c>
      <c r="BM183" s="192" t="s">
        <v>1707</v>
      </c>
    </row>
    <row r="184" spans="1:65" s="2" customFormat="1" ht="24.2" customHeight="1">
      <c r="A184" s="36"/>
      <c r="B184" s="37"/>
      <c r="C184" s="181" t="s">
        <v>1149</v>
      </c>
      <c r="D184" s="181" t="s">
        <v>179</v>
      </c>
      <c r="E184" s="182" t="s">
        <v>3901</v>
      </c>
      <c r="F184" s="183" t="s">
        <v>3902</v>
      </c>
      <c r="G184" s="184" t="s">
        <v>19</v>
      </c>
      <c r="H184" s="185">
        <v>1</v>
      </c>
      <c r="I184" s="186"/>
      <c r="J184" s="187">
        <f t="shared" si="3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9" t="s">
        <v>79</v>
      </c>
      <c r="BK184" s="193">
        <f t="shared" si="39"/>
        <v>0</v>
      </c>
      <c r="BL184" s="19" t="s">
        <v>184</v>
      </c>
      <c r="BM184" s="192" t="s">
        <v>1722</v>
      </c>
    </row>
    <row r="185" spans="1:65" s="2" customFormat="1" ht="16.5" customHeight="1">
      <c r="A185" s="36"/>
      <c r="B185" s="37"/>
      <c r="C185" s="181" t="s">
        <v>1155</v>
      </c>
      <c r="D185" s="181" t="s">
        <v>179</v>
      </c>
      <c r="E185" s="182" t="s">
        <v>2860</v>
      </c>
      <c r="F185" s="183" t="s">
        <v>3903</v>
      </c>
      <c r="G185" s="184" t="s">
        <v>19</v>
      </c>
      <c r="H185" s="185">
        <v>1</v>
      </c>
      <c r="I185" s="186"/>
      <c r="J185" s="187">
        <f t="shared" si="3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9" t="s">
        <v>79</v>
      </c>
      <c r="BK185" s="193">
        <f t="shared" si="39"/>
        <v>0</v>
      </c>
      <c r="BL185" s="19" t="s">
        <v>184</v>
      </c>
      <c r="BM185" s="192" t="s">
        <v>1732</v>
      </c>
    </row>
    <row r="186" spans="1:65" s="2" customFormat="1" ht="16.5" customHeight="1">
      <c r="A186" s="36"/>
      <c r="B186" s="37"/>
      <c r="C186" s="181" t="s">
        <v>1160</v>
      </c>
      <c r="D186" s="181" t="s">
        <v>179</v>
      </c>
      <c r="E186" s="182" t="s">
        <v>2862</v>
      </c>
      <c r="F186" s="183" t="s">
        <v>3904</v>
      </c>
      <c r="G186" s="184" t="s">
        <v>19</v>
      </c>
      <c r="H186" s="185">
        <v>3</v>
      </c>
      <c r="I186" s="186"/>
      <c r="J186" s="187">
        <f t="shared" si="3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9" t="s">
        <v>79</v>
      </c>
      <c r="BK186" s="193">
        <f t="shared" si="39"/>
        <v>0</v>
      </c>
      <c r="BL186" s="19" t="s">
        <v>184</v>
      </c>
      <c r="BM186" s="192" t="s">
        <v>1743</v>
      </c>
    </row>
    <row r="187" spans="1:65" s="2" customFormat="1" ht="24.2" customHeight="1">
      <c r="A187" s="36"/>
      <c r="B187" s="37"/>
      <c r="C187" s="181" t="s">
        <v>1165</v>
      </c>
      <c r="D187" s="181" t="s">
        <v>179</v>
      </c>
      <c r="E187" s="182" t="s">
        <v>2864</v>
      </c>
      <c r="F187" s="183" t="s">
        <v>3905</v>
      </c>
      <c r="G187" s="184" t="s">
        <v>19</v>
      </c>
      <c r="H187" s="185">
        <v>1</v>
      </c>
      <c r="I187" s="186"/>
      <c r="J187" s="187">
        <f t="shared" si="3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79</v>
      </c>
      <c r="AY187" s="19" t="s">
        <v>177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9" t="s">
        <v>79</v>
      </c>
      <c r="BK187" s="193">
        <f t="shared" si="39"/>
        <v>0</v>
      </c>
      <c r="BL187" s="19" t="s">
        <v>184</v>
      </c>
      <c r="BM187" s="192" t="s">
        <v>1759</v>
      </c>
    </row>
    <row r="188" spans="1:65" s="2" customFormat="1" ht="16.5" customHeight="1">
      <c r="A188" s="36"/>
      <c r="B188" s="37"/>
      <c r="C188" s="181" t="s">
        <v>1171</v>
      </c>
      <c r="D188" s="181" t="s">
        <v>179</v>
      </c>
      <c r="E188" s="182" t="s">
        <v>2866</v>
      </c>
      <c r="F188" s="183" t="s">
        <v>3906</v>
      </c>
      <c r="G188" s="184" t="s">
        <v>19</v>
      </c>
      <c r="H188" s="185">
        <v>1</v>
      </c>
      <c r="I188" s="186"/>
      <c r="J188" s="187">
        <f t="shared" si="30"/>
        <v>0</v>
      </c>
      <c r="K188" s="183" t="s">
        <v>19</v>
      </c>
      <c r="L188" s="41"/>
      <c r="M188" s="188" t="s">
        <v>19</v>
      </c>
      <c r="N188" s="189" t="s">
        <v>43</v>
      </c>
      <c r="O188" s="66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184</v>
      </c>
      <c r="AT188" s="192" t="s">
        <v>179</v>
      </c>
      <c r="AU188" s="192" t="s">
        <v>79</v>
      </c>
      <c r="AY188" s="19" t="s">
        <v>177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9" t="s">
        <v>79</v>
      </c>
      <c r="BK188" s="193">
        <f t="shared" si="39"/>
        <v>0</v>
      </c>
      <c r="BL188" s="19" t="s">
        <v>184</v>
      </c>
      <c r="BM188" s="192" t="s">
        <v>1769</v>
      </c>
    </row>
    <row r="189" spans="1:65" s="2" customFormat="1" ht="21.75" customHeight="1">
      <c r="A189" s="36"/>
      <c r="B189" s="37"/>
      <c r="C189" s="181" t="s">
        <v>1177</v>
      </c>
      <c r="D189" s="181" t="s">
        <v>179</v>
      </c>
      <c r="E189" s="182" t="s">
        <v>3907</v>
      </c>
      <c r="F189" s="183" t="s">
        <v>3908</v>
      </c>
      <c r="G189" s="184" t="s">
        <v>19</v>
      </c>
      <c r="H189" s="185">
        <v>1</v>
      </c>
      <c r="I189" s="186"/>
      <c r="J189" s="187">
        <f t="shared" si="30"/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79</v>
      </c>
      <c r="AY189" s="19" t="s">
        <v>177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9" t="s">
        <v>79</v>
      </c>
      <c r="BK189" s="193">
        <f t="shared" si="39"/>
        <v>0</v>
      </c>
      <c r="BL189" s="19" t="s">
        <v>184</v>
      </c>
      <c r="BM189" s="192" t="s">
        <v>1781</v>
      </c>
    </row>
    <row r="190" spans="1:65" s="2" customFormat="1" ht="16.5" customHeight="1">
      <c r="A190" s="36"/>
      <c r="B190" s="37"/>
      <c r="C190" s="181" t="s">
        <v>1183</v>
      </c>
      <c r="D190" s="181" t="s">
        <v>179</v>
      </c>
      <c r="E190" s="182" t="s">
        <v>3909</v>
      </c>
      <c r="F190" s="183" t="s">
        <v>3910</v>
      </c>
      <c r="G190" s="184" t="s">
        <v>19</v>
      </c>
      <c r="H190" s="185">
        <v>1</v>
      </c>
      <c r="I190" s="186"/>
      <c r="J190" s="187">
        <f t="shared" si="30"/>
        <v>0</v>
      </c>
      <c r="K190" s="183" t="s">
        <v>19</v>
      </c>
      <c r="L190" s="41"/>
      <c r="M190" s="188" t="s">
        <v>19</v>
      </c>
      <c r="N190" s="189" t="s">
        <v>43</v>
      </c>
      <c r="O190" s="66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79</v>
      </c>
      <c r="AY190" s="19" t="s">
        <v>177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9" t="s">
        <v>79</v>
      </c>
      <c r="BK190" s="193">
        <f t="shared" si="39"/>
        <v>0</v>
      </c>
      <c r="BL190" s="19" t="s">
        <v>184</v>
      </c>
      <c r="BM190" s="192" t="s">
        <v>1792</v>
      </c>
    </row>
    <row r="191" spans="1:65" s="2" customFormat="1" ht="16.5" customHeight="1">
      <c r="A191" s="36"/>
      <c r="B191" s="37"/>
      <c r="C191" s="181" t="s">
        <v>1188</v>
      </c>
      <c r="D191" s="181" t="s">
        <v>179</v>
      </c>
      <c r="E191" s="182" t="s">
        <v>2850</v>
      </c>
      <c r="F191" s="183" t="s">
        <v>3897</v>
      </c>
      <c r="G191" s="184" t="s">
        <v>19</v>
      </c>
      <c r="H191" s="185">
        <v>1</v>
      </c>
      <c r="I191" s="186"/>
      <c r="J191" s="187">
        <f t="shared" si="30"/>
        <v>0</v>
      </c>
      <c r="K191" s="183" t="s">
        <v>19</v>
      </c>
      <c r="L191" s="41"/>
      <c r="M191" s="188" t="s">
        <v>19</v>
      </c>
      <c r="N191" s="189" t="s">
        <v>43</v>
      </c>
      <c r="O191" s="66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184</v>
      </c>
      <c r="AT191" s="192" t="s">
        <v>179</v>
      </c>
      <c r="AU191" s="192" t="s">
        <v>79</v>
      </c>
      <c r="AY191" s="19" t="s">
        <v>177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9" t="s">
        <v>79</v>
      </c>
      <c r="BK191" s="193">
        <f t="shared" si="39"/>
        <v>0</v>
      </c>
      <c r="BL191" s="19" t="s">
        <v>184</v>
      </c>
      <c r="BM191" s="192" t="s">
        <v>1805</v>
      </c>
    </row>
    <row r="192" spans="1:65" s="2" customFormat="1" ht="16.5" customHeight="1">
      <c r="A192" s="36"/>
      <c r="B192" s="37"/>
      <c r="C192" s="181" t="s">
        <v>1193</v>
      </c>
      <c r="D192" s="181" t="s">
        <v>179</v>
      </c>
      <c r="E192" s="182" t="s">
        <v>3911</v>
      </c>
      <c r="F192" s="183" t="s">
        <v>3912</v>
      </c>
      <c r="G192" s="184" t="s">
        <v>19</v>
      </c>
      <c r="H192" s="185">
        <v>1</v>
      </c>
      <c r="I192" s="186"/>
      <c r="J192" s="187">
        <f t="shared" si="30"/>
        <v>0</v>
      </c>
      <c r="K192" s="183" t="s">
        <v>19</v>
      </c>
      <c r="L192" s="41"/>
      <c r="M192" s="188" t="s">
        <v>19</v>
      </c>
      <c r="N192" s="189" t="s">
        <v>43</v>
      </c>
      <c r="O192" s="66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184</v>
      </c>
      <c r="AT192" s="192" t="s">
        <v>179</v>
      </c>
      <c r="AU192" s="192" t="s">
        <v>79</v>
      </c>
      <c r="AY192" s="19" t="s">
        <v>177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9" t="s">
        <v>79</v>
      </c>
      <c r="BK192" s="193">
        <f t="shared" si="39"/>
        <v>0</v>
      </c>
      <c r="BL192" s="19" t="s">
        <v>184</v>
      </c>
      <c r="BM192" s="192" t="s">
        <v>2072</v>
      </c>
    </row>
    <row r="193" spans="1:65" s="2" customFormat="1" ht="16.5" customHeight="1">
      <c r="A193" s="36"/>
      <c r="B193" s="37"/>
      <c r="C193" s="181" t="s">
        <v>1200</v>
      </c>
      <c r="D193" s="181" t="s">
        <v>179</v>
      </c>
      <c r="E193" s="182" t="s">
        <v>3913</v>
      </c>
      <c r="F193" s="183" t="s">
        <v>3817</v>
      </c>
      <c r="G193" s="184" t="s">
        <v>19</v>
      </c>
      <c r="H193" s="185">
        <v>2</v>
      </c>
      <c r="I193" s="186"/>
      <c r="J193" s="187">
        <f t="shared" si="30"/>
        <v>0</v>
      </c>
      <c r="K193" s="183" t="s">
        <v>19</v>
      </c>
      <c r="L193" s="41"/>
      <c r="M193" s="188" t="s">
        <v>19</v>
      </c>
      <c r="N193" s="189" t="s">
        <v>43</v>
      </c>
      <c r="O193" s="66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184</v>
      </c>
      <c r="AT193" s="192" t="s">
        <v>179</v>
      </c>
      <c r="AU193" s="192" t="s">
        <v>79</v>
      </c>
      <c r="AY193" s="19" t="s">
        <v>177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9" t="s">
        <v>79</v>
      </c>
      <c r="BK193" s="193">
        <f t="shared" si="39"/>
        <v>0</v>
      </c>
      <c r="BL193" s="19" t="s">
        <v>184</v>
      </c>
      <c r="BM193" s="192" t="s">
        <v>2075</v>
      </c>
    </row>
    <row r="194" spans="1:65" s="2" customFormat="1" ht="16.5" customHeight="1">
      <c r="A194" s="36"/>
      <c r="B194" s="37"/>
      <c r="C194" s="181" t="s">
        <v>1206</v>
      </c>
      <c r="D194" s="181" t="s">
        <v>179</v>
      </c>
      <c r="E194" s="182" t="s">
        <v>3914</v>
      </c>
      <c r="F194" s="183" t="s">
        <v>3915</v>
      </c>
      <c r="G194" s="184" t="s">
        <v>19</v>
      </c>
      <c r="H194" s="185">
        <v>2</v>
      </c>
      <c r="I194" s="186"/>
      <c r="J194" s="187">
        <f t="shared" si="30"/>
        <v>0</v>
      </c>
      <c r="K194" s="183" t="s">
        <v>19</v>
      </c>
      <c r="L194" s="41"/>
      <c r="M194" s="188" t="s">
        <v>19</v>
      </c>
      <c r="N194" s="189" t="s">
        <v>43</v>
      </c>
      <c r="O194" s="66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184</v>
      </c>
      <c r="AT194" s="192" t="s">
        <v>179</v>
      </c>
      <c r="AU194" s="192" t="s">
        <v>79</v>
      </c>
      <c r="AY194" s="19" t="s">
        <v>177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9" t="s">
        <v>79</v>
      </c>
      <c r="BK194" s="193">
        <f t="shared" si="39"/>
        <v>0</v>
      </c>
      <c r="BL194" s="19" t="s">
        <v>184</v>
      </c>
      <c r="BM194" s="192" t="s">
        <v>2078</v>
      </c>
    </row>
    <row r="195" spans="1:65" s="2" customFormat="1" ht="16.5" customHeight="1">
      <c r="A195" s="36"/>
      <c r="B195" s="37"/>
      <c r="C195" s="181" t="s">
        <v>1212</v>
      </c>
      <c r="D195" s="181" t="s">
        <v>179</v>
      </c>
      <c r="E195" s="182" t="s">
        <v>3916</v>
      </c>
      <c r="F195" s="183" t="s">
        <v>3917</v>
      </c>
      <c r="G195" s="184" t="s">
        <v>19</v>
      </c>
      <c r="H195" s="185">
        <v>1</v>
      </c>
      <c r="I195" s="186"/>
      <c r="J195" s="187">
        <f t="shared" si="30"/>
        <v>0</v>
      </c>
      <c r="K195" s="183" t="s">
        <v>19</v>
      </c>
      <c r="L195" s="41"/>
      <c r="M195" s="188" t="s">
        <v>19</v>
      </c>
      <c r="N195" s="189" t="s">
        <v>43</v>
      </c>
      <c r="O195" s="66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184</v>
      </c>
      <c r="AT195" s="192" t="s">
        <v>179</v>
      </c>
      <c r="AU195" s="192" t="s">
        <v>79</v>
      </c>
      <c r="AY195" s="19" t="s">
        <v>177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9" t="s">
        <v>79</v>
      </c>
      <c r="BK195" s="193">
        <f t="shared" si="39"/>
        <v>0</v>
      </c>
      <c r="BL195" s="19" t="s">
        <v>184</v>
      </c>
      <c r="BM195" s="192" t="s">
        <v>2082</v>
      </c>
    </row>
    <row r="196" spans="1:65" s="2" customFormat="1" ht="16.5" customHeight="1">
      <c r="A196" s="36"/>
      <c r="B196" s="37"/>
      <c r="C196" s="181" t="s">
        <v>1218</v>
      </c>
      <c r="D196" s="181" t="s">
        <v>179</v>
      </c>
      <c r="E196" s="182" t="s">
        <v>3918</v>
      </c>
      <c r="F196" s="183" t="s">
        <v>3919</v>
      </c>
      <c r="G196" s="184" t="s">
        <v>19</v>
      </c>
      <c r="H196" s="185">
        <v>1</v>
      </c>
      <c r="I196" s="186"/>
      <c r="J196" s="187">
        <f t="shared" si="30"/>
        <v>0</v>
      </c>
      <c r="K196" s="183" t="s">
        <v>19</v>
      </c>
      <c r="L196" s="41"/>
      <c r="M196" s="188" t="s">
        <v>19</v>
      </c>
      <c r="N196" s="189" t="s">
        <v>43</v>
      </c>
      <c r="O196" s="66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184</v>
      </c>
      <c r="AT196" s="192" t="s">
        <v>179</v>
      </c>
      <c r="AU196" s="192" t="s">
        <v>79</v>
      </c>
      <c r="AY196" s="19" t="s">
        <v>177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9" t="s">
        <v>79</v>
      </c>
      <c r="BK196" s="193">
        <f t="shared" si="39"/>
        <v>0</v>
      </c>
      <c r="BL196" s="19" t="s">
        <v>184</v>
      </c>
      <c r="BM196" s="192" t="s">
        <v>2086</v>
      </c>
    </row>
    <row r="197" spans="1:65" s="2" customFormat="1" ht="16.5" customHeight="1">
      <c r="A197" s="36"/>
      <c r="B197" s="37"/>
      <c r="C197" s="181" t="s">
        <v>1224</v>
      </c>
      <c r="D197" s="181" t="s">
        <v>179</v>
      </c>
      <c r="E197" s="182" t="s">
        <v>3888</v>
      </c>
      <c r="F197" s="183" t="s">
        <v>3889</v>
      </c>
      <c r="G197" s="184" t="s">
        <v>19</v>
      </c>
      <c r="H197" s="185">
        <v>1</v>
      </c>
      <c r="I197" s="186"/>
      <c r="J197" s="187">
        <f t="shared" si="30"/>
        <v>0</v>
      </c>
      <c r="K197" s="183" t="s">
        <v>19</v>
      </c>
      <c r="L197" s="41"/>
      <c r="M197" s="188" t="s">
        <v>19</v>
      </c>
      <c r="N197" s="189" t="s">
        <v>43</v>
      </c>
      <c r="O197" s="66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184</v>
      </c>
      <c r="AT197" s="192" t="s">
        <v>179</v>
      </c>
      <c r="AU197" s="192" t="s">
        <v>79</v>
      </c>
      <c r="AY197" s="19" t="s">
        <v>177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9" t="s">
        <v>79</v>
      </c>
      <c r="BK197" s="193">
        <f t="shared" si="39"/>
        <v>0</v>
      </c>
      <c r="BL197" s="19" t="s">
        <v>184</v>
      </c>
      <c r="BM197" s="192" t="s">
        <v>2089</v>
      </c>
    </row>
    <row r="198" spans="1:65" s="2" customFormat="1" ht="16.5" customHeight="1">
      <c r="A198" s="36"/>
      <c r="B198" s="37"/>
      <c r="C198" s="181" t="s">
        <v>1230</v>
      </c>
      <c r="D198" s="181" t="s">
        <v>179</v>
      </c>
      <c r="E198" s="182" t="s">
        <v>3920</v>
      </c>
      <c r="F198" s="183" t="s">
        <v>3921</v>
      </c>
      <c r="G198" s="184" t="s">
        <v>19</v>
      </c>
      <c r="H198" s="185">
        <v>1</v>
      </c>
      <c r="I198" s="186"/>
      <c r="J198" s="187">
        <f t="shared" si="30"/>
        <v>0</v>
      </c>
      <c r="K198" s="183" t="s">
        <v>19</v>
      </c>
      <c r="L198" s="41"/>
      <c r="M198" s="188" t="s">
        <v>19</v>
      </c>
      <c r="N198" s="189" t="s">
        <v>43</v>
      </c>
      <c r="O198" s="66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184</v>
      </c>
      <c r="AT198" s="192" t="s">
        <v>179</v>
      </c>
      <c r="AU198" s="192" t="s">
        <v>79</v>
      </c>
      <c r="AY198" s="19" t="s">
        <v>177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9" t="s">
        <v>79</v>
      </c>
      <c r="BK198" s="193">
        <f t="shared" si="39"/>
        <v>0</v>
      </c>
      <c r="BL198" s="19" t="s">
        <v>184</v>
      </c>
      <c r="BM198" s="192" t="s">
        <v>2092</v>
      </c>
    </row>
    <row r="199" spans="1:65" s="2" customFormat="1" ht="16.5" customHeight="1">
      <c r="A199" s="36"/>
      <c r="B199" s="37"/>
      <c r="C199" s="181" t="s">
        <v>1235</v>
      </c>
      <c r="D199" s="181" t="s">
        <v>179</v>
      </c>
      <c r="E199" s="182" t="s">
        <v>3922</v>
      </c>
      <c r="F199" s="183" t="s">
        <v>3923</v>
      </c>
      <c r="G199" s="184" t="s">
        <v>19</v>
      </c>
      <c r="H199" s="185">
        <v>1</v>
      </c>
      <c r="I199" s="186"/>
      <c r="J199" s="187">
        <f t="shared" si="30"/>
        <v>0</v>
      </c>
      <c r="K199" s="183" t="s">
        <v>19</v>
      </c>
      <c r="L199" s="41"/>
      <c r="M199" s="188" t="s">
        <v>19</v>
      </c>
      <c r="N199" s="189" t="s">
        <v>43</v>
      </c>
      <c r="O199" s="66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184</v>
      </c>
      <c r="AT199" s="192" t="s">
        <v>179</v>
      </c>
      <c r="AU199" s="192" t="s">
        <v>79</v>
      </c>
      <c r="AY199" s="19" t="s">
        <v>177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9" t="s">
        <v>79</v>
      </c>
      <c r="BK199" s="193">
        <f t="shared" si="39"/>
        <v>0</v>
      </c>
      <c r="BL199" s="19" t="s">
        <v>184</v>
      </c>
      <c r="BM199" s="192" t="s">
        <v>2095</v>
      </c>
    </row>
    <row r="200" spans="1:65" s="2" customFormat="1" ht="16.5" customHeight="1">
      <c r="A200" s="36"/>
      <c r="B200" s="37"/>
      <c r="C200" s="181" t="s">
        <v>1241</v>
      </c>
      <c r="D200" s="181" t="s">
        <v>179</v>
      </c>
      <c r="E200" s="182" t="s">
        <v>3924</v>
      </c>
      <c r="F200" s="183" t="s">
        <v>3894</v>
      </c>
      <c r="G200" s="184" t="s">
        <v>19</v>
      </c>
      <c r="H200" s="185">
        <v>1</v>
      </c>
      <c r="I200" s="186"/>
      <c r="J200" s="187">
        <f t="shared" si="30"/>
        <v>0</v>
      </c>
      <c r="K200" s="183" t="s">
        <v>19</v>
      </c>
      <c r="L200" s="41"/>
      <c r="M200" s="188" t="s">
        <v>19</v>
      </c>
      <c r="N200" s="189" t="s">
        <v>43</v>
      </c>
      <c r="O200" s="66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79</v>
      </c>
      <c r="AY200" s="19" t="s">
        <v>177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9" t="s">
        <v>79</v>
      </c>
      <c r="BK200" s="193">
        <f t="shared" si="39"/>
        <v>0</v>
      </c>
      <c r="BL200" s="19" t="s">
        <v>184</v>
      </c>
      <c r="BM200" s="192" t="s">
        <v>2098</v>
      </c>
    </row>
    <row r="201" spans="1:65" s="2" customFormat="1" ht="16.5" customHeight="1">
      <c r="A201" s="36"/>
      <c r="B201" s="37"/>
      <c r="C201" s="181" t="s">
        <v>1247</v>
      </c>
      <c r="D201" s="181" t="s">
        <v>179</v>
      </c>
      <c r="E201" s="182" t="s">
        <v>3925</v>
      </c>
      <c r="F201" s="183" t="s">
        <v>3926</v>
      </c>
      <c r="G201" s="184" t="s">
        <v>19</v>
      </c>
      <c r="H201" s="185">
        <v>1</v>
      </c>
      <c r="I201" s="186"/>
      <c r="J201" s="187">
        <f t="shared" si="30"/>
        <v>0</v>
      </c>
      <c r="K201" s="183" t="s">
        <v>19</v>
      </c>
      <c r="L201" s="41"/>
      <c r="M201" s="188" t="s">
        <v>19</v>
      </c>
      <c r="N201" s="189" t="s">
        <v>43</v>
      </c>
      <c r="O201" s="66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184</v>
      </c>
      <c r="AT201" s="192" t="s">
        <v>179</v>
      </c>
      <c r="AU201" s="192" t="s">
        <v>79</v>
      </c>
      <c r="AY201" s="19" t="s">
        <v>177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9" t="s">
        <v>79</v>
      </c>
      <c r="BK201" s="193">
        <f t="shared" si="39"/>
        <v>0</v>
      </c>
      <c r="BL201" s="19" t="s">
        <v>184</v>
      </c>
      <c r="BM201" s="192" t="s">
        <v>2101</v>
      </c>
    </row>
    <row r="202" spans="1:65" s="2" customFormat="1" ht="16.5" customHeight="1">
      <c r="A202" s="36"/>
      <c r="B202" s="37"/>
      <c r="C202" s="181" t="s">
        <v>1253</v>
      </c>
      <c r="D202" s="181" t="s">
        <v>179</v>
      </c>
      <c r="E202" s="182" t="s">
        <v>3157</v>
      </c>
      <c r="F202" s="183" t="s">
        <v>3813</v>
      </c>
      <c r="G202" s="184" t="s">
        <v>19</v>
      </c>
      <c r="H202" s="185">
        <v>1</v>
      </c>
      <c r="I202" s="186"/>
      <c r="J202" s="187">
        <f t="shared" si="30"/>
        <v>0</v>
      </c>
      <c r="K202" s="183" t="s">
        <v>19</v>
      </c>
      <c r="L202" s="41"/>
      <c r="M202" s="188" t="s">
        <v>19</v>
      </c>
      <c r="N202" s="189" t="s">
        <v>43</v>
      </c>
      <c r="O202" s="66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79</v>
      </c>
      <c r="AY202" s="19" t="s">
        <v>177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9" t="s">
        <v>79</v>
      </c>
      <c r="BK202" s="193">
        <f t="shared" si="39"/>
        <v>0</v>
      </c>
      <c r="BL202" s="19" t="s">
        <v>184</v>
      </c>
      <c r="BM202" s="192" t="s">
        <v>2104</v>
      </c>
    </row>
    <row r="203" spans="1:65" s="2" customFormat="1" ht="16.5" customHeight="1">
      <c r="A203" s="36"/>
      <c r="B203" s="37"/>
      <c r="C203" s="181" t="s">
        <v>1259</v>
      </c>
      <c r="D203" s="181" t="s">
        <v>179</v>
      </c>
      <c r="E203" s="182" t="s">
        <v>3927</v>
      </c>
      <c r="F203" s="183" t="s">
        <v>3814</v>
      </c>
      <c r="G203" s="184" t="s">
        <v>19</v>
      </c>
      <c r="H203" s="185">
        <v>1</v>
      </c>
      <c r="I203" s="186"/>
      <c r="J203" s="187">
        <f t="shared" si="30"/>
        <v>0</v>
      </c>
      <c r="K203" s="183" t="s">
        <v>19</v>
      </c>
      <c r="L203" s="41"/>
      <c r="M203" s="188" t="s">
        <v>19</v>
      </c>
      <c r="N203" s="189" t="s">
        <v>43</v>
      </c>
      <c r="O203" s="66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184</v>
      </c>
      <c r="AT203" s="192" t="s">
        <v>179</v>
      </c>
      <c r="AU203" s="192" t="s">
        <v>79</v>
      </c>
      <c r="AY203" s="19" t="s">
        <v>177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9" t="s">
        <v>79</v>
      </c>
      <c r="BK203" s="193">
        <f t="shared" si="39"/>
        <v>0</v>
      </c>
      <c r="BL203" s="19" t="s">
        <v>184</v>
      </c>
      <c r="BM203" s="192" t="s">
        <v>2107</v>
      </c>
    </row>
    <row r="204" spans="1:65" s="2" customFormat="1" ht="16.5" customHeight="1">
      <c r="A204" s="36"/>
      <c r="B204" s="37"/>
      <c r="C204" s="181" t="s">
        <v>1268</v>
      </c>
      <c r="D204" s="181" t="s">
        <v>179</v>
      </c>
      <c r="E204" s="182" t="s">
        <v>3928</v>
      </c>
      <c r="F204" s="183" t="s">
        <v>3929</v>
      </c>
      <c r="G204" s="184" t="s">
        <v>19</v>
      </c>
      <c r="H204" s="185">
        <v>1</v>
      </c>
      <c r="I204" s="186"/>
      <c r="J204" s="187">
        <f t="shared" si="30"/>
        <v>0</v>
      </c>
      <c r="K204" s="183" t="s">
        <v>19</v>
      </c>
      <c r="L204" s="41"/>
      <c r="M204" s="188" t="s">
        <v>19</v>
      </c>
      <c r="N204" s="189" t="s">
        <v>43</v>
      </c>
      <c r="O204" s="66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79</v>
      </c>
      <c r="AY204" s="19" t="s">
        <v>177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9" t="s">
        <v>79</v>
      </c>
      <c r="BK204" s="193">
        <f t="shared" si="39"/>
        <v>0</v>
      </c>
      <c r="BL204" s="19" t="s">
        <v>184</v>
      </c>
      <c r="BM204" s="192" t="s">
        <v>2110</v>
      </c>
    </row>
    <row r="205" spans="1:65" s="2" customFormat="1" ht="16.5" customHeight="1">
      <c r="A205" s="36"/>
      <c r="B205" s="37"/>
      <c r="C205" s="181" t="s">
        <v>1273</v>
      </c>
      <c r="D205" s="181" t="s">
        <v>179</v>
      </c>
      <c r="E205" s="182" t="s">
        <v>3930</v>
      </c>
      <c r="F205" s="183" t="s">
        <v>3931</v>
      </c>
      <c r="G205" s="184" t="s">
        <v>19</v>
      </c>
      <c r="H205" s="185">
        <v>1</v>
      </c>
      <c r="I205" s="186"/>
      <c r="J205" s="187">
        <f t="shared" si="30"/>
        <v>0</v>
      </c>
      <c r="K205" s="183" t="s">
        <v>19</v>
      </c>
      <c r="L205" s="41"/>
      <c r="M205" s="188" t="s">
        <v>19</v>
      </c>
      <c r="N205" s="189" t="s">
        <v>43</v>
      </c>
      <c r="O205" s="66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184</v>
      </c>
      <c r="AT205" s="192" t="s">
        <v>179</v>
      </c>
      <c r="AU205" s="192" t="s">
        <v>79</v>
      </c>
      <c r="AY205" s="19" t="s">
        <v>177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9" t="s">
        <v>79</v>
      </c>
      <c r="BK205" s="193">
        <f t="shared" si="39"/>
        <v>0</v>
      </c>
      <c r="BL205" s="19" t="s">
        <v>184</v>
      </c>
      <c r="BM205" s="192" t="s">
        <v>2113</v>
      </c>
    </row>
    <row r="206" spans="1:65" s="2" customFormat="1" ht="16.5" customHeight="1">
      <c r="A206" s="36"/>
      <c r="B206" s="37"/>
      <c r="C206" s="181" t="s">
        <v>1279</v>
      </c>
      <c r="D206" s="181" t="s">
        <v>179</v>
      </c>
      <c r="E206" s="182" t="s">
        <v>3932</v>
      </c>
      <c r="F206" s="183" t="s">
        <v>3933</v>
      </c>
      <c r="G206" s="184" t="s">
        <v>19</v>
      </c>
      <c r="H206" s="185">
        <v>1</v>
      </c>
      <c r="I206" s="186"/>
      <c r="J206" s="187">
        <f t="shared" si="30"/>
        <v>0</v>
      </c>
      <c r="K206" s="183" t="s">
        <v>19</v>
      </c>
      <c r="L206" s="41"/>
      <c r="M206" s="188" t="s">
        <v>19</v>
      </c>
      <c r="N206" s="189" t="s">
        <v>43</v>
      </c>
      <c r="O206" s="66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79</v>
      </c>
      <c r="AY206" s="19" t="s">
        <v>177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9" t="s">
        <v>79</v>
      </c>
      <c r="BK206" s="193">
        <f t="shared" si="39"/>
        <v>0</v>
      </c>
      <c r="BL206" s="19" t="s">
        <v>184</v>
      </c>
      <c r="BM206" s="192" t="s">
        <v>2116</v>
      </c>
    </row>
    <row r="207" spans="1:65" s="2" customFormat="1" ht="16.5" customHeight="1">
      <c r="A207" s="36"/>
      <c r="B207" s="37"/>
      <c r="C207" s="181" t="s">
        <v>1284</v>
      </c>
      <c r="D207" s="181" t="s">
        <v>179</v>
      </c>
      <c r="E207" s="182" t="s">
        <v>3934</v>
      </c>
      <c r="F207" s="183" t="s">
        <v>3822</v>
      </c>
      <c r="G207" s="184" t="s">
        <v>19</v>
      </c>
      <c r="H207" s="185">
        <v>1</v>
      </c>
      <c r="I207" s="186"/>
      <c r="J207" s="187">
        <f t="shared" si="30"/>
        <v>0</v>
      </c>
      <c r="K207" s="183" t="s">
        <v>19</v>
      </c>
      <c r="L207" s="41"/>
      <c r="M207" s="188" t="s">
        <v>19</v>
      </c>
      <c r="N207" s="189" t="s">
        <v>43</v>
      </c>
      <c r="O207" s="66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79</v>
      </c>
      <c r="AY207" s="19" t="s">
        <v>177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9" t="s">
        <v>79</v>
      </c>
      <c r="BK207" s="193">
        <f t="shared" si="39"/>
        <v>0</v>
      </c>
      <c r="BL207" s="19" t="s">
        <v>184</v>
      </c>
      <c r="BM207" s="192" t="s">
        <v>2121</v>
      </c>
    </row>
    <row r="208" spans="1:65" s="2" customFormat="1" ht="16.5" customHeight="1">
      <c r="A208" s="36"/>
      <c r="B208" s="37"/>
      <c r="C208" s="181" t="s">
        <v>1289</v>
      </c>
      <c r="D208" s="181" t="s">
        <v>179</v>
      </c>
      <c r="E208" s="182" t="s">
        <v>3935</v>
      </c>
      <c r="F208" s="183" t="s">
        <v>3936</v>
      </c>
      <c r="G208" s="184" t="s">
        <v>19</v>
      </c>
      <c r="H208" s="185">
        <v>1</v>
      </c>
      <c r="I208" s="186"/>
      <c r="J208" s="187">
        <f t="shared" si="30"/>
        <v>0</v>
      </c>
      <c r="K208" s="183" t="s">
        <v>19</v>
      </c>
      <c r="L208" s="41"/>
      <c r="M208" s="188" t="s">
        <v>19</v>
      </c>
      <c r="N208" s="189" t="s">
        <v>43</v>
      </c>
      <c r="O208" s="66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184</v>
      </c>
      <c r="AT208" s="192" t="s">
        <v>179</v>
      </c>
      <c r="AU208" s="192" t="s">
        <v>79</v>
      </c>
      <c r="AY208" s="19" t="s">
        <v>177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9" t="s">
        <v>79</v>
      </c>
      <c r="BK208" s="193">
        <f t="shared" si="39"/>
        <v>0</v>
      </c>
      <c r="BL208" s="19" t="s">
        <v>184</v>
      </c>
      <c r="BM208" s="192" t="s">
        <v>2124</v>
      </c>
    </row>
    <row r="209" spans="1:65" s="2" customFormat="1" ht="21.75" customHeight="1">
      <c r="A209" s="36"/>
      <c r="B209" s="37"/>
      <c r="C209" s="181" t="s">
        <v>1295</v>
      </c>
      <c r="D209" s="181" t="s">
        <v>179</v>
      </c>
      <c r="E209" s="182" t="s">
        <v>3937</v>
      </c>
      <c r="F209" s="183" t="s">
        <v>3938</v>
      </c>
      <c r="G209" s="184" t="s">
        <v>19</v>
      </c>
      <c r="H209" s="185">
        <v>3</v>
      </c>
      <c r="I209" s="186"/>
      <c r="J209" s="187">
        <f t="shared" si="30"/>
        <v>0</v>
      </c>
      <c r="K209" s="183" t="s">
        <v>19</v>
      </c>
      <c r="L209" s="41"/>
      <c r="M209" s="188" t="s">
        <v>19</v>
      </c>
      <c r="N209" s="189" t="s">
        <v>43</v>
      </c>
      <c r="O209" s="66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79</v>
      </c>
      <c r="AY209" s="19" t="s">
        <v>177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9" t="s">
        <v>79</v>
      </c>
      <c r="BK209" s="193">
        <f t="shared" si="39"/>
        <v>0</v>
      </c>
      <c r="BL209" s="19" t="s">
        <v>184</v>
      </c>
      <c r="BM209" s="192" t="s">
        <v>2127</v>
      </c>
    </row>
    <row r="210" spans="1:65" s="2" customFormat="1" ht="16.5" customHeight="1">
      <c r="A210" s="36"/>
      <c r="B210" s="37"/>
      <c r="C210" s="181" t="s">
        <v>1300</v>
      </c>
      <c r="D210" s="181" t="s">
        <v>179</v>
      </c>
      <c r="E210" s="182" t="s">
        <v>3939</v>
      </c>
      <c r="F210" s="183" t="s">
        <v>3940</v>
      </c>
      <c r="G210" s="184" t="s">
        <v>19</v>
      </c>
      <c r="H210" s="185">
        <v>3</v>
      </c>
      <c r="I210" s="186"/>
      <c r="J210" s="187">
        <f t="shared" si="30"/>
        <v>0</v>
      </c>
      <c r="K210" s="183" t="s">
        <v>19</v>
      </c>
      <c r="L210" s="41"/>
      <c r="M210" s="188" t="s">
        <v>19</v>
      </c>
      <c r="N210" s="189" t="s">
        <v>43</v>
      </c>
      <c r="O210" s="66"/>
      <c r="P210" s="190">
        <f t="shared" si="31"/>
        <v>0</v>
      </c>
      <c r="Q210" s="190">
        <v>0</v>
      </c>
      <c r="R210" s="190">
        <f t="shared" si="32"/>
        <v>0</v>
      </c>
      <c r="S210" s="190">
        <v>0</v>
      </c>
      <c r="T210" s="191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184</v>
      </c>
      <c r="AT210" s="192" t="s">
        <v>179</v>
      </c>
      <c r="AU210" s="192" t="s">
        <v>79</v>
      </c>
      <c r="AY210" s="19" t="s">
        <v>177</v>
      </c>
      <c r="BE210" s="193">
        <f t="shared" si="34"/>
        <v>0</v>
      </c>
      <c r="BF210" s="193">
        <f t="shared" si="35"/>
        <v>0</v>
      </c>
      <c r="BG210" s="193">
        <f t="shared" si="36"/>
        <v>0</v>
      </c>
      <c r="BH210" s="193">
        <f t="shared" si="37"/>
        <v>0</v>
      </c>
      <c r="BI210" s="193">
        <f t="shared" si="38"/>
        <v>0</v>
      </c>
      <c r="BJ210" s="19" t="s">
        <v>79</v>
      </c>
      <c r="BK210" s="193">
        <f t="shared" si="39"/>
        <v>0</v>
      </c>
      <c r="BL210" s="19" t="s">
        <v>184</v>
      </c>
      <c r="BM210" s="192" t="s">
        <v>2130</v>
      </c>
    </row>
    <row r="211" spans="1:65" s="2" customFormat="1" ht="101.25" customHeight="1">
      <c r="A211" s="36"/>
      <c r="B211" s="37"/>
      <c r="C211" s="181" t="s">
        <v>1306</v>
      </c>
      <c r="D211" s="181" t="s">
        <v>179</v>
      </c>
      <c r="E211" s="182" t="s">
        <v>3941</v>
      </c>
      <c r="F211" s="183" t="s">
        <v>3942</v>
      </c>
      <c r="G211" s="184" t="s">
        <v>19</v>
      </c>
      <c r="H211" s="185">
        <v>1</v>
      </c>
      <c r="I211" s="186"/>
      <c r="J211" s="187">
        <f t="shared" si="30"/>
        <v>0</v>
      </c>
      <c r="K211" s="183" t="s">
        <v>19</v>
      </c>
      <c r="L211" s="41"/>
      <c r="M211" s="188" t="s">
        <v>19</v>
      </c>
      <c r="N211" s="189" t="s">
        <v>43</v>
      </c>
      <c r="O211" s="66"/>
      <c r="P211" s="190">
        <f t="shared" si="31"/>
        <v>0</v>
      </c>
      <c r="Q211" s="190">
        <v>0</v>
      </c>
      <c r="R211" s="190">
        <f t="shared" si="32"/>
        <v>0</v>
      </c>
      <c r="S211" s="190">
        <v>0</v>
      </c>
      <c r="T211" s="191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184</v>
      </c>
      <c r="AT211" s="192" t="s">
        <v>179</v>
      </c>
      <c r="AU211" s="192" t="s">
        <v>79</v>
      </c>
      <c r="AY211" s="19" t="s">
        <v>177</v>
      </c>
      <c r="BE211" s="193">
        <f t="shared" si="34"/>
        <v>0</v>
      </c>
      <c r="BF211" s="193">
        <f t="shared" si="35"/>
        <v>0</v>
      </c>
      <c r="BG211" s="193">
        <f t="shared" si="36"/>
        <v>0</v>
      </c>
      <c r="BH211" s="193">
        <f t="shared" si="37"/>
        <v>0</v>
      </c>
      <c r="BI211" s="193">
        <f t="shared" si="38"/>
        <v>0</v>
      </c>
      <c r="BJ211" s="19" t="s">
        <v>79</v>
      </c>
      <c r="BK211" s="193">
        <f t="shared" si="39"/>
        <v>0</v>
      </c>
      <c r="BL211" s="19" t="s">
        <v>184</v>
      </c>
      <c r="BM211" s="192" t="s">
        <v>2134</v>
      </c>
    </row>
    <row r="212" spans="1:65" s="2" customFormat="1" ht="16.5" customHeight="1">
      <c r="A212" s="36"/>
      <c r="B212" s="37"/>
      <c r="C212" s="181" t="s">
        <v>1311</v>
      </c>
      <c r="D212" s="181" t="s">
        <v>179</v>
      </c>
      <c r="E212" s="182" t="s">
        <v>3139</v>
      </c>
      <c r="F212" s="183" t="s">
        <v>3810</v>
      </c>
      <c r="G212" s="184" t="s">
        <v>19</v>
      </c>
      <c r="H212" s="185">
        <v>1</v>
      </c>
      <c r="I212" s="186"/>
      <c r="J212" s="187">
        <f t="shared" si="30"/>
        <v>0</v>
      </c>
      <c r="K212" s="183" t="s">
        <v>19</v>
      </c>
      <c r="L212" s="41"/>
      <c r="M212" s="188" t="s">
        <v>19</v>
      </c>
      <c r="N212" s="189" t="s">
        <v>43</v>
      </c>
      <c r="O212" s="66"/>
      <c r="P212" s="190">
        <f t="shared" si="31"/>
        <v>0</v>
      </c>
      <c r="Q212" s="190">
        <v>0</v>
      </c>
      <c r="R212" s="190">
        <f t="shared" si="32"/>
        <v>0</v>
      </c>
      <c r="S212" s="190">
        <v>0</v>
      </c>
      <c r="T212" s="191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79</v>
      </c>
      <c r="AY212" s="19" t="s">
        <v>177</v>
      </c>
      <c r="BE212" s="193">
        <f t="shared" si="34"/>
        <v>0</v>
      </c>
      <c r="BF212" s="193">
        <f t="shared" si="35"/>
        <v>0</v>
      </c>
      <c r="BG212" s="193">
        <f t="shared" si="36"/>
        <v>0</v>
      </c>
      <c r="BH212" s="193">
        <f t="shared" si="37"/>
        <v>0</v>
      </c>
      <c r="BI212" s="193">
        <f t="shared" si="38"/>
        <v>0</v>
      </c>
      <c r="BJ212" s="19" t="s">
        <v>79</v>
      </c>
      <c r="BK212" s="193">
        <f t="shared" si="39"/>
        <v>0</v>
      </c>
      <c r="BL212" s="19" t="s">
        <v>184</v>
      </c>
      <c r="BM212" s="192" t="s">
        <v>2137</v>
      </c>
    </row>
    <row r="213" spans="1:65" s="2" customFormat="1" ht="78" customHeight="1">
      <c r="A213" s="36"/>
      <c r="B213" s="37"/>
      <c r="C213" s="181" t="s">
        <v>1316</v>
      </c>
      <c r="D213" s="181" t="s">
        <v>179</v>
      </c>
      <c r="E213" s="182" t="s">
        <v>3943</v>
      </c>
      <c r="F213" s="183" t="s">
        <v>3944</v>
      </c>
      <c r="G213" s="184" t="s">
        <v>19</v>
      </c>
      <c r="H213" s="185">
        <v>1</v>
      </c>
      <c r="I213" s="186"/>
      <c r="J213" s="187">
        <f t="shared" ref="J213:J244" si="40">ROUND(I213*H213,2)</f>
        <v>0</v>
      </c>
      <c r="K213" s="183" t="s">
        <v>19</v>
      </c>
      <c r="L213" s="41"/>
      <c r="M213" s="188" t="s">
        <v>19</v>
      </c>
      <c r="N213" s="189" t="s">
        <v>43</v>
      </c>
      <c r="O213" s="66"/>
      <c r="P213" s="190">
        <f t="shared" ref="P213:P244" si="41">O213*H213</f>
        <v>0</v>
      </c>
      <c r="Q213" s="190">
        <v>0</v>
      </c>
      <c r="R213" s="190">
        <f t="shared" ref="R213:R244" si="42">Q213*H213</f>
        <v>0</v>
      </c>
      <c r="S213" s="190">
        <v>0</v>
      </c>
      <c r="T213" s="191">
        <f t="shared" ref="T213:T244" si="43"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184</v>
      </c>
      <c r="AT213" s="192" t="s">
        <v>179</v>
      </c>
      <c r="AU213" s="192" t="s">
        <v>79</v>
      </c>
      <c r="AY213" s="19" t="s">
        <v>177</v>
      </c>
      <c r="BE213" s="193">
        <f t="shared" ref="BE213:BE226" si="44">IF(N213="základní",J213,0)</f>
        <v>0</v>
      </c>
      <c r="BF213" s="193">
        <f t="shared" ref="BF213:BF226" si="45">IF(N213="snížená",J213,0)</f>
        <v>0</v>
      </c>
      <c r="BG213" s="193">
        <f t="shared" ref="BG213:BG226" si="46">IF(N213="zákl. přenesená",J213,0)</f>
        <v>0</v>
      </c>
      <c r="BH213" s="193">
        <f t="shared" ref="BH213:BH226" si="47">IF(N213="sníž. přenesená",J213,0)</f>
        <v>0</v>
      </c>
      <c r="BI213" s="193">
        <f t="shared" ref="BI213:BI226" si="48">IF(N213="nulová",J213,0)</f>
        <v>0</v>
      </c>
      <c r="BJ213" s="19" t="s">
        <v>79</v>
      </c>
      <c r="BK213" s="193">
        <f t="shared" ref="BK213:BK226" si="49">ROUND(I213*H213,2)</f>
        <v>0</v>
      </c>
      <c r="BL213" s="19" t="s">
        <v>184</v>
      </c>
      <c r="BM213" s="192" t="s">
        <v>2140</v>
      </c>
    </row>
    <row r="214" spans="1:65" s="2" customFormat="1" ht="16.5" customHeight="1">
      <c r="A214" s="36"/>
      <c r="B214" s="37"/>
      <c r="C214" s="181" t="s">
        <v>1321</v>
      </c>
      <c r="D214" s="181" t="s">
        <v>179</v>
      </c>
      <c r="E214" s="182" t="s">
        <v>3157</v>
      </c>
      <c r="F214" s="183" t="s">
        <v>3813</v>
      </c>
      <c r="G214" s="184" t="s">
        <v>19</v>
      </c>
      <c r="H214" s="185">
        <v>1</v>
      </c>
      <c r="I214" s="186"/>
      <c r="J214" s="187">
        <f t="shared" si="40"/>
        <v>0</v>
      </c>
      <c r="K214" s="183" t="s">
        <v>19</v>
      </c>
      <c r="L214" s="41"/>
      <c r="M214" s="188" t="s">
        <v>19</v>
      </c>
      <c r="N214" s="189" t="s">
        <v>43</v>
      </c>
      <c r="O214" s="66"/>
      <c r="P214" s="190">
        <f t="shared" si="41"/>
        <v>0</v>
      </c>
      <c r="Q214" s="190">
        <v>0</v>
      </c>
      <c r="R214" s="190">
        <f t="shared" si="42"/>
        <v>0</v>
      </c>
      <c r="S214" s="190">
        <v>0</v>
      </c>
      <c r="T214" s="191">
        <f t="shared" si="4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184</v>
      </c>
      <c r="AT214" s="192" t="s">
        <v>179</v>
      </c>
      <c r="AU214" s="192" t="s">
        <v>79</v>
      </c>
      <c r="AY214" s="19" t="s">
        <v>177</v>
      </c>
      <c r="BE214" s="193">
        <f t="shared" si="44"/>
        <v>0</v>
      </c>
      <c r="BF214" s="193">
        <f t="shared" si="45"/>
        <v>0</v>
      </c>
      <c r="BG214" s="193">
        <f t="shared" si="46"/>
        <v>0</v>
      </c>
      <c r="BH214" s="193">
        <f t="shared" si="47"/>
        <v>0</v>
      </c>
      <c r="BI214" s="193">
        <f t="shared" si="48"/>
        <v>0</v>
      </c>
      <c r="BJ214" s="19" t="s">
        <v>79</v>
      </c>
      <c r="BK214" s="193">
        <f t="shared" si="49"/>
        <v>0</v>
      </c>
      <c r="BL214" s="19" t="s">
        <v>184</v>
      </c>
      <c r="BM214" s="192" t="s">
        <v>2143</v>
      </c>
    </row>
    <row r="215" spans="1:65" s="2" customFormat="1" ht="66.75" customHeight="1">
      <c r="A215" s="36"/>
      <c r="B215" s="37"/>
      <c r="C215" s="181" t="s">
        <v>1327</v>
      </c>
      <c r="D215" s="181" t="s">
        <v>179</v>
      </c>
      <c r="E215" s="182" t="s">
        <v>3945</v>
      </c>
      <c r="F215" s="183" t="s">
        <v>3946</v>
      </c>
      <c r="G215" s="184" t="s">
        <v>19</v>
      </c>
      <c r="H215" s="185">
        <v>1</v>
      </c>
      <c r="I215" s="186"/>
      <c r="J215" s="187">
        <f t="shared" si="40"/>
        <v>0</v>
      </c>
      <c r="K215" s="183" t="s">
        <v>19</v>
      </c>
      <c r="L215" s="41"/>
      <c r="M215" s="188" t="s">
        <v>19</v>
      </c>
      <c r="N215" s="189" t="s">
        <v>43</v>
      </c>
      <c r="O215" s="66"/>
      <c r="P215" s="190">
        <f t="shared" si="41"/>
        <v>0</v>
      </c>
      <c r="Q215" s="190">
        <v>0</v>
      </c>
      <c r="R215" s="190">
        <f t="shared" si="42"/>
        <v>0</v>
      </c>
      <c r="S215" s="190">
        <v>0</v>
      </c>
      <c r="T215" s="191">
        <f t="shared" si="4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79</v>
      </c>
      <c r="AY215" s="19" t="s">
        <v>177</v>
      </c>
      <c r="BE215" s="193">
        <f t="shared" si="44"/>
        <v>0</v>
      </c>
      <c r="BF215" s="193">
        <f t="shared" si="45"/>
        <v>0</v>
      </c>
      <c r="BG215" s="193">
        <f t="shared" si="46"/>
        <v>0</v>
      </c>
      <c r="BH215" s="193">
        <f t="shared" si="47"/>
        <v>0</v>
      </c>
      <c r="BI215" s="193">
        <f t="shared" si="48"/>
        <v>0</v>
      </c>
      <c r="BJ215" s="19" t="s">
        <v>79</v>
      </c>
      <c r="BK215" s="193">
        <f t="shared" si="49"/>
        <v>0</v>
      </c>
      <c r="BL215" s="19" t="s">
        <v>184</v>
      </c>
      <c r="BM215" s="192" t="s">
        <v>2146</v>
      </c>
    </row>
    <row r="216" spans="1:65" s="2" customFormat="1" ht="16.5" customHeight="1">
      <c r="A216" s="36"/>
      <c r="B216" s="37"/>
      <c r="C216" s="181" t="s">
        <v>1333</v>
      </c>
      <c r="D216" s="181" t="s">
        <v>179</v>
      </c>
      <c r="E216" s="182" t="s">
        <v>3196</v>
      </c>
      <c r="F216" s="183" t="s">
        <v>3821</v>
      </c>
      <c r="G216" s="184" t="s">
        <v>19</v>
      </c>
      <c r="H216" s="185">
        <v>1</v>
      </c>
      <c r="I216" s="186"/>
      <c r="J216" s="187">
        <f t="shared" si="40"/>
        <v>0</v>
      </c>
      <c r="K216" s="183" t="s">
        <v>19</v>
      </c>
      <c r="L216" s="41"/>
      <c r="M216" s="188" t="s">
        <v>19</v>
      </c>
      <c r="N216" s="189" t="s">
        <v>43</v>
      </c>
      <c r="O216" s="66"/>
      <c r="P216" s="190">
        <f t="shared" si="41"/>
        <v>0</v>
      </c>
      <c r="Q216" s="190">
        <v>0</v>
      </c>
      <c r="R216" s="190">
        <f t="shared" si="42"/>
        <v>0</v>
      </c>
      <c r="S216" s="190">
        <v>0</v>
      </c>
      <c r="T216" s="191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184</v>
      </c>
      <c r="AT216" s="192" t="s">
        <v>179</v>
      </c>
      <c r="AU216" s="192" t="s">
        <v>79</v>
      </c>
      <c r="AY216" s="19" t="s">
        <v>177</v>
      </c>
      <c r="BE216" s="193">
        <f t="shared" si="44"/>
        <v>0</v>
      </c>
      <c r="BF216" s="193">
        <f t="shared" si="45"/>
        <v>0</v>
      </c>
      <c r="BG216" s="193">
        <f t="shared" si="46"/>
        <v>0</v>
      </c>
      <c r="BH216" s="193">
        <f t="shared" si="47"/>
        <v>0</v>
      </c>
      <c r="BI216" s="193">
        <f t="shared" si="48"/>
        <v>0</v>
      </c>
      <c r="BJ216" s="19" t="s">
        <v>79</v>
      </c>
      <c r="BK216" s="193">
        <f t="shared" si="49"/>
        <v>0</v>
      </c>
      <c r="BL216" s="19" t="s">
        <v>184</v>
      </c>
      <c r="BM216" s="192" t="s">
        <v>2149</v>
      </c>
    </row>
    <row r="217" spans="1:65" s="2" customFormat="1" ht="16.5" customHeight="1">
      <c r="A217" s="36"/>
      <c r="B217" s="37"/>
      <c r="C217" s="181" t="s">
        <v>1338</v>
      </c>
      <c r="D217" s="181" t="s">
        <v>179</v>
      </c>
      <c r="E217" s="182" t="s">
        <v>3888</v>
      </c>
      <c r="F217" s="183" t="s">
        <v>3889</v>
      </c>
      <c r="G217" s="184" t="s">
        <v>19</v>
      </c>
      <c r="H217" s="185">
        <v>1</v>
      </c>
      <c r="I217" s="186"/>
      <c r="J217" s="187">
        <f t="shared" si="40"/>
        <v>0</v>
      </c>
      <c r="K217" s="183" t="s">
        <v>19</v>
      </c>
      <c r="L217" s="41"/>
      <c r="M217" s="188" t="s">
        <v>19</v>
      </c>
      <c r="N217" s="189" t="s">
        <v>43</v>
      </c>
      <c r="O217" s="66"/>
      <c r="P217" s="190">
        <f t="shared" si="41"/>
        <v>0</v>
      </c>
      <c r="Q217" s="190">
        <v>0</v>
      </c>
      <c r="R217" s="190">
        <f t="shared" si="42"/>
        <v>0</v>
      </c>
      <c r="S217" s="190">
        <v>0</v>
      </c>
      <c r="T217" s="191">
        <f t="shared" si="4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79</v>
      </c>
      <c r="AY217" s="19" t="s">
        <v>177</v>
      </c>
      <c r="BE217" s="193">
        <f t="shared" si="44"/>
        <v>0</v>
      </c>
      <c r="BF217" s="193">
        <f t="shared" si="45"/>
        <v>0</v>
      </c>
      <c r="BG217" s="193">
        <f t="shared" si="46"/>
        <v>0</v>
      </c>
      <c r="BH217" s="193">
        <f t="shared" si="47"/>
        <v>0</v>
      </c>
      <c r="BI217" s="193">
        <f t="shared" si="48"/>
        <v>0</v>
      </c>
      <c r="BJ217" s="19" t="s">
        <v>79</v>
      </c>
      <c r="BK217" s="193">
        <f t="shared" si="49"/>
        <v>0</v>
      </c>
      <c r="BL217" s="19" t="s">
        <v>184</v>
      </c>
      <c r="BM217" s="192" t="s">
        <v>2152</v>
      </c>
    </row>
    <row r="218" spans="1:65" s="2" customFormat="1" ht="16.5" customHeight="1">
      <c r="A218" s="36"/>
      <c r="B218" s="37"/>
      <c r="C218" s="181" t="s">
        <v>1343</v>
      </c>
      <c r="D218" s="181" t="s">
        <v>179</v>
      </c>
      <c r="E218" s="182" t="s">
        <v>3947</v>
      </c>
      <c r="F218" s="183" t="s">
        <v>3948</v>
      </c>
      <c r="G218" s="184" t="s">
        <v>19</v>
      </c>
      <c r="H218" s="185">
        <v>1</v>
      </c>
      <c r="I218" s="186"/>
      <c r="J218" s="187">
        <f t="shared" si="40"/>
        <v>0</v>
      </c>
      <c r="K218" s="183" t="s">
        <v>19</v>
      </c>
      <c r="L218" s="41"/>
      <c r="M218" s="188" t="s">
        <v>19</v>
      </c>
      <c r="N218" s="189" t="s">
        <v>43</v>
      </c>
      <c r="O218" s="66"/>
      <c r="P218" s="190">
        <f t="shared" si="41"/>
        <v>0</v>
      </c>
      <c r="Q218" s="190">
        <v>0</v>
      </c>
      <c r="R218" s="190">
        <f t="shared" si="42"/>
        <v>0</v>
      </c>
      <c r="S218" s="190">
        <v>0</v>
      </c>
      <c r="T218" s="191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184</v>
      </c>
      <c r="AT218" s="192" t="s">
        <v>179</v>
      </c>
      <c r="AU218" s="192" t="s">
        <v>79</v>
      </c>
      <c r="AY218" s="19" t="s">
        <v>177</v>
      </c>
      <c r="BE218" s="193">
        <f t="shared" si="44"/>
        <v>0</v>
      </c>
      <c r="BF218" s="193">
        <f t="shared" si="45"/>
        <v>0</v>
      </c>
      <c r="BG218" s="193">
        <f t="shared" si="46"/>
        <v>0</v>
      </c>
      <c r="BH218" s="193">
        <f t="shared" si="47"/>
        <v>0</v>
      </c>
      <c r="BI218" s="193">
        <f t="shared" si="48"/>
        <v>0</v>
      </c>
      <c r="BJ218" s="19" t="s">
        <v>79</v>
      </c>
      <c r="BK218" s="193">
        <f t="shared" si="49"/>
        <v>0</v>
      </c>
      <c r="BL218" s="19" t="s">
        <v>184</v>
      </c>
      <c r="BM218" s="192" t="s">
        <v>2155</v>
      </c>
    </row>
    <row r="219" spans="1:65" s="2" customFormat="1" ht="16.5" customHeight="1">
      <c r="A219" s="36"/>
      <c r="B219" s="37"/>
      <c r="C219" s="181" t="s">
        <v>1348</v>
      </c>
      <c r="D219" s="181" t="s">
        <v>179</v>
      </c>
      <c r="E219" s="182" t="s">
        <v>3139</v>
      </c>
      <c r="F219" s="183" t="s">
        <v>3810</v>
      </c>
      <c r="G219" s="184" t="s">
        <v>19</v>
      </c>
      <c r="H219" s="185">
        <v>1</v>
      </c>
      <c r="I219" s="186"/>
      <c r="J219" s="187">
        <f t="shared" si="40"/>
        <v>0</v>
      </c>
      <c r="K219" s="183" t="s">
        <v>19</v>
      </c>
      <c r="L219" s="41"/>
      <c r="M219" s="188" t="s">
        <v>19</v>
      </c>
      <c r="N219" s="189" t="s">
        <v>43</v>
      </c>
      <c r="O219" s="66"/>
      <c r="P219" s="190">
        <f t="shared" si="41"/>
        <v>0</v>
      </c>
      <c r="Q219" s="190">
        <v>0</v>
      </c>
      <c r="R219" s="190">
        <f t="shared" si="42"/>
        <v>0</v>
      </c>
      <c r="S219" s="190">
        <v>0</v>
      </c>
      <c r="T219" s="191">
        <f t="shared" si="4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184</v>
      </c>
      <c r="AT219" s="192" t="s">
        <v>179</v>
      </c>
      <c r="AU219" s="192" t="s">
        <v>79</v>
      </c>
      <c r="AY219" s="19" t="s">
        <v>177</v>
      </c>
      <c r="BE219" s="193">
        <f t="shared" si="44"/>
        <v>0</v>
      </c>
      <c r="BF219" s="193">
        <f t="shared" si="45"/>
        <v>0</v>
      </c>
      <c r="BG219" s="193">
        <f t="shared" si="46"/>
        <v>0</v>
      </c>
      <c r="BH219" s="193">
        <f t="shared" si="47"/>
        <v>0</v>
      </c>
      <c r="BI219" s="193">
        <f t="shared" si="48"/>
        <v>0</v>
      </c>
      <c r="BJ219" s="19" t="s">
        <v>79</v>
      </c>
      <c r="BK219" s="193">
        <f t="shared" si="49"/>
        <v>0</v>
      </c>
      <c r="BL219" s="19" t="s">
        <v>184</v>
      </c>
      <c r="BM219" s="192" t="s">
        <v>2158</v>
      </c>
    </row>
    <row r="220" spans="1:65" s="2" customFormat="1" ht="62.65" customHeight="1">
      <c r="A220" s="36"/>
      <c r="B220" s="37"/>
      <c r="C220" s="181" t="s">
        <v>1353</v>
      </c>
      <c r="D220" s="181" t="s">
        <v>179</v>
      </c>
      <c r="E220" s="182" t="s">
        <v>3949</v>
      </c>
      <c r="F220" s="183" t="s">
        <v>3950</v>
      </c>
      <c r="G220" s="184" t="s">
        <v>19</v>
      </c>
      <c r="H220" s="185">
        <v>1</v>
      </c>
      <c r="I220" s="186"/>
      <c r="J220" s="187">
        <f t="shared" si="40"/>
        <v>0</v>
      </c>
      <c r="K220" s="183" t="s">
        <v>19</v>
      </c>
      <c r="L220" s="41"/>
      <c r="M220" s="188" t="s">
        <v>19</v>
      </c>
      <c r="N220" s="189" t="s">
        <v>43</v>
      </c>
      <c r="O220" s="66"/>
      <c r="P220" s="190">
        <f t="shared" si="41"/>
        <v>0</v>
      </c>
      <c r="Q220" s="190">
        <v>0</v>
      </c>
      <c r="R220" s="190">
        <f t="shared" si="42"/>
        <v>0</v>
      </c>
      <c r="S220" s="190">
        <v>0</v>
      </c>
      <c r="T220" s="191">
        <f t="shared" si="4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184</v>
      </c>
      <c r="AT220" s="192" t="s">
        <v>179</v>
      </c>
      <c r="AU220" s="192" t="s">
        <v>79</v>
      </c>
      <c r="AY220" s="19" t="s">
        <v>177</v>
      </c>
      <c r="BE220" s="193">
        <f t="shared" si="44"/>
        <v>0</v>
      </c>
      <c r="BF220" s="193">
        <f t="shared" si="45"/>
        <v>0</v>
      </c>
      <c r="BG220" s="193">
        <f t="shared" si="46"/>
        <v>0</v>
      </c>
      <c r="BH220" s="193">
        <f t="shared" si="47"/>
        <v>0</v>
      </c>
      <c r="BI220" s="193">
        <f t="shared" si="48"/>
        <v>0</v>
      </c>
      <c r="BJ220" s="19" t="s">
        <v>79</v>
      </c>
      <c r="BK220" s="193">
        <f t="shared" si="49"/>
        <v>0</v>
      </c>
      <c r="BL220" s="19" t="s">
        <v>184</v>
      </c>
      <c r="BM220" s="192" t="s">
        <v>2161</v>
      </c>
    </row>
    <row r="221" spans="1:65" s="2" customFormat="1" ht="16.5" customHeight="1">
      <c r="A221" s="36"/>
      <c r="B221" s="37"/>
      <c r="C221" s="181" t="s">
        <v>1360</v>
      </c>
      <c r="D221" s="181" t="s">
        <v>179</v>
      </c>
      <c r="E221" s="182" t="s">
        <v>3157</v>
      </c>
      <c r="F221" s="183" t="s">
        <v>3813</v>
      </c>
      <c r="G221" s="184" t="s">
        <v>19</v>
      </c>
      <c r="H221" s="185">
        <v>1</v>
      </c>
      <c r="I221" s="186"/>
      <c r="J221" s="187">
        <f t="shared" si="40"/>
        <v>0</v>
      </c>
      <c r="K221" s="183" t="s">
        <v>19</v>
      </c>
      <c r="L221" s="41"/>
      <c r="M221" s="188" t="s">
        <v>19</v>
      </c>
      <c r="N221" s="189" t="s">
        <v>43</v>
      </c>
      <c r="O221" s="66"/>
      <c r="P221" s="190">
        <f t="shared" si="41"/>
        <v>0</v>
      </c>
      <c r="Q221" s="190">
        <v>0</v>
      </c>
      <c r="R221" s="190">
        <f t="shared" si="42"/>
        <v>0</v>
      </c>
      <c r="S221" s="190">
        <v>0</v>
      </c>
      <c r="T221" s="191">
        <f t="shared" si="4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184</v>
      </c>
      <c r="AT221" s="192" t="s">
        <v>179</v>
      </c>
      <c r="AU221" s="192" t="s">
        <v>79</v>
      </c>
      <c r="AY221" s="19" t="s">
        <v>177</v>
      </c>
      <c r="BE221" s="193">
        <f t="shared" si="44"/>
        <v>0</v>
      </c>
      <c r="BF221" s="193">
        <f t="shared" si="45"/>
        <v>0</v>
      </c>
      <c r="BG221" s="193">
        <f t="shared" si="46"/>
        <v>0</v>
      </c>
      <c r="BH221" s="193">
        <f t="shared" si="47"/>
        <v>0</v>
      </c>
      <c r="BI221" s="193">
        <f t="shared" si="48"/>
        <v>0</v>
      </c>
      <c r="BJ221" s="19" t="s">
        <v>79</v>
      </c>
      <c r="BK221" s="193">
        <f t="shared" si="49"/>
        <v>0</v>
      </c>
      <c r="BL221" s="19" t="s">
        <v>184</v>
      </c>
      <c r="BM221" s="192" t="s">
        <v>2164</v>
      </c>
    </row>
    <row r="222" spans="1:65" s="2" customFormat="1" ht="16.5" customHeight="1">
      <c r="A222" s="36"/>
      <c r="B222" s="37"/>
      <c r="C222" s="181" t="s">
        <v>1364</v>
      </c>
      <c r="D222" s="181" t="s">
        <v>179</v>
      </c>
      <c r="E222" s="182" t="s">
        <v>3196</v>
      </c>
      <c r="F222" s="183" t="s">
        <v>3821</v>
      </c>
      <c r="G222" s="184" t="s">
        <v>19</v>
      </c>
      <c r="H222" s="185">
        <v>1</v>
      </c>
      <c r="I222" s="186"/>
      <c r="J222" s="187">
        <f t="shared" si="40"/>
        <v>0</v>
      </c>
      <c r="K222" s="183" t="s">
        <v>19</v>
      </c>
      <c r="L222" s="41"/>
      <c r="M222" s="188" t="s">
        <v>19</v>
      </c>
      <c r="N222" s="189" t="s">
        <v>43</v>
      </c>
      <c r="O222" s="66"/>
      <c r="P222" s="190">
        <f t="shared" si="41"/>
        <v>0</v>
      </c>
      <c r="Q222" s="190">
        <v>0</v>
      </c>
      <c r="R222" s="190">
        <f t="shared" si="42"/>
        <v>0</v>
      </c>
      <c r="S222" s="190">
        <v>0</v>
      </c>
      <c r="T222" s="191">
        <f t="shared" si="4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184</v>
      </c>
      <c r="AT222" s="192" t="s">
        <v>179</v>
      </c>
      <c r="AU222" s="192" t="s">
        <v>79</v>
      </c>
      <c r="AY222" s="19" t="s">
        <v>177</v>
      </c>
      <c r="BE222" s="193">
        <f t="shared" si="44"/>
        <v>0</v>
      </c>
      <c r="BF222" s="193">
        <f t="shared" si="45"/>
        <v>0</v>
      </c>
      <c r="BG222" s="193">
        <f t="shared" si="46"/>
        <v>0</v>
      </c>
      <c r="BH222" s="193">
        <f t="shared" si="47"/>
        <v>0</v>
      </c>
      <c r="BI222" s="193">
        <f t="shared" si="48"/>
        <v>0</v>
      </c>
      <c r="BJ222" s="19" t="s">
        <v>79</v>
      </c>
      <c r="BK222" s="193">
        <f t="shared" si="49"/>
        <v>0</v>
      </c>
      <c r="BL222" s="19" t="s">
        <v>184</v>
      </c>
      <c r="BM222" s="192" t="s">
        <v>2167</v>
      </c>
    </row>
    <row r="223" spans="1:65" s="2" customFormat="1" ht="24.2" customHeight="1">
      <c r="A223" s="36"/>
      <c r="B223" s="37"/>
      <c r="C223" s="181" t="s">
        <v>1370</v>
      </c>
      <c r="D223" s="181" t="s">
        <v>179</v>
      </c>
      <c r="E223" s="182" t="s">
        <v>3951</v>
      </c>
      <c r="F223" s="183" t="s">
        <v>3952</v>
      </c>
      <c r="G223" s="184" t="s">
        <v>19</v>
      </c>
      <c r="H223" s="185">
        <v>1</v>
      </c>
      <c r="I223" s="186"/>
      <c r="J223" s="187">
        <f t="shared" si="40"/>
        <v>0</v>
      </c>
      <c r="K223" s="183" t="s">
        <v>19</v>
      </c>
      <c r="L223" s="41"/>
      <c r="M223" s="188" t="s">
        <v>19</v>
      </c>
      <c r="N223" s="189" t="s">
        <v>43</v>
      </c>
      <c r="O223" s="66"/>
      <c r="P223" s="190">
        <f t="shared" si="41"/>
        <v>0</v>
      </c>
      <c r="Q223" s="190">
        <v>0</v>
      </c>
      <c r="R223" s="190">
        <f t="shared" si="42"/>
        <v>0</v>
      </c>
      <c r="S223" s="190">
        <v>0</v>
      </c>
      <c r="T223" s="191">
        <f t="shared" si="4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184</v>
      </c>
      <c r="AT223" s="192" t="s">
        <v>179</v>
      </c>
      <c r="AU223" s="192" t="s">
        <v>79</v>
      </c>
      <c r="AY223" s="19" t="s">
        <v>177</v>
      </c>
      <c r="BE223" s="193">
        <f t="shared" si="44"/>
        <v>0</v>
      </c>
      <c r="BF223" s="193">
        <f t="shared" si="45"/>
        <v>0</v>
      </c>
      <c r="BG223" s="193">
        <f t="shared" si="46"/>
        <v>0</v>
      </c>
      <c r="BH223" s="193">
        <f t="shared" si="47"/>
        <v>0</v>
      </c>
      <c r="BI223" s="193">
        <f t="shared" si="48"/>
        <v>0</v>
      </c>
      <c r="BJ223" s="19" t="s">
        <v>79</v>
      </c>
      <c r="BK223" s="193">
        <f t="shared" si="49"/>
        <v>0</v>
      </c>
      <c r="BL223" s="19" t="s">
        <v>184</v>
      </c>
      <c r="BM223" s="192" t="s">
        <v>2170</v>
      </c>
    </row>
    <row r="224" spans="1:65" s="2" customFormat="1" ht="16.5" customHeight="1">
      <c r="A224" s="36"/>
      <c r="B224" s="37"/>
      <c r="C224" s="181" t="s">
        <v>1375</v>
      </c>
      <c r="D224" s="181" t="s">
        <v>179</v>
      </c>
      <c r="E224" s="182" t="s">
        <v>3953</v>
      </c>
      <c r="F224" s="183" t="s">
        <v>3954</v>
      </c>
      <c r="G224" s="184" t="s">
        <v>19</v>
      </c>
      <c r="H224" s="185">
        <v>1</v>
      </c>
      <c r="I224" s="186"/>
      <c r="J224" s="187">
        <f t="shared" si="40"/>
        <v>0</v>
      </c>
      <c r="K224" s="183" t="s">
        <v>19</v>
      </c>
      <c r="L224" s="41"/>
      <c r="M224" s="188" t="s">
        <v>19</v>
      </c>
      <c r="N224" s="189" t="s">
        <v>43</v>
      </c>
      <c r="O224" s="66"/>
      <c r="P224" s="190">
        <f t="shared" si="41"/>
        <v>0</v>
      </c>
      <c r="Q224" s="190">
        <v>0</v>
      </c>
      <c r="R224" s="190">
        <f t="shared" si="42"/>
        <v>0</v>
      </c>
      <c r="S224" s="190">
        <v>0</v>
      </c>
      <c r="T224" s="191">
        <f t="shared" si="4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184</v>
      </c>
      <c r="AT224" s="192" t="s">
        <v>179</v>
      </c>
      <c r="AU224" s="192" t="s">
        <v>79</v>
      </c>
      <c r="AY224" s="19" t="s">
        <v>177</v>
      </c>
      <c r="BE224" s="193">
        <f t="shared" si="44"/>
        <v>0</v>
      </c>
      <c r="BF224" s="193">
        <f t="shared" si="45"/>
        <v>0</v>
      </c>
      <c r="BG224" s="193">
        <f t="shared" si="46"/>
        <v>0</v>
      </c>
      <c r="BH224" s="193">
        <f t="shared" si="47"/>
        <v>0</v>
      </c>
      <c r="BI224" s="193">
        <f t="shared" si="48"/>
        <v>0</v>
      </c>
      <c r="BJ224" s="19" t="s">
        <v>79</v>
      </c>
      <c r="BK224" s="193">
        <f t="shared" si="49"/>
        <v>0</v>
      </c>
      <c r="BL224" s="19" t="s">
        <v>184</v>
      </c>
      <c r="BM224" s="192" t="s">
        <v>2174</v>
      </c>
    </row>
    <row r="225" spans="1:65" s="2" customFormat="1" ht="16.5" customHeight="1">
      <c r="A225" s="36"/>
      <c r="B225" s="37"/>
      <c r="C225" s="181" t="s">
        <v>1381</v>
      </c>
      <c r="D225" s="181" t="s">
        <v>179</v>
      </c>
      <c r="E225" s="182" t="s">
        <v>3955</v>
      </c>
      <c r="F225" s="183" t="s">
        <v>3956</v>
      </c>
      <c r="G225" s="184" t="s">
        <v>19</v>
      </c>
      <c r="H225" s="185">
        <v>1</v>
      </c>
      <c r="I225" s="186"/>
      <c r="J225" s="187">
        <f t="shared" si="40"/>
        <v>0</v>
      </c>
      <c r="K225" s="183" t="s">
        <v>19</v>
      </c>
      <c r="L225" s="41"/>
      <c r="M225" s="188" t="s">
        <v>19</v>
      </c>
      <c r="N225" s="189" t="s">
        <v>43</v>
      </c>
      <c r="O225" s="66"/>
      <c r="P225" s="190">
        <f t="shared" si="41"/>
        <v>0</v>
      </c>
      <c r="Q225" s="190">
        <v>0</v>
      </c>
      <c r="R225" s="190">
        <f t="shared" si="42"/>
        <v>0</v>
      </c>
      <c r="S225" s="190">
        <v>0</v>
      </c>
      <c r="T225" s="191">
        <f t="shared" si="4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184</v>
      </c>
      <c r="AT225" s="192" t="s">
        <v>179</v>
      </c>
      <c r="AU225" s="192" t="s">
        <v>79</v>
      </c>
      <c r="AY225" s="19" t="s">
        <v>177</v>
      </c>
      <c r="BE225" s="193">
        <f t="shared" si="44"/>
        <v>0</v>
      </c>
      <c r="BF225" s="193">
        <f t="shared" si="45"/>
        <v>0</v>
      </c>
      <c r="BG225" s="193">
        <f t="shared" si="46"/>
        <v>0</v>
      </c>
      <c r="BH225" s="193">
        <f t="shared" si="47"/>
        <v>0</v>
      </c>
      <c r="BI225" s="193">
        <f t="shared" si="48"/>
        <v>0</v>
      </c>
      <c r="BJ225" s="19" t="s">
        <v>79</v>
      </c>
      <c r="BK225" s="193">
        <f t="shared" si="49"/>
        <v>0</v>
      </c>
      <c r="BL225" s="19" t="s">
        <v>184</v>
      </c>
      <c r="BM225" s="192" t="s">
        <v>2177</v>
      </c>
    </row>
    <row r="226" spans="1:65" s="2" customFormat="1" ht="16.5" customHeight="1">
      <c r="A226" s="36"/>
      <c r="B226" s="37"/>
      <c r="C226" s="181" t="s">
        <v>1387</v>
      </c>
      <c r="D226" s="181" t="s">
        <v>179</v>
      </c>
      <c r="E226" s="182" t="s">
        <v>3957</v>
      </c>
      <c r="F226" s="183" t="s">
        <v>3958</v>
      </c>
      <c r="G226" s="184" t="s">
        <v>19</v>
      </c>
      <c r="H226" s="185">
        <v>1</v>
      </c>
      <c r="I226" s="186"/>
      <c r="J226" s="187">
        <f t="shared" si="40"/>
        <v>0</v>
      </c>
      <c r="K226" s="183" t="s">
        <v>19</v>
      </c>
      <c r="L226" s="41"/>
      <c r="M226" s="188" t="s">
        <v>19</v>
      </c>
      <c r="N226" s="189" t="s">
        <v>43</v>
      </c>
      <c r="O226" s="66"/>
      <c r="P226" s="190">
        <f t="shared" si="41"/>
        <v>0</v>
      </c>
      <c r="Q226" s="190">
        <v>0</v>
      </c>
      <c r="R226" s="190">
        <f t="shared" si="42"/>
        <v>0</v>
      </c>
      <c r="S226" s="190">
        <v>0</v>
      </c>
      <c r="T226" s="191">
        <f t="shared" si="4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184</v>
      </c>
      <c r="AT226" s="192" t="s">
        <v>179</v>
      </c>
      <c r="AU226" s="192" t="s">
        <v>79</v>
      </c>
      <c r="AY226" s="19" t="s">
        <v>177</v>
      </c>
      <c r="BE226" s="193">
        <f t="shared" si="44"/>
        <v>0</v>
      </c>
      <c r="BF226" s="193">
        <f t="shared" si="45"/>
        <v>0</v>
      </c>
      <c r="BG226" s="193">
        <f t="shared" si="46"/>
        <v>0</v>
      </c>
      <c r="BH226" s="193">
        <f t="shared" si="47"/>
        <v>0</v>
      </c>
      <c r="BI226" s="193">
        <f t="shared" si="48"/>
        <v>0</v>
      </c>
      <c r="BJ226" s="19" t="s">
        <v>79</v>
      </c>
      <c r="BK226" s="193">
        <f t="shared" si="49"/>
        <v>0</v>
      </c>
      <c r="BL226" s="19" t="s">
        <v>184</v>
      </c>
      <c r="BM226" s="192" t="s">
        <v>2180</v>
      </c>
    </row>
    <row r="227" spans="1:65" s="12" customFormat="1" ht="22.9" customHeight="1">
      <c r="B227" s="165"/>
      <c r="C227" s="166"/>
      <c r="D227" s="167" t="s">
        <v>71</v>
      </c>
      <c r="E227" s="179" t="s">
        <v>1149</v>
      </c>
      <c r="F227" s="179" t="s">
        <v>2814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P228</f>
        <v>0</v>
      </c>
      <c r="Q227" s="173"/>
      <c r="R227" s="174">
        <f>R228</f>
        <v>0</v>
      </c>
      <c r="S227" s="173"/>
      <c r="T227" s="175">
        <f>T228</f>
        <v>0</v>
      </c>
      <c r="AR227" s="176" t="s">
        <v>79</v>
      </c>
      <c r="AT227" s="177" t="s">
        <v>71</v>
      </c>
      <c r="AU227" s="177" t="s">
        <v>79</v>
      </c>
      <c r="AY227" s="176" t="s">
        <v>177</v>
      </c>
      <c r="BK227" s="178">
        <f>BK228</f>
        <v>0</v>
      </c>
    </row>
    <row r="228" spans="1:65" s="2" customFormat="1" ht="16.5" customHeight="1">
      <c r="A228" s="36"/>
      <c r="B228" s="37"/>
      <c r="C228" s="181" t="s">
        <v>1392</v>
      </c>
      <c r="D228" s="181" t="s">
        <v>179</v>
      </c>
      <c r="E228" s="182" t="s">
        <v>3959</v>
      </c>
      <c r="F228" s="183" t="s">
        <v>3960</v>
      </c>
      <c r="G228" s="184" t="s">
        <v>2659</v>
      </c>
      <c r="H228" s="185">
        <v>1</v>
      </c>
      <c r="I228" s="186"/>
      <c r="J228" s="187">
        <f>ROUND(I228*H228,2)</f>
        <v>0</v>
      </c>
      <c r="K228" s="183" t="s">
        <v>19</v>
      </c>
      <c r="L228" s="41"/>
      <c r="M228" s="261" t="s">
        <v>19</v>
      </c>
      <c r="N228" s="262" t="s">
        <v>43</v>
      </c>
      <c r="O228" s="245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184</v>
      </c>
      <c r="AT228" s="192" t="s">
        <v>179</v>
      </c>
      <c r="AU228" s="192" t="s">
        <v>81</v>
      </c>
      <c r="AY228" s="19" t="s">
        <v>177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79</v>
      </c>
      <c r="BK228" s="193">
        <f>ROUND(I228*H228,2)</f>
        <v>0</v>
      </c>
      <c r="BL228" s="19" t="s">
        <v>184</v>
      </c>
      <c r="BM228" s="192" t="s">
        <v>3961</v>
      </c>
    </row>
    <row r="229" spans="1:65" s="2" customFormat="1" ht="6.95" customHeight="1">
      <c r="A229" s="36"/>
      <c r="B229" s="49"/>
      <c r="C229" s="50"/>
      <c r="D229" s="50"/>
      <c r="E229" s="50"/>
      <c r="F229" s="50"/>
      <c r="G229" s="50"/>
      <c r="H229" s="50"/>
      <c r="I229" s="50"/>
      <c r="J229" s="50"/>
      <c r="K229" s="50"/>
      <c r="L229" s="41"/>
      <c r="M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</sheetData>
  <sheetProtection algorithmName="SHA-512" hashValue="KVVUW54I6TFP/rUm72jwAIk3c1ZT+uSZVbl4yJ1LLvCnPPVU72LFBi4wNrLItkUr/Hu7gROpXGkv6c1BDR9Elg==" saltValue="FEjU86bVp5/3P/+ck0zwJ2Eua8AiGum+1UVM0Ek3lk3RlWHl8rLp/ulxQzHReVb2OFnd1WGTsTj1TdDl0wbA9A==" spinCount="100000" sheet="1" objects="1" scenarios="1" formatColumns="0" formatRows="0" autoFilter="0"/>
  <autoFilter ref="C80:K22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130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3962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5" t="s">
        <v>28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5" t="s">
        <v>28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5" t="s">
        <v>28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ROUND(J85,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ROUND((SUM(BE85:BE108)),  2)</f>
        <v>0</v>
      </c>
      <c r="G33" s="36"/>
      <c r="H33" s="36"/>
      <c r="I33" s="127">
        <v>0.21</v>
      </c>
      <c r="J33" s="126">
        <f>ROUND(((SUM(BE85:BE108))*I33),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ROUND((SUM(BF85:BF108)),  2)</f>
        <v>0</v>
      </c>
      <c r="G34" s="36"/>
      <c r="H34" s="36"/>
      <c r="I34" s="127">
        <v>0.15</v>
      </c>
      <c r="J34" s="126">
        <f>ROUND(((SUM(BF85:BF108))*I34),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ROUND((SUM(BG85:BG108)),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ROUND((SUM(BH85:BH108)),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ROUND((SUM(BI85:BI108)),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06 - VRN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- Suchdol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3963</v>
      </c>
      <c r="E60" s="146"/>
      <c r="F60" s="146"/>
      <c r="G60" s="146"/>
      <c r="H60" s="146"/>
      <c r="I60" s="146"/>
      <c r="J60" s="147">
        <f>J86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3964</v>
      </c>
      <c r="E61" s="151"/>
      <c r="F61" s="151"/>
      <c r="G61" s="151"/>
      <c r="H61" s="151"/>
      <c r="I61" s="151"/>
      <c r="J61" s="152">
        <f>J89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3965</v>
      </c>
      <c r="E62" s="151"/>
      <c r="F62" s="151"/>
      <c r="G62" s="151"/>
      <c r="H62" s="151"/>
      <c r="I62" s="151"/>
      <c r="J62" s="152">
        <f>J94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3966</v>
      </c>
      <c r="E63" s="151"/>
      <c r="F63" s="151"/>
      <c r="G63" s="151"/>
      <c r="H63" s="151"/>
      <c r="I63" s="151"/>
      <c r="J63" s="152">
        <f>J103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3967</v>
      </c>
      <c r="E64" s="151"/>
      <c r="F64" s="151"/>
      <c r="G64" s="151"/>
      <c r="H64" s="151"/>
      <c r="I64" s="151"/>
      <c r="J64" s="152">
        <f>J105</f>
        <v>0</v>
      </c>
      <c r="K64" s="99"/>
      <c r="L64" s="153"/>
    </row>
    <row r="65" spans="1:31" s="10" customFormat="1" ht="19.899999999999999" customHeight="1">
      <c r="B65" s="149"/>
      <c r="C65" s="99"/>
      <c r="D65" s="150" t="s">
        <v>3968</v>
      </c>
      <c r="E65" s="151"/>
      <c r="F65" s="151"/>
      <c r="G65" s="151"/>
      <c r="H65" s="151"/>
      <c r="I65" s="151"/>
      <c r="J65" s="152">
        <f>J107</f>
        <v>0</v>
      </c>
      <c r="K65" s="99"/>
      <c r="L65" s="15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162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5" t="str">
        <f>E7</f>
        <v>Rekonstrukce restaurace Farma - úprava 21. 12. 2023</v>
      </c>
      <c r="F75" s="416"/>
      <c r="G75" s="416"/>
      <c r="H75" s="416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138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8" t="str">
        <f>E9</f>
        <v>06 - VRN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Praha - Suchdol</v>
      </c>
      <c r="G79" s="38"/>
      <c r="H79" s="38"/>
      <c r="I79" s="31" t="s">
        <v>23</v>
      </c>
      <c r="J79" s="61" t="str">
        <f>IF(J12="","",J12)</f>
        <v>6. 6. 2023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Česká zemědělská univerzita</v>
      </c>
      <c r="G81" s="38"/>
      <c r="H81" s="38"/>
      <c r="I81" s="31" t="s">
        <v>31</v>
      </c>
      <c r="J81" s="34" t="str">
        <f>E21</f>
        <v>GREBNER, spol s r.o.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Ing.Josef Němeček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4"/>
      <c r="B84" s="155"/>
      <c r="C84" s="156" t="s">
        <v>163</v>
      </c>
      <c r="D84" s="157" t="s">
        <v>57</v>
      </c>
      <c r="E84" s="157" t="s">
        <v>53</v>
      </c>
      <c r="F84" s="157" t="s">
        <v>54</v>
      </c>
      <c r="G84" s="157" t="s">
        <v>164</v>
      </c>
      <c r="H84" s="157" t="s">
        <v>165</v>
      </c>
      <c r="I84" s="157" t="s">
        <v>166</v>
      </c>
      <c r="J84" s="157" t="s">
        <v>144</v>
      </c>
      <c r="K84" s="158" t="s">
        <v>167</v>
      </c>
      <c r="L84" s="159"/>
      <c r="M84" s="70" t="s">
        <v>19</v>
      </c>
      <c r="N84" s="71" t="s">
        <v>42</v>
      </c>
      <c r="O84" s="71" t="s">
        <v>168</v>
      </c>
      <c r="P84" s="71" t="s">
        <v>169</v>
      </c>
      <c r="Q84" s="71" t="s">
        <v>170</v>
      </c>
      <c r="R84" s="71" t="s">
        <v>171</v>
      </c>
      <c r="S84" s="71" t="s">
        <v>172</v>
      </c>
      <c r="T84" s="72" t="s">
        <v>173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65" s="2" customFormat="1" ht="22.9" customHeight="1">
      <c r="A85" s="36"/>
      <c r="B85" s="37"/>
      <c r="C85" s="77" t="s">
        <v>174</v>
      </c>
      <c r="D85" s="38"/>
      <c r="E85" s="38"/>
      <c r="F85" s="38"/>
      <c r="G85" s="38"/>
      <c r="H85" s="38"/>
      <c r="I85" s="38"/>
      <c r="J85" s="160">
        <f>BK85</f>
        <v>0</v>
      </c>
      <c r="K85" s="38"/>
      <c r="L85" s="41"/>
      <c r="M85" s="73"/>
      <c r="N85" s="161"/>
      <c r="O85" s="74"/>
      <c r="P85" s="162">
        <f>P86</f>
        <v>0</v>
      </c>
      <c r="Q85" s="74"/>
      <c r="R85" s="162">
        <f>R86</f>
        <v>0</v>
      </c>
      <c r="S85" s="74"/>
      <c r="T85" s="163">
        <f>T86</f>
        <v>0.01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145</v>
      </c>
      <c r="BK85" s="164">
        <f>BK86</f>
        <v>0</v>
      </c>
    </row>
    <row r="86" spans="1:65" s="12" customFormat="1" ht="25.9" customHeight="1">
      <c r="B86" s="165"/>
      <c r="C86" s="166"/>
      <c r="D86" s="167" t="s">
        <v>71</v>
      </c>
      <c r="E86" s="168" t="s">
        <v>128</v>
      </c>
      <c r="F86" s="168" t="s">
        <v>3969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P87+P88+P89+P94+P103+P105+P107</f>
        <v>0</v>
      </c>
      <c r="Q86" s="173"/>
      <c r="R86" s="174">
        <f>R87+R88+R89+R94+R103+R105+R107</f>
        <v>0</v>
      </c>
      <c r="S86" s="173"/>
      <c r="T86" s="175">
        <f>T87+T88+T89+T94+T103+T105+T107</f>
        <v>0.01</v>
      </c>
      <c r="AR86" s="176" t="s">
        <v>212</v>
      </c>
      <c r="AT86" s="177" t="s">
        <v>71</v>
      </c>
      <c r="AU86" s="177" t="s">
        <v>72</v>
      </c>
      <c r="AY86" s="176" t="s">
        <v>177</v>
      </c>
      <c r="BK86" s="178">
        <f>BK87+BK88+BK89+BK94+BK103+BK105+BK107</f>
        <v>0</v>
      </c>
    </row>
    <row r="87" spans="1:65" s="2" customFormat="1" ht="16.5" customHeight="1">
      <c r="A87" s="36"/>
      <c r="B87" s="37"/>
      <c r="C87" s="181" t="s">
        <v>79</v>
      </c>
      <c r="D87" s="181" t="s">
        <v>179</v>
      </c>
      <c r="E87" s="182" t="s">
        <v>3970</v>
      </c>
      <c r="F87" s="183" t="s">
        <v>2261</v>
      </c>
      <c r="G87" s="184" t="s">
        <v>2659</v>
      </c>
      <c r="H87" s="185">
        <v>1</v>
      </c>
      <c r="I87" s="186"/>
      <c r="J87" s="187">
        <f>ROUND(I87*H87,2)</f>
        <v>0</v>
      </c>
      <c r="K87" s="183" t="s">
        <v>19</v>
      </c>
      <c r="L87" s="41"/>
      <c r="M87" s="188" t="s">
        <v>19</v>
      </c>
      <c r="N87" s="189" t="s">
        <v>43</v>
      </c>
      <c r="O87" s="66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3971</v>
      </c>
      <c r="AT87" s="192" t="s">
        <v>179</v>
      </c>
      <c r="AU87" s="192" t="s">
        <v>79</v>
      </c>
      <c r="AY87" s="19" t="s">
        <v>177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79</v>
      </c>
      <c r="BK87" s="193">
        <f>ROUND(I87*H87,2)</f>
        <v>0</v>
      </c>
      <c r="BL87" s="19" t="s">
        <v>3971</v>
      </c>
      <c r="BM87" s="192" t="s">
        <v>3972</v>
      </c>
    </row>
    <row r="88" spans="1:65" s="2" customFormat="1" ht="16.5" customHeight="1">
      <c r="A88" s="36"/>
      <c r="B88" s="37"/>
      <c r="C88" s="181" t="s">
        <v>81</v>
      </c>
      <c r="D88" s="181" t="s">
        <v>179</v>
      </c>
      <c r="E88" s="182" t="s">
        <v>3973</v>
      </c>
      <c r="F88" s="183" t="s">
        <v>3974</v>
      </c>
      <c r="G88" s="184" t="s">
        <v>2314</v>
      </c>
      <c r="H88" s="185">
        <v>1</v>
      </c>
      <c r="I88" s="186"/>
      <c r="J88" s="187">
        <f>ROUND(I88*H88,2)</f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3971</v>
      </c>
      <c r="AT88" s="192" t="s">
        <v>179</v>
      </c>
      <c r="AU88" s="192" t="s">
        <v>79</v>
      </c>
      <c r="AY88" s="19" t="s">
        <v>177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9" t="s">
        <v>79</v>
      </c>
      <c r="BK88" s="193">
        <f>ROUND(I88*H88,2)</f>
        <v>0</v>
      </c>
      <c r="BL88" s="19" t="s">
        <v>3971</v>
      </c>
      <c r="BM88" s="192" t="s">
        <v>3975</v>
      </c>
    </row>
    <row r="89" spans="1:65" s="12" customFormat="1" ht="22.9" customHeight="1">
      <c r="B89" s="165"/>
      <c r="C89" s="166"/>
      <c r="D89" s="167" t="s">
        <v>71</v>
      </c>
      <c r="E89" s="179" t="s">
        <v>3976</v>
      </c>
      <c r="F89" s="179" t="s">
        <v>3977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SUM(P90:P93)</f>
        <v>0</v>
      </c>
      <c r="Q89" s="173"/>
      <c r="R89" s="174">
        <f>SUM(R90:R93)</f>
        <v>0</v>
      </c>
      <c r="S89" s="173"/>
      <c r="T89" s="175">
        <f>SUM(T90:T93)</f>
        <v>0</v>
      </c>
      <c r="AR89" s="176" t="s">
        <v>212</v>
      </c>
      <c r="AT89" s="177" t="s">
        <v>71</v>
      </c>
      <c r="AU89" s="177" t="s">
        <v>79</v>
      </c>
      <c r="AY89" s="176" t="s">
        <v>177</v>
      </c>
      <c r="BK89" s="178">
        <f>SUM(BK90:BK93)</f>
        <v>0</v>
      </c>
    </row>
    <row r="90" spans="1:65" s="2" customFormat="1" ht="16.5" customHeight="1">
      <c r="A90" s="36"/>
      <c r="B90" s="37"/>
      <c r="C90" s="181" t="s">
        <v>108</v>
      </c>
      <c r="D90" s="181" t="s">
        <v>179</v>
      </c>
      <c r="E90" s="182" t="s">
        <v>3978</v>
      </c>
      <c r="F90" s="183" t="s">
        <v>3979</v>
      </c>
      <c r="G90" s="184" t="s">
        <v>2659</v>
      </c>
      <c r="H90" s="185">
        <v>1</v>
      </c>
      <c r="I90" s="186"/>
      <c r="J90" s="187">
        <f>ROUND(I90*H90,2)</f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3971</v>
      </c>
      <c r="AT90" s="192" t="s">
        <v>179</v>
      </c>
      <c r="AU90" s="192" t="s">
        <v>81</v>
      </c>
      <c r="AY90" s="19" t="s">
        <v>177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9" t="s">
        <v>79</v>
      </c>
      <c r="BK90" s="193">
        <f>ROUND(I90*H90,2)</f>
        <v>0</v>
      </c>
      <c r="BL90" s="19" t="s">
        <v>3971</v>
      </c>
      <c r="BM90" s="192" t="s">
        <v>3980</v>
      </c>
    </row>
    <row r="91" spans="1:65" s="2" customFormat="1" ht="16.5" customHeight="1">
      <c r="A91" s="36"/>
      <c r="B91" s="37"/>
      <c r="C91" s="181" t="s">
        <v>184</v>
      </c>
      <c r="D91" s="181" t="s">
        <v>179</v>
      </c>
      <c r="E91" s="182" t="s">
        <v>3981</v>
      </c>
      <c r="F91" s="183" t="s">
        <v>3982</v>
      </c>
      <c r="G91" s="184" t="s">
        <v>2659</v>
      </c>
      <c r="H91" s="185">
        <v>1</v>
      </c>
      <c r="I91" s="186"/>
      <c r="J91" s="187">
        <f>ROUND(I91*H91,2)</f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3971</v>
      </c>
      <c r="AT91" s="192" t="s">
        <v>179</v>
      </c>
      <c r="AU91" s="192" t="s">
        <v>81</v>
      </c>
      <c r="AY91" s="19" t="s">
        <v>177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79</v>
      </c>
      <c r="BK91" s="193">
        <f>ROUND(I91*H91,2)</f>
        <v>0</v>
      </c>
      <c r="BL91" s="19" t="s">
        <v>3971</v>
      </c>
      <c r="BM91" s="192" t="s">
        <v>3983</v>
      </c>
    </row>
    <row r="92" spans="1:65" s="2" customFormat="1" ht="16.5" customHeight="1">
      <c r="A92" s="36"/>
      <c r="B92" s="37"/>
      <c r="C92" s="181" t="s">
        <v>212</v>
      </c>
      <c r="D92" s="181" t="s">
        <v>179</v>
      </c>
      <c r="E92" s="182" t="s">
        <v>3984</v>
      </c>
      <c r="F92" s="183" t="s">
        <v>3389</v>
      </c>
      <c r="G92" s="184" t="s">
        <v>2659</v>
      </c>
      <c r="H92" s="185">
        <v>1</v>
      </c>
      <c r="I92" s="186"/>
      <c r="J92" s="187">
        <f>ROUND(I92*H92,2)</f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3971</v>
      </c>
      <c r="AT92" s="192" t="s">
        <v>179</v>
      </c>
      <c r="AU92" s="192" t="s">
        <v>81</v>
      </c>
      <c r="AY92" s="19" t="s">
        <v>177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79</v>
      </c>
      <c r="BK92" s="193">
        <f>ROUND(I92*H92,2)</f>
        <v>0</v>
      </c>
      <c r="BL92" s="19" t="s">
        <v>3971</v>
      </c>
      <c r="BM92" s="192" t="s">
        <v>3985</v>
      </c>
    </row>
    <row r="93" spans="1:65" s="2" customFormat="1" ht="16.5" customHeight="1">
      <c r="A93" s="36"/>
      <c r="B93" s="37"/>
      <c r="C93" s="181" t="s">
        <v>220</v>
      </c>
      <c r="D93" s="181" t="s">
        <v>179</v>
      </c>
      <c r="E93" s="182" t="s">
        <v>3986</v>
      </c>
      <c r="F93" s="183" t="s">
        <v>3987</v>
      </c>
      <c r="G93" s="184" t="s">
        <v>2659</v>
      </c>
      <c r="H93" s="185">
        <v>1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3971</v>
      </c>
      <c r="AT93" s="192" t="s">
        <v>179</v>
      </c>
      <c r="AU93" s="192" t="s">
        <v>81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3971</v>
      </c>
      <c r="BM93" s="192" t="s">
        <v>3988</v>
      </c>
    </row>
    <row r="94" spans="1:65" s="12" customFormat="1" ht="22.9" customHeight="1">
      <c r="B94" s="165"/>
      <c r="C94" s="166"/>
      <c r="D94" s="167" t="s">
        <v>71</v>
      </c>
      <c r="E94" s="179" t="s">
        <v>3989</v>
      </c>
      <c r="F94" s="179" t="s">
        <v>2261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SUM(P95:P102)</f>
        <v>0</v>
      </c>
      <c r="Q94" s="173"/>
      <c r="R94" s="174">
        <f>SUM(R95:R102)</f>
        <v>0</v>
      </c>
      <c r="S94" s="173"/>
      <c r="T94" s="175">
        <f>SUM(T95:T102)</f>
        <v>0</v>
      </c>
      <c r="AR94" s="176" t="s">
        <v>212</v>
      </c>
      <c r="AT94" s="177" t="s">
        <v>71</v>
      </c>
      <c r="AU94" s="177" t="s">
        <v>79</v>
      </c>
      <c r="AY94" s="176" t="s">
        <v>177</v>
      </c>
      <c r="BK94" s="178">
        <f>SUM(BK95:BK102)</f>
        <v>0</v>
      </c>
    </row>
    <row r="95" spans="1:65" s="2" customFormat="1" ht="16.5" customHeight="1">
      <c r="A95" s="36"/>
      <c r="B95" s="37"/>
      <c r="C95" s="181" t="s">
        <v>225</v>
      </c>
      <c r="D95" s="181" t="s">
        <v>179</v>
      </c>
      <c r="E95" s="182" t="s">
        <v>3990</v>
      </c>
      <c r="F95" s="183" t="s">
        <v>3991</v>
      </c>
      <c r="G95" s="184" t="s">
        <v>2659</v>
      </c>
      <c r="H95" s="185">
        <v>1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3971</v>
      </c>
      <c r="AT95" s="192" t="s">
        <v>179</v>
      </c>
      <c r="AU95" s="192" t="s">
        <v>81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3971</v>
      </c>
      <c r="BM95" s="192" t="s">
        <v>3992</v>
      </c>
    </row>
    <row r="96" spans="1:65" s="2" customFormat="1" ht="16.5" customHeight="1">
      <c r="A96" s="36"/>
      <c r="B96" s="37"/>
      <c r="C96" s="181" t="s">
        <v>232</v>
      </c>
      <c r="D96" s="181" t="s">
        <v>179</v>
      </c>
      <c r="E96" s="182" t="s">
        <v>3993</v>
      </c>
      <c r="F96" s="183" t="s">
        <v>3994</v>
      </c>
      <c r="G96" s="184" t="s">
        <v>2659</v>
      </c>
      <c r="H96" s="185">
        <v>1</v>
      </c>
      <c r="I96" s="186"/>
      <c r="J96" s="187">
        <f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3971</v>
      </c>
      <c r="AT96" s="192" t="s">
        <v>179</v>
      </c>
      <c r="AU96" s="192" t="s">
        <v>81</v>
      </c>
      <c r="AY96" s="19" t="s">
        <v>177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79</v>
      </c>
      <c r="BK96" s="193">
        <f>ROUND(I96*H96,2)</f>
        <v>0</v>
      </c>
      <c r="BL96" s="19" t="s">
        <v>3971</v>
      </c>
      <c r="BM96" s="192" t="s">
        <v>3995</v>
      </c>
    </row>
    <row r="97" spans="1:65" s="2" customFormat="1" ht="16.5" customHeight="1">
      <c r="A97" s="36"/>
      <c r="B97" s="37"/>
      <c r="C97" s="181" t="s">
        <v>241</v>
      </c>
      <c r="D97" s="181" t="s">
        <v>179</v>
      </c>
      <c r="E97" s="182" t="s">
        <v>3996</v>
      </c>
      <c r="F97" s="183" t="s">
        <v>3997</v>
      </c>
      <c r="G97" s="184" t="s">
        <v>2659</v>
      </c>
      <c r="H97" s="185">
        <v>1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3971</v>
      </c>
      <c r="AT97" s="192" t="s">
        <v>179</v>
      </c>
      <c r="AU97" s="192" t="s">
        <v>81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3971</v>
      </c>
      <c r="BM97" s="192" t="s">
        <v>3998</v>
      </c>
    </row>
    <row r="98" spans="1:65" s="2" customFormat="1" ht="16.5" customHeight="1">
      <c r="A98" s="36"/>
      <c r="B98" s="37"/>
      <c r="C98" s="181" t="s">
        <v>117</v>
      </c>
      <c r="D98" s="181" t="s">
        <v>179</v>
      </c>
      <c r="E98" s="182" t="s">
        <v>3999</v>
      </c>
      <c r="F98" s="183" t="s">
        <v>4000</v>
      </c>
      <c r="G98" s="184" t="s">
        <v>2659</v>
      </c>
      <c r="H98" s="185">
        <v>1</v>
      </c>
      <c r="I98" s="186"/>
      <c r="J98" s="187">
        <f>ROUND(I98*H98,2)</f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3971</v>
      </c>
      <c r="AT98" s="192" t="s">
        <v>179</v>
      </c>
      <c r="AU98" s="192" t="s">
        <v>81</v>
      </c>
      <c r="AY98" s="19" t="s">
        <v>177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79</v>
      </c>
      <c r="BK98" s="193">
        <f>ROUND(I98*H98,2)</f>
        <v>0</v>
      </c>
      <c r="BL98" s="19" t="s">
        <v>3971</v>
      </c>
      <c r="BM98" s="192" t="s">
        <v>4001</v>
      </c>
    </row>
    <row r="99" spans="1:65" s="2" customFormat="1" ht="16.5" customHeight="1">
      <c r="A99" s="36"/>
      <c r="B99" s="37"/>
      <c r="C99" s="181" t="s">
        <v>252</v>
      </c>
      <c r="D99" s="181" t="s">
        <v>179</v>
      </c>
      <c r="E99" s="182" t="s">
        <v>4002</v>
      </c>
      <c r="F99" s="183" t="s">
        <v>4003</v>
      </c>
      <c r="G99" s="184" t="s">
        <v>2659</v>
      </c>
      <c r="H99" s="185">
        <v>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3971</v>
      </c>
      <c r="AT99" s="192" t="s">
        <v>179</v>
      </c>
      <c r="AU99" s="192" t="s">
        <v>81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3971</v>
      </c>
      <c r="BM99" s="192" t="s">
        <v>4004</v>
      </c>
    </row>
    <row r="100" spans="1:65" s="13" customFormat="1" ht="11.25">
      <c r="B100" s="199"/>
      <c r="C100" s="200"/>
      <c r="D100" s="201" t="s">
        <v>188</v>
      </c>
      <c r="E100" s="202" t="s">
        <v>19</v>
      </c>
      <c r="F100" s="203" t="s">
        <v>4005</v>
      </c>
      <c r="G100" s="200"/>
      <c r="H100" s="204">
        <v>1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188</v>
      </c>
      <c r="AU100" s="210" t="s">
        <v>81</v>
      </c>
      <c r="AV100" s="13" t="s">
        <v>81</v>
      </c>
      <c r="AW100" s="13" t="s">
        <v>33</v>
      </c>
      <c r="AX100" s="13" t="s">
        <v>79</v>
      </c>
      <c r="AY100" s="210" t="s">
        <v>177</v>
      </c>
    </row>
    <row r="101" spans="1:65" s="2" customFormat="1" ht="16.5" customHeight="1">
      <c r="A101" s="36"/>
      <c r="B101" s="37"/>
      <c r="C101" s="181" t="s">
        <v>259</v>
      </c>
      <c r="D101" s="181" t="s">
        <v>179</v>
      </c>
      <c r="E101" s="182" t="s">
        <v>4006</v>
      </c>
      <c r="F101" s="183" t="s">
        <v>4007</v>
      </c>
      <c r="G101" s="184" t="s">
        <v>269</v>
      </c>
      <c r="H101" s="185">
        <v>1</v>
      </c>
      <c r="I101" s="186"/>
      <c r="J101" s="187">
        <f>ROUND(I101*H101,2)</f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3971</v>
      </c>
      <c r="AT101" s="192" t="s">
        <v>179</v>
      </c>
      <c r="AU101" s="192" t="s">
        <v>81</v>
      </c>
      <c r="AY101" s="19" t="s">
        <v>177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79</v>
      </c>
      <c r="BK101" s="193">
        <f>ROUND(I101*H101,2)</f>
        <v>0</v>
      </c>
      <c r="BL101" s="19" t="s">
        <v>3971</v>
      </c>
      <c r="BM101" s="192" t="s">
        <v>4008</v>
      </c>
    </row>
    <row r="102" spans="1:65" s="2" customFormat="1" ht="16.5" customHeight="1">
      <c r="A102" s="36"/>
      <c r="B102" s="37"/>
      <c r="C102" s="181" t="s">
        <v>266</v>
      </c>
      <c r="D102" s="181" t="s">
        <v>179</v>
      </c>
      <c r="E102" s="182" t="s">
        <v>4009</v>
      </c>
      <c r="F102" s="183" t="s">
        <v>4010</v>
      </c>
      <c r="G102" s="184" t="s">
        <v>2659</v>
      </c>
      <c r="H102" s="185">
        <v>1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3971</v>
      </c>
      <c r="AT102" s="192" t="s">
        <v>179</v>
      </c>
      <c r="AU102" s="192" t="s">
        <v>81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3971</v>
      </c>
      <c r="BM102" s="192" t="s">
        <v>4011</v>
      </c>
    </row>
    <row r="103" spans="1:65" s="12" customFormat="1" ht="22.9" customHeight="1">
      <c r="B103" s="165"/>
      <c r="C103" s="166"/>
      <c r="D103" s="167" t="s">
        <v>71</v>
      </c>
      <c r="E103" s="179" t="s">
        <v>4012</v>
      </c>
      <c r="F103" s="179" t="s">
        <v>4013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P104</f>
        <v>0</v>
      </c>
      <c r="Q103" s="173"/>
      <c r="R103" s="174">
        <f>R104</f>
        <v>0</v>
      </c>
      <c r="S103" s="173"/>
      <c r="T103" s="175">
        <f>T104</f>
        <v>0</v>
      </c>
      <c r="AR103" s="176" t="s">
        <v>212</v>
      </c>
      <c r="AT103" s="177" t="s">
        <v>71</v>
      </c>
      <c r="AU103" s="177" t="s">
        <v>79</v>
      </c>
      <c r="AY103" s="176" t="s">
        <v>177</v>
      </c>
      <c r="BK103" s="178">
        <f>BK104</f>
        <v>0</v>
      </c>
    </row>
    <row r="104" spans="1:65" s="2" customFormat="1" ht="16.5" customHeight="1">
      <c r="A104" s="36"/>
      <c r="B104" s="37"/>
      <c r="C104" s="181" t="s">
        <v>272</v>
      </c>
      <c r="D104" s="181" t="s">
        <v>179</v>
      </c>
      <c r="E104" s="182" t="s">
        <v>4014</v>
      </c>
      <c r="F104" s="183" t="s">
        <v>4015</v>
      </c>
      <c r="G104" s="184" t="s">
        <v>2659</v>
      </c>
      <c r="H104" s="185">
        <v>1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3971</v>
      </c>
      <c r="AT104" s="192" t="s">
        <v>179</v>
      </c>
      <c r="AU104" s="192" t="s">
        <v>81</v>
      </c>
      <c r="AY104" s="19" t="s">
        <v>177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79</v>
      </c>
      <c r="BK104" s="193">
        <f>ROUND(I104*H104,2)</f>
        <v>0</v>
      </c>
      <c r="BL104" s="19" t="s">
        <v>3971</v>
      </c>
      <c r="BM104" s="192" t="s">
        <v>4016</v>
      </c>
    </row>
    <row r="105" spans="1:65" s="12" customFormat="1" ht="22.9" customHeight="1">
      <c r="B105" s="165"/>
      <c r="C105" s="166"/>
      <c r="D105" s="167" t="s">
        <v>71</v>
      </c>
      <c r="E105" s="179" t="s">
        <v>4017</v>
      </c>
      <c r="F105" s="179" t="s">
        <v>2264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P106</f>
        <v>0</v>
      </c>
      <c r="Q105" s="173"/>
      <c r="R105" s="174">
        <f>R106</f>
        <v>0</v>
      </c>
      <c r="S105" s="173"/>
      <c r="T105" s="175">
        <f>T106</f>
        <v>0</v>
      </c>
      <c r="AR105" s="176" t="s">
        <v>212</v>
      </c>
      <c r="AT105" s="177" t="s">
        <v>71</v>
      </c>
      <c r="AU105" s="177" t="s">
        <v>79</v>
      </c>
      <c r="AY105" s="176" t="s">
        <v>177</v>
      </c>
      <c r="BK105" s="178">
        <f>BK106</f>
        <v>0</v>
      </c>
    </row>
    <row r="106" spans="1:65" s="2" customFormat="1" ht="16.5" customHeight="1">
      <c r="A106" s="36"/>
      <c r="B106" s="37"/>
      <c r="C106" s="181" t="s">
        <v>8</v>
      </c>
      <c r="D106" s="181" t="s">
        <v>179</v>
      </c>
      <c r="E106" s="182" t="s">
        <v>4018</v>
      </c>
      <c r="F106" s="183" t="s">
        <v>4019</v>
      </c>
      <c r="G106" s="184" t="s">
        <v>1871</v>
      </c>
      <c r="H106" s="185">
        <v>1</v>
      </c>
      <c r="I106" s="186"/>
      <c r="J106" s="187">
        <f>ROUND(I106*H106,2)</f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3971</v>
      </c>
      <c r="AT106" s="192" t="s">
        <v>179</v>
      </c>
      <c r="AU106" s="192" t="s">
        <v>81</v>
      </c>
      <c r="AY106" s="19" t="s">
        <v>177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79</v>
      </c>
      <c r="BK106" s="193">
        <f>ROUND(I106*H106,2)</f>
        <v>0</v>
      </c>
      <c r="BL106" s="19" t="s">
        <v>3971</v>
      </c>
      <c r="BM106" s="192" t="s">
        <v>4020</v>
      </c>
    </row>
    <row r="107" spans="1:65" s="12" customFormat="1" ht="22.9" customHeight="1">
      <c r="B107" s="165"/>
      <c r="C107" s="166"/>
      <c r="D107" s="167" t="s">
        <v>71</v>
      </c>
      <c r="E107" s="179" t="s">
        <v>4021</v>
      </c>
      <c r="F107" s="179" t="s">
        <v>4022</v>
      </c>
      <c r="G107" s="166"/>
      <c r="H107" s="166"/>
      <c r="I107" s="169"/>
      <c r="J107" s="180">
        <f>BK107</f>
        <v>0</v>
      </c>
      <c r="K107" s="166"/>
      <c r="L107" s="171"/>
      <c r="M107" s="172"/>
      <c r="N107" s="173"/>
      <c r="O107" s="173"/>
      <c r="P107" s="174">
        <f>P108</f>
        <v>0</v>
      </c>
      <c r="Q107" s="173"/>
      <c r="R107" s="174">
        <f>R108</f>
        <v>0</v>
      </c>
      <c r="S107" s="173"/>
      <c r="T107" s="175">
        <f>T108</f>
        <v>0.01</v>
      </c>
      <c r="AR107" s="176" t="s">
        <v>212</v>
      </c>
      <c r="AT107" s="177" t="s">
        <v>71</v>
      </c>
      <c r="AU107" s="177" t="s">
        <v>79</v>
      </c>
      <c r="AY107" s="176" t="s">
        <v>177</v>
      </c>
      <c r="BK107" s="178">
        <f>BK108</f>
        <v>0</v>
      </c>
    </row>
    <row r="108" spans="1:65" s="2" customFormat="1" ht="21.75" customHeight="1">
      <c r="A108" s="36"/>
      <c r="B108" s="37"/>
      <c r="C108" s="181" t="s">
        <v>287</v>
      </c>
      <c r="D108" s="181" t="s">
        <v>179</v>
      </c>
      <c r="E108" s="182" t="s">
        <v>4023</v>
      </c>
      <c r="F108" s="183" t="s">
        <v>4024</v>
      </c>
      <c r="G108" s="184" t="s">
        <v>2659</v>
      </c>
      <c r="H108" s="185">
        <v>1</v>
      </c>
      <c r="I108" s="186"/>
      <c r="J108" s="187">
        <f>ROUND(I108*H108,2)</f>
        <v>0</v>
      </c>
      <c r="K108" s="183" t="s">
        <v>19</v>
      </c>
      <c r="L108" s="41"/>
      <c r="M108" s="261" t="s">
        <v>19</v>
      </c>
      <c r="N108" s="262" t="s">
        <v>43</v>
      </c>
      <c r="O108" s="245"/>
      <c r="P108" s="263">
        <f>O108*H108</f>
        <v>0</v>
      </c>
      <c r="Q108" s="263">
        <v>0</v>
      </c>
      <c r="R108" s="263">
        <f>Q108*H108</f>
        <v>0</v>
      </c>
      <c r="S108" s="263">
        <v>0.01</v>
      </c>
      <c r="T108" s="264">
        <f>S108*H108</f>
        <v>0.01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3971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3971</v>
      </c>
      <c r="BM108" s="192" t="s">
        <v>4025</v>
      </c>
    </row>
    <row r="109" spans="1:65" s="2" customFormat="1" ht="6.95" customHeight="1">
      <c r="A109" s="36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1"/>
      <c r="M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</sheetData>
  <sheetProtection algorithmName="SHA-512" hashValue="XhCj+J+AxHPwq9/Fb/NwzfwF6qeZNx2lAE+1FZDRneBU3MaSdV+K3XiY3WH9DysPXRYOqxVED7H5MPKWW0Kt9w==" saltValue="5t33EDsbkhXKDbzK8CszrPdH1Jn5nYi6tt0jcP6RSML6JlhIcNKUOKDtfL4RD2zGdSRMZhp2lq6Q8ixVg4PJhg==" spinCount="100000" sheet="1" objects="1" scenarios="1" formatColumns="0" formatRows="0" autoFilter="0"/>
  <autoFilter ref="C84:K10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2"/>
    </row>
    <row r="4" spans="1:8" s="1" customFormat="1" ht="24.95" customHeight="1">
      <c r="B4" s="22"/>
      <c r="C4" s="113" t="s">
        <v>4026</v>
      </c>
      <c r="H4" s="22"/>
    </row>
    <row r="5" spans="1:8" s="1" customFormat="1" ht="12" customHeight="1">
      <c r="B5" s="22"/>
      <c r="C5" s="268" t="s">
        <v>13</v>
      </c>
      <c r="D5" s="414" t="s">
        <v>14</v>
      </c>
      <c r="E5" s="390"/>
      <c r="F5" s="390"/>
      <c r="H5" s="22"/>
    </row>
    <row r="6" spans="1:8" s="1" customFormat="1" ht="36.950000000000003" customHeight="1">
      <c r="B6" s="22"/>
      <c r="C6" s="269" t="s">
        <v>16</v>
      </c>
      <c r="D6" s="420" t="s">
        <v>17</v>
      </c>
      <c r="E6" s="390"/>
      <c r="F6" s="390"/>
      <c r="H6" s="22"/>
    </row>
    <row r="7" spans="1:8" s="1" customFormat="1" ht="16.5" customHeight="1">
      <c r="B7" s="22"/>
      <c r="C7" s="115" t="s">
        <v>23</v>
      </c>
      <c r="D7" s="117" t="str">
        <f>'Rekapitulace stavby'!AN8</f>
        <v>6. 6. 2023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4"/>
      <c r="B9" s="270"/>
      <c r="C9" s="271" t="s">
        <v>53</v>
      </c>
      <c r="D9" s="272" t="s">
        <v>54</v>
      </c>
      <c r="E9" s="272" t="s">
        <v>164</v>
      </c>
      <c r="F9" s="273" t="s">
        <v>4027</v>
      </c>
      <c r="G9" s="154"/>
      <c r="H9" s="270"/>
    </row>
    <row r="10" spans="1:8" s="2" customFormat="1" ht="26.45" customHeight="1">
      <c r="A10" s="36"/>
      <c r="B10" s="41"/>
      <c r="C10" s="274" t="s">
        <v>4028</v>
      </c>
      <c r="D10" s="274" t="s">
        <v>83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5" t="s">
        <v>49</v>
      </c>
      <c r="D11" s="276" t="s">
        <v>131</v>
      </c>
      <c r="E11" s="277" t="s">
        <v>132</v>
      </c>
      <c r="F11" s="278">
        <v>35.444000000000003</v>
      </c>
      <c r="G11" s="36"/>
      <c r="H11" s="41"/>
    </row>
    <row r="12" spans="1:8" s="2" customFormat="1" ht="16.899999999999999" customHeight="1">
      <c r="A12" s="36"/>
      <c r="B12" s="41"/>
      <c r="C12" s="279" t="s">
        <v>19</v>
      </c>
      <c r="D12" s="279" t="s">
        <v>194</v>
      </c>
      <c r="E12" s="19" t="s">
        <v>19</v>
      </c>
      <c r="F12" s="280">
        <v>4.41</v>
      </c>
      <c r="G12" s="36"/>
      <c r="H12" s="41"/>
    </row>
    <row r="13" spans="1:8" s="2" customFormat="1" ht="16.899999999999999" customHeight="1">
      <c r="A13" s="36"/>
      <c r="B13" s="41"/>
      <c r="C13" s="279" t="s">
        <v>19</v>
      </c>
      <c r="D13" s="279" t="s">
        <v>195</v>
      </c>
      <c r="E13" s="19" t="s">
        <v>19</v>
      </c>
      <c r="F13" s="280">
        <v>20.254000000000001</v>
      </c>
      <c r="G13" s="36"/>
      <c r="H13" s="41"/>
    </row>
    <row r="14" spans="1:8" s="2" customFormat="1" ht="16.899999999999999" customHeight="1">
      <c r="A14" s="36"/>
      <c r="B14" s="41"/>
      <c r="C14" s="279" t="s">
        <v>19</v>
      </c>
      <c r="D14" s="279" t="s">
        <v>196</v>
      </c>
      <c r="E14" s="19" t="s">
        <v>19</v>
      </c>
      <c r="F14" s="280">
        <v>3.4089999999999998</v>
      </c>
      <c r="G14" s="36"/>
      <c r="H14" s="41"/>
    </row>
    <row r="15" spans="1:8" s="2" customFormat="1" ht="16.899999999999999" customHeight="1">
      <c r="A15" s="36"/>
      <c r="B15" s="41"/>
      <c r="C15" s="279" t="s">
        <v>19</v>
      </c>
      <c r="D15" s="279" t="s">
        <v>197</v>
      </c>
      <c r="E15" s="19" t="s">
        <v>19</v>
      </c>
      <c r="F15" s="280">
        <v>3.8610000000000002</v>
      </c>
      <c r="G15" s="36"/>
      <c r="H15" s="41"/>
    </row>
    <row r="16" spans="1:8" s="2" customFormat="1" ht="16.899999999999999" customHeight="1">
      <c r="A16" s="36"/>
      <c r="B16" s="41"/>
      <c r="C16" s="279" t="s">
        <v>19</v>
      </c>
      <c r="D16" s="279" t="s">
        <v>198</v>
      </c>
      <c r="E16" s="19" t="s">
        <v>19</v>
      </c>
      <c r="F16" s="280">
        <v>3.51</v>
      </c>
      <c r="G16" s="36"/>
      <c r="H16" s="41"/>
    </row>
    <row r="17" spans="1:8" s="2" customFormat="1" ht="16.899999999999999" customHeight="1">
      <c r="A17" s="36"/>
      <c r="B17" s="41"/>
      <c r="C17" s="279" t="s">
        <v>49</v>
      </c>
      <c r="D17" s="279" t="s">
        <v>199</v>
      </c>
      <c r="E17" s="19" t="s">
        <v>19</v>
      </c>
      <c r="F17" s="280">
        <v>35.444000000000003</v>
      </c>
      <c r="G17" s="36"/>
      <c r="H17" s="41"/>
    </row>
    <row r="18" spans="1:8" s="2" customFormat="1" ht="16.899999999999999" customHeight="1">
      <c r="A18" s="36"/>
      <c r="B18" s="41"/>
      <c r="C18" s="281" t="s">
        <v>4029</v>
      </c>
      <c r="D18" s="36"/>
      <c r="E18" s="36"/>
      <c r="F18" s="36"/>
      <c r="G18" s="36"/>
      <c r="H18" s="41"/>
    </row>
    <row r="19" spans="1:8" s="2" customFormat="1" ht="16.899999999999999" customHeight="1">
      <c r="A19" s="36"/>
      <c r="B19" s="41"/>
      <c r="C19" s="279" t="s">
        <v>190</v>
      </c>
      <c r="D19" s="279" t="s">
        <v>4030</v>
      </c>
      <c r="E19" s="19" t="s">
        <v>182</v>
      </c>
      <c r="F19" s="280">
        <v>10.632999999999999</v>
      </c>
      <c r="G19" s="36"/>
      <c r="H19" s="41"/>
    </row>
    <row r="20" spans="1:8" s="2" customFormat="1" ht="16.899999999999999" customHeight="1">
      <c r="A20" s="36"/>
      <c r="B20" s="41"/>
      <c r="C20" s="279" t="s">
        <v>180</v>
      </c>
      <c r="D20" s="279" t="s">
        <v>4031</v>
      </c>
      <c r="E20" s="19" t="s">
        <v>182</v>
      </c>
      <c r="F20" s="280">
        <v>24.811</v>
      </c>
      <c r="G20" s="36"/>
      <c r="H20" s="41"/>
    </row>
    <row r="21" spans="1:8" s="2" customFormat="1" ht="16.899999999999999" customHeight="1">
      <c r="A21" s="36"/>
      <c r="B21" s="41"/>
      <c r="C21" s="279" t="s">
        <v>201</v>
      </c>
      <c r="D21" s="279" t="s">
        <v>4032</v>
      </c>
      <c r="E21" s="19" t="s">
        <v>182</v>
      </c>
      <c r="F21" s="280">
        <v>10.632999999999999</v>
      </c>
      <c r="G21" s="36"/>
      <c r="H21" s="41"/>
    </row>
    <row r="22" spans="1:8" s="2" customFormat="1" ht="16.899999999999999" customHeight="1">
      <c r="A22" s="36"/>
      <c r="B22" s="41"/>
      <c r="C22" s="279" t="s">
        <v>206</v>
      </c>
      <c r="D22" s="279" t="s">
        <v>4033</v>
      </c>
      <c r="E22" s="19" t="s">
        <v>182</v>
      </c>
      <c r="F22" s="280">
        <v>55.375</v>
      </c>
      <c r="G22" s="36"/>
      <c r="H22" s="41"/>
    </row>
    <row r="23" spans="1:8" s="2" customFormat="1" ht="16.899999999999999" customHeight="1">
      <c r="A23" s="36"/>
      <c r="B23" s="41"/>
      <c r="C23" s="279" t="s">
        <v>213</v>
      </c>
      <c r="D23" s="279" t="s">
        <v>4034</v>
      </c>
      <c r="E23" s="19" t="s">
        <v>182</v>
      </c>
      <c r="F23" s="280">
        <v>15.513</v>
      </c>
      <c r="G23" s="36"/>
      <c r="H23" s="41"/>
    </row>
    <row r="24" spans="1:8" s="2" customFormat="1" ht="16.899999999999999" customHeight="1">
      <c r="A24" s="36"/>
      <c r="B24" s="41"/>
      <c r="C24" s="279" t="s">
        <v>221</v>
      </c>
      <c r="D24" s="279" t="s">
        <v>4035</v>
      </c>
      <c r="E24" s="19" t="s">
        <v>182</v>
      </c>
      <c r="F24" s="280">
        <v>35.444000000000003</v>
      </c>
      <c r="G24" s="36"/>
      <c r="H24" s="41"/>
    </row>
    <row r="25" spans="1:8" s="2" customFormat="1" ht="16.899999999999999" customHeight="1">
      <c r="A25" s="36"/>
      <c r="B25" s="41"/>
      <c r="C25" s="279" t="s">
        <v>226</v>
      </c>
      <c r="D25" s="279" t="s">
        <v>4036</v>
      </c>
      <c r="E25" s="19" t="s">
        <v>228</v>
      </c>
      <c r="F25" s="280">
        <v>24.821000000000002</v>
      </c>
      <c r="G25" s="36"/>
      <c r="H25" s="41"/>
    </row>
    <row r="26" spans="1:8" s="2" customFormat="1" ht="16.899999999999999" customHeight="1">
      <c r="A26" s="36"/>
      <c r="B26" s="41"/>
      <c r="C26" s="279" t="s">
        <v>233</v>
      </c>
      <c r="D26" s="279" t="s">
        <v>4037</v>
      </c>
      <c r="E26" s="19" t="s">
        <v>182</v>
      </c>
      <c r="F26" s="280">
        <v>19.931000000000001</v>
      </c>
      <c r="G26" s="36"/>
      <c r="H26" s="41"/>
    </row>
    <row r="27" spans="1:8" s="2" customFormat="1" ht="16.899999999999999" customHeight="1">
      <c r="A27" s="36"/>
      <c r="B27" s="41"/>
      <c r="C27" s="275" t="s">
        <v>134</v>
      </c>
      <c r="D27" s="276" t="s">
        <v>135</v>
      </c>
      <c r="E27" s="277" t="s">
        <v>19</v>
      </c>
      <c r="F27" s="278">
        <v>19.931000000000001</v>
      </c>
      <c r="G27" s="36"/>
      <c r="H27" s="41"/>
    </row>
    <row r="28" spans="1:8" s="2" customFormat="1" ht="16.899999999999999" customHeight="1">
      <c r="A28" s="36"/>
      <c r="B28" s="41"/>
      <c r="C28" s="279" t="s">
        <v>19</v>
      </c>
      <c r="D28" s="279" t="s">
        <v>237</v>
      </c>
      <c r="E28" s="19" t="s">
        <v>19</v>
      </c>
      <c r="F28" s="280">
        <v>35.444000000000003</v>
      </c>
      <c r="G28" s="36"/>
      <c r="H28" s="41"/>
    </row>
    <row r="29" spans="1:8" s="2" customFormat="1" ht="16.899999999999999" customHeight="1">
      <c r="A29" s="36"/>
      <c r="B29" s="41"/>
      <c r="C29" s="279" t="s">
        <v>19</v>
      </c>
      <c r="D29" s="279" t="s">
        <v>238</v>
      </c>
      <c r="E29" s="19" t="s">
        <v>19</v>
      </c>
      <c r="F29" s="280">
        <v>-7</v>
      </c>
      <c r="G29" s="36"/>
      <c r="H29" s="41"/>
    </row>
    <row r="30" spans="1:8" s="2" customFormat="1" ht="16.899999999999999" customHeight="1">
      <c r="A30" s="36"/>
      <c r="B30" s="41"/>
      <c r="C30" s="279" t="s">
        <v>19</v>
      </c>
      <c r="D30" s="279" t="s">
        <v>239</v>
      </c>
      <c r="E30" s="19" t="s">
        <v>19</v>
      </c>
      <c r="F30" s="280">
        <v>-8.5129999999999999</v>
      </c>
      <c r="G30" s="36"/>
      <c r="H30" s="41"/>
    </row>
    <row r="31" spans="1:8" s="2" customFormat="1" ht="16.899999999999999" customHeight="1">
      <c r="A31" s="36"/>
      <c r="B31" s="41"/>
      <c r="C31" s="279" t="s">
        <v>134</v>
      </c>
      <c r="D31" s="279" t="s">
        <v>199</v>
      </c>
      <c r="E31" s="19" t="s">
        <v>19</v>
      </c>
      <c r="F31" s="280">
        <v>19.931000000000001</v>
      </c>
      <c r="G31" s="36"/>
      <c r="H31" s="41"/>
    </row>
    <row r="32" spans="1:8" s="2" customFormat="1" ht="16.899999999999999" customHeight="1">
      <c r="A32" s="36"/>
      <c r="B32" s="41"/>
      <c r="C32" s="281" t="s">
        <v>4029</v>
      </c>
      <c r="D32" s="36"/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79" t="s">
        <v>233</v>
      </c>
      <c r="D33" s="279" t="s">
        <v>4037</v>
      </c>
      <c r="E33" s="19" t="s">
        <v>182</v>
      </c>
      <c r="F33" s="280">
        <v>19.931000000000001</v>
      </c>
      <c r="G33" s="36"/>
      <c r="H33" s="41"/>
    </row>
    <row r="34" spans="1:8" s="2" customFormat="1" ht="16.899999999999999" customHeight="1">
      <c r="A34" s="36"/>
      <c r="B34" s="41"/>
      <c r="C34" s="279" t="s">
        <v>206</v>
      </c>
      <c r="D34" s="279" t="s">
        <v>4033</v>
      </c>
      <c r="E34" s="19" t="s">
        <v>182</v>
      </c>
      <c r="F34" s="280">
        <v>55.375</v>
      </c>
      <c r="G34" s="36"/>
      <c r="H34" s="41"/>
    </row>
    <row r="35" spans="1:8" s="2" customFormat="1" ht="16.899999999999999" customHeight="1">
      <c r="A35" s="36"/>
      <c r="B35" s="41"/>
      <c r="C35" s="279" t="s">
        <v>213</v>
      </c>
      <c r="D35" s="279" t="s">
        <v>4034</v>
      </c>
      <c r="E35" s="19" t="s">
        <v>182</v>
      </c>
      <c r="F35" s="280">
        <v>15.513</v>
      </c>
      <c r="G35" s="36"/>
      <c r="H35" s="41"/>
    </row>
    <row r="36" spans="1:8" s="2" customFormat="1" ht="16.899999999999999" customHeight="1">
      <c r="A36" s="36"/>
      <c r="B36" s="41"/>
      <c r="C36" s="279" t="s">
        <v>226</v>
      </c>
      <c r="D36" s="279" t="s">
        <v>4036</v>
      </c>
      <c r="E36" s="19" t="s">
        <v>228</v>
      </c>
      <c r="F36" s="280">
        <v>24.821000000000002</v>
      </c>
      <c r="G36" s="36"/>
      <c r="H36" s="41"/>
    </row>
    <row r="37" spans="1:8" s="2" customFormat="1" ht="26.45" customHeight="1">
      <c r="A37" s="36"/>
      <c r="B37" s="41"/>
      <c r="C37" s="274" t="s">
        <v>4038</v>
      </c>
      <c r="D37" s="274" t="s">
        <v>87</v>
      </c>
      <c r="E37" s="36"/>
      <c r="F37" s="36"/>
      <c r="G37" s="36"/>
      <c r="H37" s="41"/>
    </row>
    <row r="38" spans="1:8" s="2" customFormat="1" ht="16.899999999999999" customHeight="1">
      <c r="A38" s="36"/>
      <c r="B38" s="41"/>
      <c r="C38" s="275" t="s">
        <v>576</v>
      </c>
      <c r="D38" s="276" t="s">
        <v>577</v>
      </c>
      <c r="E38" s="277" t="s">
        <v>132</v>
      </c>
      <c r="F38" s="278">
        <v>13.425000000000001</v>
      </c>
      <c r="G38" s="36"/>
      <c r="H38" s="41"/>
    </row>
    <row r="39" spans="1:8" s="2" customFormat="1" ht="16.899999999999999" customHeight="1">
      <c r="A39" s="36"/>
      <c r="B39" s="41"/>
      <c r="C39" s="279" t="s">
        <v>19</v>
      </c>
      <c r="D39" s="279" t="s">
        <v>850</v>
      </c>
      <c r="E39" s="19" t="s">
        <v>19</v>
      </c>
      <c r="F39" s="280">
        <v>6.8250000000000002</v>
      </c>
      <c r="G39" s="36"/>
      <c r="H39" s="41"/>
    </row>
    <row r="40" spans="1:8" s="2" customFormat="1" ht="16.899999999999999" customHeight="1">
      <c r="A40" s="36"/>
      <c r="B40" s="41"/>
      <c r="C40" s="279" t="s">
        <v>19</v>
      </c>
      <c r="D40" s="279" t="s">
        <v>851</v>
      </c>
      <c r="E40" s="19" t="s">
        <v>19</v>
      </c>
      <c r="F40" s="280">
        <v>3</v>
      </c>
      <c r="G40" s="36"/>
      <c r="H40" s="41"/>
    </row>
    <row r="41" spans="1:8" s="2" customFormat="1" ht="16.899999999999999" customHeight="1">
      <c r="A41" s="36"/>
      <c r="B41" s="41"/>
      <c r="C41" s="279" t="s">
        <v>19</v>
      </c>
      <c r="D41" s="279" t="s">
        <v>852</v>
      </c>
      <c r="E41" s="19" t="s">
        <v>19</v>
      </c>
      <c r="F41" s="280">
        <v>3.6</v>
      </c>
      <c r="G41" s="36"/>
      <c r="H41" s="41"/>
    </row>
    <row r="42" spans="1:8" s="2" customFormat="1" ht="16.899999999999999" customHeight="1">
      <c r="A42" s="36"/>
      <c r="B42" s="41"/>
      <c r="C42" s="279" t="s">
        <v>576</v>
      </c>
      <c r="D42" s="279" t="s">
        <v>853</v>
      </c>
      <c r="E42" s="19" t="s">
        <v>19</v>
      </c>
      <c r="F42" s="280">
        <v>13.425000000000001</v>
      </c>
      <c r="G42" s="36"/>
      <c r="H42" s="41"/>
    </row>
    <row r="43" spans="1:8" s="2" customFormat="1" ht="16.899999999999999" customHeight="1">
      <c r="A43" s="36"/>
      <c r="B43" s="41"/>
      <c r="C43" s="281" t="s">
        <v>4029</v>
      </c>
      <c r="D43" s="36"/>
      <c r="E43" s="36"/>
      <c r="F43" s="36"/>
      <c r="G43" s="36"/>
      <c r="H43" s="41"/>
    </row>
    <row r="44" spans="1:8" s="2" customFormat="1" ht="16.899999999999999" customHeight="1">
      <c r="A44" s="36"/>
      <c r="B44" s="41"/>
      <c r="C44" s="279" t="s">
        <v>846</v>
      </c>
      <c r="D44" s="279" t="s">
        <v>4039</v>
      </c>
      <c r="E44" s="19" t="s">
        <v>132</v>
      </c>
      <c r="F44" s="280">
        <v>13.425000000000001</v>
      </c>
      <c r="G44" s="36"/>
      <c r="H44" s="41"/>
    </row>
    <row r="45" spans="1:8" s="2" customFormat="1" ht="16.899999999999999" customHeight="1">
      <c r="A45" s="36"/>
      <c r="B45" s="41"/>
      <c r="C45" s="279" t="s">
        <v>858</v>
      </c>
      <c r="D45" s="279" t="s">
        <v>4040</v>
      </c>
      <c r="E45" s="19" t="s">
        <v>132</v>
      </c>
      <c r="F45" s="280">
        <v>13.425000000000001</v>
      </c>
      <c r="G45" s="36"/>
      <c r="H45" s="41"/>
    </row>
    <row r="46" spans="1:8" s="2" customFormat="1" ht="16.899999999999999" customHeight="1">
      <c r="A46" s="36"/>
      <c r="B46" s="41"/>
      <c r="C46" s="279" t="s">
        <v>862</v>
      </c>
      <c r="D46" s="279" t="s">
        <v>4041</v>
      </c>
      <c r="E46" s="19" t="s">
        <v>132</v>
      </c>
      <c r="F46" s="280">
        <v>13.425000000000001</v>
      </c>
      <c r="G46" s="36"/>
      <c r="H46" s="41"/>
    </row>
    <row r="47" spans="1:8" s="2" customFormat="1" ht="16.899999999999999" customHeight="1">
      <c r="A47" s="36"/>
      <c r="B47" s="41"/>
      <c r="C47" s="279" t="s">
        <v>866</v>
      </c>
      <c r="D47" s="279" t="s">
        <v>4042</v>
      </c>
      <c r="E47" s="19" t="s">
        <v>132</v>
      </c>
      <c r="F47" s="280">
        <v>13.425000000000001</v>
      </c>
      <c r="G47" s="36"/>
      <c r="H47" s="41"/>
    </row>
    <row r="48" spans="1:8" s="2" customFormat="1" ht="16.899999999999999" customHeight="1">
      <c r="A48" s="36"/>
      <c r="B48" s="41"/>
      <c r="C48" s="279" t="s">
        <v>870</v>
      </c>
      <c r="D48" s="279" t="s">
        <v>4043</v>
      </c>
      <c r="E48" s="19" t="s">
        <v>132</v>
      </c>
      <c r="F48" s="280">
        <v>13.425000000000001</v>
      </c>
      <c r="G48" s="36"/>
      <c r="H48" s="41"/>
    </row>
    <row r="49" spans="1:8" s="2" customFormat="1" ht="16.899999999999999" customHeight="1">
      <c r="A49" s="36"/>
      <c r="B49" s="41"/>
      <c r="C49" s="279" t="s">
        <v>854</v>
      </c>
      <c r="D49" s="279" t="s">
        <v>855</v>
      </c>
      <c r="E49" s="19" t="s">
        <v>132</v>
      </c>
      <c r="F49" s="280">
        <v>14.768000000000001</v>
      </c>
      <c r="G49" s="36"/>
      <c r="H49" s="41"/>
    </row>
    <row r="50" spans="1:8" s="2" customFormat="1" ht="16.899999999999999" customHeight="1">
      <c r="A50" s="36"/>
      <c r="B50" s="41"/>
      <c r="C50" s="275" t="s">
        <v>579</v>
      </c>
      <c r="D50" s="276" t="s">
        <v>580</v>
      </c>
      <c r="E50" s="277" t="s">
        <v>132</v>
      </c>
      <c r="F50" s="278">
        <v>184</v>
      </c>
      <c r="G50" s="36"/>
      <c r="H50" s="41"/>
    </row>
    <row r="51" spans="1:8" s="2" customFormat="1" ht="16.899999999999999" customHeight="1">
      <c r="A51" s="36"/>
      <c r="B51" s="41"/>
      <c r="C51" s="279" t="s">
        <v>579</v>
      </c>
      <c r="D51" s="279" t="s">
        <v>1554</v>
      </c>
      <c r="E51" s="19" t="s">
        <v>19</v>
      </c>
      <c r="F51" s="280">
        <v>184</v>
      </c>
      <c r="G51" s="36"/>
      <c r="H51" s="41"/>
    </row>
    <row r="52" spans="1:8" s="2" customFormat="1" ht="16.899999999999999" customHeight="1">
      <c r="A52" s="36"/>
      <c r="B52" s="41"/>
      <c r="C52" s="281" t="s">
        <v>4029</v>
      </c>
      <c r="D52" s="36"/>
      <c r="E52" s="36"/>
      <c r="F52" s="36"/>
      <c r="G52" s="36"/>
      <c r="H52" s="41"/>
    </row>
    <row r="53" spans="1:8" s="2" customFormat="1" ht="16.899999999999999" customHeight="1">
      <c r="A53" s="36"/>
      <c r="B53" s="41"/>
      <c r="C53" s="279" t="s">
        <v>1549</v>
      </c>
      <c r="D53" s="279" t="s">
        <v>4044</v>
      </c>
      <c r="E53" s="19" t="s">
        <v>132</v>
      </c>
      <c r="F53" s="280">
        <v>224.4</v>
      </c>
      <c r="G53" s="36"/>
      <c r="H53" s="41"/>
    </row>
    <row r="54" spans="1:8" s="2" customFormat="1" ht="16.899999999999999" customHeight="1">
      <c r="A54" s="36"/>
      <c r="B54" s="41"/>
      <c r="C54" s="279" t="s">
        <v>901</v>
      </c>
      <c r="D54" s="279" t="s">
        <v>4045</v>
      </c>
      <c r="E54" s="19" t="s">
        <v>132</v>
      </c>
      <c r="F54" s="280">
        <v>250.4</v>
      </c>
      <c r="G54" s="36"/>
      <c r="H54" s="41"/>
    </row>
    <row r="55" spans="1:8" s="2" customFormat="1" ht="16.899999999999999" customHeight="1">
      <c r="A55" s="36"/>
      <c r="B55" s="41"/>
      <c r="C55" s="279" t="s">
        <v>909</v>
      </c>
      <c r="D55" s="279" t="s">
        <v>4046</v>
      </c>
      <c r="E55" s="19" t="s">
        <v>132</v>
      </c>
      <c r="F55" s="280">
        <v>250.4</v>
      </c>
      <c r="G55" s="36"/>
      <c r="H55" s="41"/>
    </row>
    <row r="56" spans="1:8" s="2" customFormat="1" ht="16.899999999999999" customHeight="1">
      <c r="A56" s="36"/>
      <c r="B56" s="41"/>
      <c r="C56" s="279" t="s">
        <v>915</v>
      </c>
      <c r="D56" s="279" t="s">
        <v>4047</v>
      </c>
      <c r="E56" s="19" t="s">
        <v>132</v>
      </c>
      <c r="F56" s="280">
        <v>500.8</v>
      </c>
      <c r="G56" s="36"/>
      <c r="H56" s="41"/>
    </row>
    <row r="57" spans="1:8" s="2" customFormat="1" ht="16.899999999999999" customHeight="1">
      <c r="A57" s="36"/>
      <c r="B57" s="41"/>
      <c r="C57" s="279" t="s">
        <v>1082</v>
      </c>
      <c r="D57" s="279" t="s">
        <v>4048</v>
      </c>
      <c r="E57" s="19" t="s">
        <v>132</v>
      </c>
      <c r="F57" s="280">
        <v>275.44</v>
      </c>
      <c r="G57" s="36"/>
      <c r="H57" s="41"/>
    </row>
    <row r="58" spans="1:8" s="2" customFormat="1" ht="16.899999999999999" customHeight="1">
      <c r="A58" s="36"/>
      <c r="B58" s="41"/>
      <c r="C58" s="279" t="s">
        <v>1102</v>
      </c>
      <c r="D58" s="279" t="s">
        <v>1103</v>
      </c>
      <c r="E58" s="19" t="s">
        <v>132</v>
      </c>
      <c r="F58" s="280">
        <v>250.4</v>
      </c>
      <c r="G58" s="36"/>
      <c r="H58" s="41"/>
    </row>
    <row r="59" spans="1:8" s="2" customFormat="1" ht="16.899999999999999" customHeight="1">
      <c r="A59" s="36"/>
      <c r="B59" s="41"/>
      <c r="C59" s="279" t="s">
        <v>1539</v>
      </c>
      <c r="D59" s="279" t="s">
        <v>4049</v>
      </c>
      <c r="E59" s="19" t="s">
        <v>132</v>
      </c>
      <c r="F59" s="280">
        <v>224.4</v>
      </c>
      <c r="G59" s="36"/>
      <c r="H59" s="41"/>
    </row>
    <row r="60" spans="1:8" s="2" customFormat="1" ht="16.899999999999999" customHeight="1">
      <c r="A60" s="36"/>
      <c r="B60" s="41"/>
      <c r="C60" s="279" t="s">
        <v>1561</v>
      </c>
      <c r="D60" s="279" t="s">
        <v>4050</v>
      </c>
      <c r="E60" s="19" t="s">
        <v>132</v>
      </c>
      <c r="F60" s="280">
        <v>232.48</v>
      </c>
      <c r="G60" s="36"/>
      <c r="H60" s="41"/>
    </row>
    <row r="61" spans="1:8" s="2" customFormat="1" ht="16.899999999999999" customHeight="1">
      <c r="A61" s="36"/>
      <c r="B61" s="41"/>
      <c r="C61" s="279" t="s">
        <v>1567</v>
      </c>
      <c r="D61" s="279" t="s">
        <v>4051</v>
      </c>
      <c r="E61" s="19" t="s">
        <v>132</v>
      </c>
      <c r="F61" s="280">
        <v>220.8</v>
      </c>
      <c r="G61" s="36"/>
      <c r="H61" s="41"/>
    </row>
    <row r="62" spans="1:8" s="2" customFormat="1" ht="16.899999999999999" customHeight="1">
      <c r="A62" s="36"/>
      <c r="B62" s="41"/>
      <c r="C62" s="279" t="s">
        <v>1113</v>
      </c>
      <c r="D62" s="279" t="s">
        <v>1114</v>
      </c>
      <c r="E62" s="19" t="s">
        <v>132</v>
      </c>
      <c r="F62" s="280">
        <v>226.59</v>
      </c>
      <c r="G62" s="36"/>
      <c r="H62" s="41"/>
    </row>
    <row r="63" spans="1:8" s="2" customFormat="1" ht="16.899999999999999" customHeight="1">
      <c r="A63" s="36"/>
      <c r="B63" s="41"/>
      <c r="C63" s="275" t="s">
        <v>582</v>
      </c>
      <c r="D63" s="276" t="s">
        <v>583</v>
      </c>
      <c r="E63" s="277" t="s">
        <v>132</v>
      </c>
      <c r="F63" s="278">
        <v>34.6</v>
      </c>
      <c r="G63" s="36"/>
      <c r="H63" s="41"/>
    </row>
    <row r="64" spans="1:8" s="2" customFormat="1" ht="16.899999999999999" customHeight="1">
      <c r="A64" s="36"/>
      <c r="B64" s="41"/>
      <c r="C64" s="279" t="s">
        <v>582</v>
      </c>
      <c r="D64" s="279" t="s">
        <v>1630</v>
      </c>
      <c r="E64" s="19" t="s">
        <v>19</v>
      </c>
      <c r="F64" s="280">
        <v>34.6</v>
      </c>
      <c r="G64" s="36"/>
      <c r="H64" s="41"/>
    </row>
    <row r="65" spans="1:8" s="2" customFormat="1" ht="16.899999999999999" customHeight="1">
      <c r="A65" s="36"/>
      <c r="B65" s="41"/>
      <c r="C65" s="281" t="s">
        <v>4029</v>
      </c>
      <c r="D65" s="36"/>
      <c r="E65" s="36"/>
      <c r="F65" s="36"/>
      <c r="G65" s="36"/>
      <c r="H65" s="41"/>
    </row>
    <row r="66" spans="1:8" s="2" customFormat="1" ht="16.899999999999999" customHeight="1">
      <c r="A66" s="36"/>
      <c r="B66" s="41"/>
      <c r="C66" s="279" t="s">
        <v>1627</v>
      </c>
      <c r="D66" s="279" t="s">
        <v>4052</v>
      </c>
      <c r="E66" s="19" t="s">
        <v>132</v>
      </c>
      <c r="F66" s="280">
        <v>66.400000000000006</v>
      </c>
      <c r="G66" s="36"/>
      <c r="H66" s="41"/>
    </row>
    <row r="67" spans="1:8" s="2" customFormat="1" ht="16.899999999999999" customHeight="1">
      <c r="A67" s="36"/>
      <c r="B67" s="41"/>
      <c r="C67" s="279" t="s">
        <v>901</v>
      </c>
      <c r="D67" s="279" t="s">
        <v>4045</v>
      </c>
      <c r="E67" s="19" t="s">
        <v>132</v>
      </c>
      <c r="F67" s="280">
        <v>250.4</v>
      </c>
      <c r="G67" s="36"/>
      <c r="H67" s="41"/>
    </row>
    <row r="68" spans="1:8" s="2" customFormat="1" ht="16.899999999999999" customHeight="1">
      <c r="A68" s="36"/>
      <c r="B68" s="41"/>
      <c r="C68" s="279" t="s">
        <v>909</v>
      </c>
      <c r="D68" s="279" t="s">
        <v>4046</v>
      </c>
      <c r="E68" s="19" t="s">
        <v>132</v>
      </c>
      <c r="F68" s="280">
        <v>250.4</v>
      </c>
      <c r="G68" s="36"/>
      <c r="H68" s="41"/>
    </row>
    <row r="69" spans="1:8" s="2" customFormat="1" ht="16.899999999999999" customHeight="1">
      <c r="A69" s="36"/>
      <c r="B69" s="41"/>
      <c r="C69" s="279" t="s">
        <v>915</v>
      </c>
      <c r="D69" s="279" t="s">
        <v>4047</v>
      </c>
      <c r="E69" s="19" t="s">
        <v>132</v>
      </c>
      <c r="F69" s="280">
        <v>500.8</v>
      </c>
      <c r="G69" s="36"/>
      <c r="H69" s="41"/>
    </row>
    <row r="70" spans="1:8" s="2" customFormat="1" ht="16.899999999999999" customHeight="1">
      <c r="A70" s="36"/>
      <c r="B70" s="41"/>
      <c r="C70" s="279" t="s">
        <v>1082</v>
      </c>
      <c r="D70" s="279" t="s">
        <v>4048</v>
      </c>
      <c r="E70" s="19" t="s">
        <v>132</v>
      </c>
      <c r="F70" s="280">
        <v>275.44</v>
      </c>
      <c r="G70" s="36"/>
      <c r="H70" s="41"/>
    </row>
    <row r="71" spans="1:8" s="2" customFormat="1" ht="16.899999999999999" customHeight="1">
      <c r="A71" s="36"/>
      <c r="B71" s="41"/>
      <c r="C71" s="279" t="s">
        <v>1102</v>
      </c>
      <c r="D71" s="279" t="s">
        <v>1103</v>
      </c>
      <c r="E71" s="19" t="s">
        <v>132</v>
      </c>
      <c r="F71" s="280">
        <v>250.4</v>
      </c>
      <c r="G71" s="36"/>
      <c r="H71" s="41"/>
    </row>
    <row r="72" spans="1:8" s="2" customFormat="1" ht="16.899999999999999" customHeight="1">
      <c r="A72" s="36"/>
      <c r="B72" s="41"/>
      <c r="C72" s="279" t="s">
        <v>1580</v>
      </c>
      <c r="D72" s="279" t="s">
        <v>4053</v>
      </c>
      <c r="E72" s="19" t="s">
        <v>132</v>
      </c>
      <c r="F72" s="280">
        <v>66.400000000000006</v>
      </c>
      <c r="G72" s="36"/>
      <c r="H72" s="41"/>
    </row>
    <row r="73" spans="1:8" s="2" customFormat="1" ht="16.899999999999999" customHeight="1">
      <c r="A73" s="36"/>
      <c r="B73" s="41"/>
      <c r="C73" s="279" t="s">
        <v>1633</v>
      </c>
      <c r="D73" s="279" t="s">
        <v>4054</v>
      </c>
      <c r="E73" s="19" t="s">
        <v>132</v>
      </c>
      <c r="F73" s="280">
        <v>66.400000000000006</v>
      </c>
      <c r="G73" s="36"/>
      <c r="H73" s="41"/>
    </row>
    <row r="74" spans="1:8" s="2" customFormat="1" ht="16.899999999999999" customHeight="1">
      <c r="A74" s="36"/>
      <c r="B74" s="41"/>
      <c r="C74" s="279" t="s">
        <v>1108</v>
      </c>
      <c r="D74" s="279" t="s">
        <v>1109</v>
      </c>
      <c r="E74" s="19" t="s">
        <v>132</v>
      </c>
      <c r="F74" s="280">
        <v>36.33</v>
      </c>
      <c r="G74" s="36"/>
      <c r="H74" s="41"/>
    </row>
    <row r="75" spans="1:8" s="2" customFormat="1" ht="16.899999999999999" customHeight="1">
      <c r="A75" s="36"/>
      <c r="B75" s="41"/>
      <c r="C75" s="275" t="s">
        <v>585</v>
      </c>
      <c r="D75" s="276" t="s">
        <v>586</v>
      </c>
      <c r="E75" s="277" t="s">
        <v>132</v>
      </c>
      <c r="F75" s="278">
        <v>205.28</v>
      </c>
      <c r="G75" s="36"/>
      <c r="H75" s="41"/>
    </row>
    <row r="76" spans="1:8" s="2" customFormat="1" ht="16.899999999999999" customHeight="1">
      <c r="A76" s="36"/>
      <c r="B76" s="41"/>
      <c r="C76" s="279" t="s">
        <v>19</v>
      </c>
      <c r="D76" s="279" t="s">
        <v>1712</v>
      </c>
      <c r="E76" s="19" t="s">
        <v>19</v>
      </c>
      <c r="F76" s="280">
        <v>48.34</v>
      </c>
      <c r="G76" s="36"/>
      <c r="H76" s="41"/>
    </row>
    <row r="77" spans="1:8" s="2" customFormat="1" ht="16.899999999999999" customHeight="1">
      <c r="A77" s="36"/>
      <c r="B77" s="41"/>
      <c r="C77" s="279" t="s">
        <v>19</v>
      </c>
      <c r="D77" s="279" t="s">
        <v>1713</v>
      </c>
      <c r="E77" s="19" t="s">
        <v>19</v>
      </c>
      <c r="F77" s="280">
        <v>84.94</v>
      </c>
      <c r="G77" s="36"/>
      <c r="H77" s="41"/>
    </row>
    <row r="78" spans="1:8" s="2" customFormat="1" ht="16.899999999999999" customHeight="1">
      <c r="A78" s="36"/>
      <c r="B78" s="41"/>
      <c r="C78" s="279" t="s">
        <v>19</v>
      </c>
      <c r="D78" s="279" t="s">
        <v>1714</v>
      </c>
      <c r="E78" s="19" t="s">
        <v>19</v>
      </c>
      <c r="F78" s="280">
        <v>72</v>
      </c>
      <c r="G78" s="36"/>
      <c r="H78" s="41"/>
    </row>
    <row r="79" spans="1:8" s="2" customFormat="1" ht="16.899999999999999" customHeight="1">
      <c r="A79" s="36"/>
      <c r="B79" s="41"/>
      <c r="C79" s="279" t="s">
        <v>585</v>
      </c>
      <c r="D79" s="279" t="s">
        <v>199</v>
      </c>
      <c r="E79" s="19" t="s">
        <v>19</v>
      </c>
      <c r="F79" s="280">
        <v>205.28</v>
      </c>
      <c r="G79" s="36"/>
      <c r="H79" s="41"/>
    </row>
    <row r="80" spans="1:8" s="2" customFormat="1" ht="16.899999999999999" customHeight="1">
      <c r="A80" s="36"/>
      <c r="B80" s="41"/>
      <c r="C80" s="281" t="s">
        <v>4029</v>
      </c>
      <c r="D80" s="36"/>
      <c r="E80" s="36"/>
      <c r="F80" s="36"/>
      <c r="G80" s="36"/>
      <c r="H80" s="41"/>
    </row>
    <row r="81" spans="1:8" s="2" customFormat="1" ht="16.899999999999999" customHeight="1">
      <c r="A81" s="36"/>
      <c r="B81" s="41"/>
      <c r="C81" s="279" t="s">
        <v>1708</v>
      </c>
      <c r="D81" s="279" t="s">
        <v>4055</v>
      </c>
      <c r="E81" s="19" t="s">
        <v>132</v>
      </c>
      <c r="F81" s="280">
        <v>205.28</v>
      </c>
      <c r="G81" s="36"/>
      <c r="H81" s="41"/>
    </row>
    <row r="82" spans="1:8" s="2" customFormat="1" ht="16.899999999999999" customHeight="1">
      <c r="A82" s="36"/>
      <c r="B82" s="41"/>
      <c r="C82" s="279" t="s">
        <v>1070</v>
      </c>
      <c r="D82" s="279" t="s">
        <v>4056</v>
      </c>
      <c r="E82" s="19" t="s">
        <v>132</v>
      </c>
      <c r="F82" s="280">
        <v>205.28</v>
      </c>
      <c r="G82" s="36"/>
      <c r="H82" s="41"/>
    </row>
    <row r="83" spans="1:8" s="2" customFormat="1" ht="16.899999999999999" customHeight="1">
      <c r="A83" s="36"/>
      <c r="B83" s="41"/>
      <c r="C83" s="279" t="s">
        <v>1698</v>
      </c>
      <c r="D83" s="279" t="s">
        <v>4057</v>
      </c>
      <c r="E83" s="19" t="s">
        <v>132</v>
      </c>
      <c r="F83" s="280">
        <v>205.28</v>
      </c>
      <c r="G83" s="36"/>
      <c r="H83" s="41"/>
    </row>
    <row r="84" spans="1:8" s="2" customFormat="1" ht="16.899999999999999" customHeight="1">
      <c r="A84" s="36"/>
      <c r="B84" s="41"/>
      <c r="C84" s="279" t="s">
        <v>1703</v>
      </c>
      <c r="D84" s="279" t="s">
        <v>4058</v>
      </c>
      <c r="E84" s="19" t="s">
        <v>132</v>
      </c>
      <c r="F84" s="280">
        <v>205.28</v>
      </c>
      <c r="G84" s="36"/>
      <c r="H84" s="41"/>
    </row>
    <row r="85" spans="1:8" s="2" customFormat="1" ht="16.899999999999999" customHeight="1">
      <c r="A85" s="36"/>
      <c r="B85" s="41"/>
      <c r="C85" s="279" t="s">
        <v>1694</v>
      </c>
      <c r="D85" s="279" t="s">
        <v>1695</v>
      </c>
      <c r="E85" s="19" t="s">
        <v>132</v>
      </c>
      <c r="F85" s="280">
        <v>205.28</v>
      </c>
      <c r="G85" s="36"/>
      <c r="H85" s="41"/>
    </row>
    <row r="86" spans="1:8" s="2" customFormat="1" ht="16.899999999999999" customHeight="1">
      <c r="A86" s="36"/>
      <c r="B86" s="41"/>
      <c r="C86" s="279" t="s">
        <v>1723</v>
      </c>
      <c r="D86" s="279" t="s">
        <v>4059</v>
      </c>
      <c r="E86" s="19" t="s">
        <v>132</v>
      </c>
      <c r="F86" s="280">
        <v>205.28</v>
      </c>
      <c r="G86" s="36"/>
      <c r="H86" s="41"/>
    </row>
    <row r="87" spans="1:8" s="2" customFormat="1" ht="16.899999999999999" customHeight="1">
      <c r="A87" s="36"/>
      <c r="B87" s="41"/>
      <c r="C87" s="275" t="s">
        <v>588</v>
      </c>
      <c r="D87" s="276" t="s">
        <v>589</v>
      </c>
      <c r="E87" s="277" t="s">
        <v>132</v>
      </c>
      <c r="F87" s="278">
        <v>5.68</v>
      </c>
      <c r="G87" s="36"/>
      <c r="H87" s="41"/>
    </row>
    <row r="88" spans="1:8" s="2" customFormat="1" ht="16.899999999999999" customHeight="1">
      <c r="A88" s="36"/>
      <c r="B88" s="41"/>
      <c r="C88" s="279" t="s">
        <v>588</v>
      </c>
      <c r="D88" s="279" t="s">
        <v>1658</v>
      </c>
      <c r="E88" s="19" t="s">
        <v>19</v>
      </c>
      <c r="F88" s="280">
        <v>5.68</v>
      </c>
      <c r="G88" s="36"/>
      <c r="H88" s="41"/>
    </row>
    <row r="89" spans="1:8" s="2" customFormat="1" ht="16.899999999999999" customHeight="1">
      <c r="A89" s="36"/>
      <c r="B89" s="41"/>
      <c r="C89" s="281" t="s">
        <v>4029</v>
      </c>
      <c r="D89" s="36"/>
      <c r="E89" s="36"/>
      <c r="F89" s="36"/>
      <c r="G89" s="36"/>
      <c r="H89" s="41"/>
    </row>
    <row r="90" spans="1:8" s="2" customFormat="1" ht="16.899999999999999" customHeight="1">
      <c r="A90" s="36"/>
      <c r="B90" s="41"/>
      <c r="C90" s="279" t="s">
        <v>1654</v>
      </c>
      <c r="D90" s="279" t="s">
        <v>4060</v>
      </c>
      <c r="E90" s="19" t="s">
        <v>132</v>
      </c>
      <c r="F90" s="280">
        <v>5.68</v>
      </c>
      <c r="G90" s="36"/>
      <c r="H90" s="41"/>
    </row>
    <row r="91" spans="1:8" s="2" customFormat="1" ht="16.899999999999999" customHeight="1">
      <c r="A91" s="36"/>
      <c r="B91" s="41"/>
      <c r="C91" s="279" t="s">
        <v>1644</v>
      </c>
      <c r="D91" s="279" t="s">
        <v>4061</v>
      </c>
      <c r="E91" s="19" t="s">
        <v>132</v>
      </c>
      <c r="F91" s="280">
        <v>5.68</v>
      </c>
      <c r="G91" s="36"/>
      <c r="H91" s="41"/>
    </row>
    <row r="92" spans="1:8" s="2" customFormat="1" ht="16.899999999999999" customHeight="1">
      <c r="A92" s="36"/>
      <c r="B92" s="41"/>
      <c r="C92" s="275" t="s">
        <v>591</v>
      </c>
      <c r="D92" s="276" t="s">
        <v>592</v>
      </c>
      <c r="E92" s="277" t="s">
        <v>132</v>
      </c>
      <c r="F92" s="278">
        <v>40.4</v>
      </c>
      <c r="G92" s="36"/>
      <c r="H92" s="41"/>
    </row>
    <row r="93" spans="1:8" s="2" customFormat="1" ht="16.899999999999999" customHeight="1">
      <c r="A93" s="36"/>
      <c r="B93" s="41"/>
      <c r="C93" s="279" t="s">
        <v>591</v>
      </c>
      <c r="D93" s="279" t="s">
        <v>1553</v>
      </c>
      <c r="E93" s="19" t="s">
        <v>19</v>
      </c>
      <c r="F93" s="280">
        <v>40.4</v>
      </c>
      <c r="G93" s="36"/>
      <c r="H93" s="41"/>
    </row>
    <row r="94" spans="1:8" s="2" customFormat="1" ht="16.899999999999999" customHeight="1">
      <c r="A94" s="36"/>
      <c r="B94" s="41"/>
      <c r="C94" s="281" t="s">
        <v>4029</v>
      </c>
      <c r="D94" s="36"/>
      <c r="E94" s="36"/>
      <c r="F94" s="36"/>
      <c r="G94" s="36"/>
      <c r="H94" s="41"/>
    </row>
    <row r="95" spans="1:8" s="2" customFormat="1" ht="16.899999999999999" customHeight="1">
      <c r="A95" s="36"/>
      <c r="B95" s="41"/>
      <c r="C95" s="279" t="s">
        <v>1549</v>
      </c>
      <c r="D95" s="279" t="s">
        <v>4044</v>
      </c>
      <c r="E95" s="19" t="s">
        <v>132</v>
      </c>
      <c r="F95" s="280">
        <v>224.4</v>
      </c>
      <c r="G95" s="36"/>
      <c r="H95" s="41"/>
    </row>
    <row r="96" spans="1:8" s="2" customFormat="1" ht="16.899999999999999" customHeight="1">
      <c r="A96" s="36"/>
      <c r="B96" s="41"/>
      <c r="C96" s="279" t="s">
        <v>1539</v>
      </c>
      <c r="D96" s="279" t="s">
        <v>4049</v>
      </c>
      <c r="E96" s="19" t="s">
        <v>132</v>
      </c>
      <c r="F96" s="280">
        <v>224.4</v>
      </c>
      <c r="G96" s="36"/>
      <c r="H96" s="41"/>
    </row>
    <row r="97" spans="1:8" s="2" customFormat="1" ht="16.899999999999999" customHeight="1">
      <c r="A97" s="36"/>
      <c r="B97" s="41"/>
      <c r="C97" s="279" t="s">
        <v>1545</v>
      </c>
      <c r="D97" s="279" t="s">
        <v>4062</v>
      </c>
      <c r="E97" s="19" t="s">
        <v>132</v>
      </c>
      <c r="F97" s="280">
        <v>40.4</v>
      </c>
      <c r="G97" s="36"/>
      <c r="H97" s="41"/>
    </row>
    <row r="98" spans="1:8" s="2" customFormat="1" ht="16.899999999999999" customHeight="1">
      <c r="A98" s="36"/>
      <c r="B98" s="41"/>
      <c r="C98" s="279" t="s">
        <v>1561</v>
      </c>
      <c r="D98" s="279" t="s">
        <v>4050</v>
      </c>
      <c r="E98" s="19" t="s">
        <v>132</v>
      </c>
      <c r="F98" s="280">
        <v>232.48</v>
      </c>
      <c r="G98" s="36"/>
      <c r="H98" s="41"/>
    </row>
    <row r="99" spans="1:8" s="2" customFormat="1" ht="16.899999999999999" customHeight="1">
      <c r="A99" s="36"/>
      <c r="B99" s="41"/>
      <c r="C99" s="275" t="s">
        <v>594</v>
      </c>
      <c r="D99" s="276" t="s">
        <v>595</v>
      </c>
      <c r="E99" s="277" t="s">
        <v>132</v>
      </c>
      <c r="F99" s="278">
        <v>31.8</v>
      </c>
      <c r="G99" s="36"/>
      <c r="H99" s="41"/>
    </row>
    <row r="100" spans="1:8" s="2" customFormat="1" ht="16.899999999999999" customHeight="1">
      <c r="A100" s="36"/>
      <c r="B100" s="41"/>
      <c r="C100" s="279" t="s">
        <v>594</v>
      </c>
      <c r="D100" s="279" t="s">
        <v>1631</v>
      </c>
      <c r="E100" s="19" t="s">
        <v>19</v>
      </c>
      <c r="F100" s="280">
        <v>31.8</v>
      </c>
      <c r="G100" s="36"/>
      <c r="H100" s="41"/>
    </row>
    <row r="101" spans="1:8" s="2" customFormat="1" ht="16.899999999999999" customHeight="1">
      <c r="A101" s="36"/>
      <c r="B101" s="41"/>
      <c r="C101" s="281" t="s">
        <v>4029</v>
      </c>
      <c r="D101" s="36"/>
      <c r="E101" s="36"/>
      <c r="F101" s="36"/>
      <c r="G101" s="36"/>
      <c r="H101" s="41"/>
    </row>
    <row r="102" spans="1:8" s="2" customFormat="1" ht="16.899999999999999" customHeight="1">
      <c r="A102" s="36"/>
      <c r="B102" s="41"/>
      <c r="C102" s="279" t="s">
        <v>1627</v>
      </c>
      <c r="D102" s="279" t="s">
        <v>4052</v>
      </c>
      <c r="E102" s="19" t="s">
        <v>132</v>
      </c>
      <c r="F102" s="280">
        <v>66.400000000000006</v>
      </c>
      <c r="G102" s="36"/>
      <c r="H102" s="41"/>
    </row>
    <row r="103" spans="1:8" s="2" customFormat="1" ht="16.899999999999999" customHeight="1">
      <c r="A103" s="36"/>
      <c r="B103" s="41"/>
      <c r="C103" s="279" t="s">
        <v>901</v>
      </c>
      <c r="D103" s="279" t="s">
        <v>4045</v>
      </c>
      <c r="E103" s="19" t="s">
        <v>132</v>
      </c>
      <c r="F103" s="280">
        <v>250.4</v>
      </c>
      <c r="G103" s="36"/>
      <c r="H103" s="41"/>
    </row>
    <row r="104" spans="1:8" s="2" customFormat="1" ht="16.899999999999999" customHeight="1">
      <c r="A104" s="36"/>
      <c r="B104" s="41"/>
      <c r="C104" s="279" t="s">
        <v>909</v>
      </c>
      <c r="D104" s="279" t="s">
        <v>4046</v>
      </c>
      <c r="E104" s="19" t="s">
        <v>132</v>
      </c>
      <c r="F104" s="280">
        <v>250.4</v>
      </c>
      <c r="G104" s="36"/>
      <c r="H104" s="41"/>
    </row>
    <row r="105" spans="1:8" s="2" customFormat="1" ht="16.899999999999999" customHeight="1">
      <c r="A105" s="36"/>
      <c r="B105" s="41"/>
      <c r="C105" s="279" t="s">
        <v>915</v>
      </c>
      <c r="D105" s="279" t="s">
        <v>4047</v>
      </c>
      <c r="E105" s="19" t="s">
        <v>132</v>
      </c>
      <c r="F105" s="280">
        <v>500.8</v>
      </c>
      <c r="G105" s="36"/>
      <c r="H105" s="41"/>
    </row>
    <row r="106" spans="1:8" s="2" customFormat="1" ht="16.899999999999999" customHeight="1">
      <c r="A106" s="36"/>
      <c r="B106" s="41"/>
      <c r="C106" s="279" t="s">
        <v>1082</v>
      </c>
      <c r="D106" s="279" t="s">
        <v>4048</v>
      </c>
      <c r="E106" s="19" t="s">
        <v>132</v>
      </c>
      <c r="F106" s="280">
        <v>275.44</v>
      </c>
      <c r="G106" s="36"/>
      <c r="H106" s="41"/>
    </row>
    <row r="107" spans="1:8" s="2" customFormat="1" ht="16.899999999999999" customHeight="1">
      <c r="A107" s="36"/>
      <c r="B107" s="41"/>
      <c r="C107" s="279" t="s">
        <v>1102</v>
      </c>
      <c r="D107" s="279" t="s">
        <v>1103</v>
      </c>
      <c r="E107" s="19" t="s">
        <v>132</v>
      </c>
      <c r="F107" s="280">
        <v>250.4</v>
      </c>
      <c r="G107" s="36"/>
      <c r="H107" s="41"/>
    </row>
    <row r="108" spans="1:8" s="2" customFormat="1" ht="16.899999999999999" customHeight="1">
      <c r="A108" s="36"/>
      <c r="B108" s="41"/>
      <c r="C108" s="279" t="s">
        <v>1161</v>
      </c>
      <c r="D108" s="279" t="s">
        <v>4063</v>
      </c>
      <c r="E108" s="19" t="s">
        <v>132</v>
      </c>
      <c r="F108" s="280">
        <v>36.57</v>
      </c>
      <c r="G108" s="36"/>
      <c r="H108" s="41"/>
    </row>
    <row r="109" spans="1:8" s="2" customFormat="1" ht="16.899999999999999" customHeight="1">
      <c r="A109" s="36"/>
      <c r="B109" s="41"/>
      <c r="C109" s="279" t="s">
        <v>1178</v>
      </c>
      <c r="D109" s="279" t="s">
        <v>4064</v>
      </c>
      <c r="E109" s="19" t="s">
        <v>132</v>
      </c>
      <c r="F109" s="280">
        <v>64.52</v>
      </c>
      <c r="G109" s="36"/>
      <c r="H109" s="41"/>
    </row>
    <row r="110" spans="1:8" s="2" customFormat="1" ht="16.899999999999999" customHeight="1">
      <c r="A110" s="36"/>
      <c r="B110" s="41"/>
      <c r="C110" s="279" t="s">
        <v>1580</v>
      </c>
      <c r="D110" s="279" t="s">
        <v>4053</v>
      </c>
      <c r="E110" s="19" t="s">
        <v>132</v>
      </c>
      <c r="F110" s="280">
        <v>66.400000000000006</v>
      </c>
      <c r="G110" s="36"/>
      <c r="H110" s="41"/>
    </row>
    <row r="111" spans="1:8" s="2" customFormat="1" ht="16.899999999999999" customHeight="1">
      <c r="A111" s="36"/>
      <c r="B111" s="41"/>
      <c r="C111" s="279" t="s">
        <v>1633</v>
      </c>
      <c r="D111" s="279" t="s">
        <v>4054</v>
      </c>
      <c r="E111" s="19" t="s">
        <v>132</v>
      </c>
      <c r="F111" s="280">
        <v>66.400000000000006</v>
      </c>
      <c r="G111" s="36"/>
      <c r="H111" s="41"/>
    </row>
    <row r="112" spans="1:8" s="2" customFormat="1" ht="16.899999999999999" customHeight="1">
      <c r="A112" s="36"/>
      <c r="B112" s="41"/>
      <c r="C112" s="279" t="s">
        <v>1113</v>
      </c>
      <c r="D112" s="279" t="s">
        <v>1114</v>
      </c>
      <c r="E112" s="19" t="s">
        <v>132</v>
      </c>
      <c r="F112" s="280">
        <v>226.59</v>
      </c>
      <c r="G112" s="36"/>
      <c r="H112" s="41"/>
    </row>
    <row r="113" spans="1:8" s="2" customFormat="1" ht="16.899999999999999" customHeight="1">
      <c r="A113" s="36"/>
      <c r="B113" s="41"/>
      <c r="C113" s="275" t="s">
        <v>597</v>
      </c>
      <c r="D113" s="276" t="s">
        <v>598</v>
      </c>
      <c r="E113" s="277" t="s">
        <v>132</v>
      </c>
      <c r="F113" s="278">
        <v>21.32</v>
      </c>
      <c r="G113" s="36"/>
      <c r="H113" s="41"/>
    </row>
    <row r="114" spans="1:8" s="2" customFormat="1" ht="16.899999999999999" customHeight="1">
      <c r="A114" s="36"/>
      <c r="B114" s="41"/>
      <c r="C114" s="279" t="s">
        <v>597</v>
      </c>
      <c r="D114" s="279" t="s">
        <v>1223</v>
      </c>
      <c r="E114" s="19" t="s">
        <v>19</v>
      </c>
      <c r="F114" s="280">
        <v>21.32</v>
      </c>
      <c r="G114" s="36"/>
      <c r="H114" s="41"/>
    </row>
    <row r="115" spans="1:8" s="2" customFormat="1" ht="16.899999999999999" customHeight="1">
      <c r="A115" s="36"/>
      <c r="B115" s="41"/>
      <c r="C115" s="281" t="s">
        <v>4029</v>
      </c>
      <c r="D115" s="36"/>
      <c r="E115" s="36"/>
      <c r="F115" s="36"/>
      <c r="G115" s="36"/>
      <c r="H115" s="41"/>
    </row>
    <row r="116" spans="1:8" s="2" customFormat="1" ht="16.899999999999999" customHeight="1">
      <c r="A116" s="36"/>
      <c r="B116" s="41"/>
      <c r="C116" s="279" t="s">
        <v>1219</v>
      </c>
      <c r="D116" s="279" t="s">
        <v>4065</v>
      </c>
      <c r="E116" s="19" t="s">
        <v>132</v>
      </c>
      <c r="F116" s="280">
        <v>21.32</v>
      </c>
      <c r="G116" s="36"/>
      <c r="H116" s="41"/>
    </row>
    <row r="117" spans="1:8" s="2" customFormat="1" ht="16.899999999999999" customHeight="1">
      <c r="A117" s="36"/>
      <c r="B117" s="41"/>
      <c r="C117" s="279" t="s">
        <v>1242</v>
      </c>
      <c r="D117" s="279" t="s">
        <v>4066</v>
      </c>
      <c r="E117" s="19" t="s">
        <v>132</v>
      </c>
      <c r="F117" s="280">
        <v>21.32</v>
      </c>
      <c r="G117" s="36"/>
      <c r="H117" s="41"/>
    </row>
    <row r="118" spans="1:8" s="2" customFormat="1" ht="16.899999999999999" customHeight="1">
      <c r="A118" s="36"/>
      <c r="B118" s="41"/>
      <c r="C118" s="279" t="s">
        <v>826</v>
      </c>
      <c r="D118" s="279" t="s">
        <v>4067</v>
      </c>
      <c r="E118" s="19" t="s">
        <v>132</v>
      </c>
      <c r="F118" s="280">
        <v>165.45</v>
      </c>
      <c r="G118" s="36"/>
      <c r="H118" s="41"/>
    </row>
    <row r="119" spans="1:8" s="2" customFormat="1" ht="16.899999999999999" customHeight="1">
      <c r="A119" s="36"/>
      <c r="B119" s="41"/>
      <c r="C119" s="279" t="s">
        <v>1225</v>
      </c>
      <c r="D119" s="279" t="s">
        <v>4068</v>
      </c>
      <c r="E119" s="19" t="s">
        <v>132</v>
      </c>
      <c r="F119" s="280">
        <v>180.03</v>
      </c>
      <c r="G119" s="36"/>
      <c r="H119" s="41"/>
    </row>
    <row r="120" spans="1:8" s="2" customFormat="1" ht="26.45" customHeight="1">
      <c r="A120" s="36"/>
      <c r="B120" s="41"/>
      <c r="C120" s="274" t="s">
        <v>4069</v>
      </c>
      <c r="D120" s="274" t="s">
        <v>120</v>
      </c>
      <c r="E120" s="36"/>
      <c r="F120" s="36"/>
      <c r="G120" s="36"/>
      <c r="H120" s="41"/>
    </row>
    <row r="121" spans="1:8" s="2" customFormat="1" ht="16.899999999999999" customHeight="1">
      <c r="A121" s="36"/>
      <c r="B121" s="41"/>
      <c r="C121" s="275" t="s">
        <v>3399</v>
      </c>
      <c r="D121" s="276" t="s">
        <v>3400</v>
      </c>
      <c r="E121" s="277" t="s">
        <v>380</v>
      </c>
      <c r="F121" s="278">
        <v>33.200000000000003</v>
      </c>
      <c r="G121" s="36"/>
      <c r="H121" s="41"/>
    </row>
    <row r="122" spans="1:8" s="2" customFormat="1" ht="16.899999999999999" customHeight="1">
      <c r="A122" s="36"/>
      <c r="B122" s="41"/>
      <c r="C122" s="279" t="s">
        <v>3399</v>
      </c>
      <c r="D122" s="279" t="s">
        <v>3540</v>
      </c>
      <c r="E122" s="19" t="s">
        <v>19</v>
      </c>
      <c r="F122" s="280">
        <v>33.200000000000003</v>
      </c>
      <c r="G122" s="36"/>
      <c r="H122" s="41"/>
    </row>
    <row r="123" spans="1:8" s="2" customFormat="1" ht="16.899999999999999" customHeight="1">
      <c r="A123" s="36"/>
      <c r="B123" s="41"/>
      <c r="C123" s="281" t="s">
        <v>4029</v>
      </c>
      <c r="D123" s="36"/>
      <c r="E123" s="36"/>
      <c r="F123" s="36"/>
      <c r="G123" s="36"/>
      <c r="H123" s="41"/>
    </row>
    <row r="124" spans="1:8" s="2" customFormat="1" ht="22.5">
      <c r="A124" s="36"/>
      <c r="B124" s="41"/>
      <c r="C124" s="279" t="s">
        <v>3537</v>
      </c>
      <c r="D124" s="279" t="s">
        <v>3538</v>
      </c>
      <c r="E124" s="19" t="s">
        <v>380</v>
      </c>
      <c r="F124" s="280">
        <v>33.200000000000003</v>
      </c>
      <c r="G124" s="36"/>
      <c r="H124" s="41"/>
    </row>
    <row r="125" spans="1:8" s="2" customFormat="1" ht="16.899999999999999" customHeight="1">
      <c r="A125" s="36"/>
      <c r="B125" s="41"/>
      <c r="C125" s="279" t="s">
        <v>3489</v>
      </c>
      <c r="D125" s="279" t="s">
        <v>4070</v>
      </c>
      <c r="E125" s="19" t="s">
        <v>132</v>
      </c>
      <c r="F125" s="280">
        <v>58.1</v>
      </c>
      <c r="G125" s="36"/>
      <c r="H125" s="41"/>
    </row>
    <row r="126" spans="1:8" s="2" customFormat="1" ht="16.899999999999999" customHeight="1">
      <c r="A126" s="36"/>
      <c r="B126" s="41"/>
      <c r="C126" s="279" t="s">
        <v>3541</v>
      </c>
      <c r="D126" s="279" t="s">
        <v>3542</v>
      </c>
      <c r="E126" s="19" t="s">
        <v>380</v>
      </c>
      <c r="F126" s="280">
        <v>66.400000000000006</v>
      </c>
      <c r="G126" s="36"/>
      <c r="H126" s="41"/>
    </row>
    <row r="127" spans="1:8" s="2" customFormat="1" ht="16.899999999999999" customHeight="1">
      <c r="A127" s="36"/>
      <c r="B127" s="41"/>
      <c r="C127" s="275" t="s">
        <v>3402</v>
      </c>
      <c r="D127" s="276" t="s">
        <v>3403</v>
      </c>
      <c r="E127" s="277" t="s">
        <v>132</v>
      </c>
      <c r="F127" s="278">
        <v>34</v>
      </c>
      <c r="G127" s="36"/>
      <c r="H127" s="41"/>
    </row>
    <row r="128" spans="1:8" s="2" customFormat="1" ht="16.899999999999999" customHeight="1">
      <c r="A128" s="36"/>
      <c r="B128" s="41"/>
      <c r="C128" s="279" t="s">
        <v>3402</v>
      </c>
      <c r="D128" s="279" t="s">
        <v>3410</v>
      </c>
      <c r="E128" s="19" t="s">
        <v>19</v>
      </c>
      <c r="F128" s="280">
        <v>34</v>
      </c>
      <c r="G128" s="36"/>
      <c r="H128" s="41"/>
    </row>
    <row r="129" spans="1:8" s="2" customFormat="1" ht="16.899999999999999" customHeight="1">
      <c r="A129" s="36"/>
      <c r="B129" s="41"/>
      <c r="C129" s="281" t="s">
        <v>4029</v>
      </c>
      <c r="D129" s="36"/>
      <c r="E129" s="36"/>
      <c r="F129" s="36"/>
      <c r="G129" s="36"/>
      <c r="H129" s="41"/>
    </row>
    <row r="130" spans="1:8" s="2" customFormat="1" ht="16.899999999999999" customHeight="1">
      <c r="A130" s="36"/>
      <c r="B130" s="41"/>
      <c r="C130" s="279" t="s">
        <v>3406</v>
      </c>
      <c r="D130" s="279" t="s">
        <v>4071</v>
      </c>
      <c r="E130" s="19" t="s">
        <v>132</v>
      </c>
      <c r="F130" s="280">
        <v>34</v>
      </c>
      <c r="G130" s="36"/>
      <c r="H130" s="41"/>
    </row>
    <row r="131" spans="1:8" s="2" customFormat="1" ht="16.899999999999999" customHeight="1">
      <c r="A131" s="36"/>
      <c r="B131" s="41"/>
      <c r="C131" s="279" t="s">
        <v>3437</v>
      </c>
      <c r="D131" s="279" t="s">
        <v>4072</v>
      </c>
      <c r="E131" s="19" t="s">
        <v>132</v>
      </c>
      <c r="F131" s="280">
        <v>34</v>
      </c>
      <c r="G131" s="36"/>
      <c r="H131" s="41"/>
    </row>
    <row r="132" spans="1:8" s="2" customFormat="1" ht="16.899999999999999" customHeight="1">
      <c r="A132" s="36"/>
      <c r="B132" s="41"/>
      <c r="C132" s="279" t="s">
        <v>3448</v>
      </c>
      <c r="D132" s="279" t="s">
        <v>4073</v>
      </c>
      <c r="E132" s="19" t="s">
        <v>182</v>
      </c>
      <c r="F132" s="280">
        <v>13.6</v>
      </c>
      <c r="G132" s="36"/>
      <c r="H132" s="41"/>
    </row>
    <row r="133" spans="1:8" s="2" customFormat="1" ht="16.899999999999999" customHeight="1">
      <c r="A133" s="36"/>
      <c r="B133" s="41"/>
      <c r="C133" s="279" t="s">
        <v>3453</v>
      </c>
      <c r="D133" s="279" t="s">
        <v>4074</v>
      </c>
      <c r="E133" s="19" t="s">
        <v>132</v>
      </c>
      <c r="F133" s="280">
        <v>34</v>
      </c>
      <c r="G133" s="36"/>
      <c r="H133" s="41"/>
    </row>
    <row r="134" spans="1:8" s="2" customFormat="1" ht="7.35" customHeight="1">
      <c r="A134" s="36"/>
      <c r="B134" s="135"/>
      <c r="C134" s="136"/>
      <c r="D134" s="136"/>
      <c r="E134" s="136"/>
      <c r="F134" s="136"/>
      <c r="G134" s="136"/>
      <c r="H134" s="41"/>
    </row>
    <row r="135" spans="1:8" s="2" customFormat="1" ht="11.25">
      <c r="A135" s="36"/>
      <c r="B135" s="36"/>
      <c r="C135" s="36"/>
      <c r="D135" s="36"/>
      <c r="E135" s="36"/>
      <c r="F135" s="36"/>
      <c r="G135" s="36"/>
      <c r="H135" s="36"/>
    </row>
  </sheetData>
  <sheetProtection algorithmName="SHA-512" hashValue="h7V6QjCKT1h6saQgFeN4DF89z082gpKWlyDiiC8GuFy9n/5HXeYflgYA1a4DRM17Ef01DQWj47S9pviSL9EFgQ==" saltValue="6L7Ai+Lb1tfEWsUFBDFjg7llCtgnlJ7l0Q64r7MHB9rBd1MP1Ah86dU6B6IUeoBD9olDy6A2E6H0ycgE549SX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s="1" customFormat="1" ht="37.5" customHeight="1"/>
    <row r="2" spans="2:11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7" customFormat="1" ht="45" customHeight="1">
      <c r="B3" s="286"/>
      <c r="C3" s="422" t="s">
        <v>4075</v>
      </c>
      <c r="D3" s="422"/>
      <c r="E3" s="422"/>
      <c r="F3" s="422"/>
      <c r="G3" s="422"/>
      <c r="H3" s="422"/>
      <c r="I3" s="422"/>
      <c r="J3" s="422"/>
      <c r="K3" s="287"/>
    </row>
    <row r="4" spans="2:11" s="1" customFormat="1" ht="25.5" customHeight="1">
      <c r="B4" s="288"/>
      <c r="C4" s="427" t="s">
        <v>4076</v>
      </c>
      <c r="D4" s="427"/>
      <c r="E4" s="427"/>
      <c r="F4" s="427"/>
      <c r="G4" s="427"/>
      <c r="H4" s="427"/>
      <c r="I4" s="427"/>
      <c r="J4" s="427"/>
      <c r="K4" s="289"/>
    </row>
    <row r="5" spans="2:11" s="1" customFormat="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s="1" customFormat="1" ht="15" customHeight="1">
      <c r="B6" s="288"/>
      <c r="C6" s="426" t="s">
        <v>4077</v>
      </c>
      <c r="D6" s="426"/>
      <c r="E6" s="426"/>
      <c r="F6" s="426"/>
      <c r="G6" s="426"/>
      <c r="H6" s="426"/>
      <c r="I6" s="426"/>
      <c r="J6" s="426"/>
      <c r="K6" s="289"/>
    </row>
    <row r="7" spans="2:11" s="1" customFormat="1" ht="15" customHeight="1">
      <c r="B7" s="292"/>
      <c r="C7" s="426" t="s">
        <v>4078</v>
      </c>
      <c r="D7" s="426"/>
      <c r="E7" s="426"/>
      <c r="F7" s="426"/>
      <c r="G7" s="426"/>
      <c r="H7" s="426"/>
      <c r="I7" s="426"/>
      <c r="J7" s="426"/>
      <c r="K7" s="289"/>
    </row>
    <row r="8" spans="2:11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s="1" customFormat="1" ht="15" customHeight="1">
      <c r="B9" s="292"/>
      <c r="C9" s="426" t="s">
        <v>4079</v>
      </c>
      <c r="D9" s="426"/>
      <c r="E9" s="426"/>
      <c r="F9" s="426"/>
      <c r="G9" s="426"/>
      <c r="H9" s="426"/>
      <c r="I9" s="426"/>
      <c r="J9" s="426"/>
      <c r="K9" s="289"/>
    </row>
    <row r="10" spans="2:11" s="1" customFormat="1" ht="15" customHeight="1">
      <c r="B10" s="292"/>
      <c r="C10" s="291"/>
      <c r="D10" s="426" t="s">
        <v>4080</v>
      </c>
      <c r="E10" s="426"/>
      <c r="F10" s="426"/>
      <c r="G10" s="426"/>
      <c r="H10" s="426"/>
      <c r="I10" s="426"/>
      <c r="J10" s="426"/>
      <c r="K10" s="289"/>
    </row>
    <row r="11" spans="2:11" s="1" customFormat="1" ht="15" customHeight="1">
      <c r="B11" s="292"/>
      <c r="C11" s="293"/>
      <c r="D11" s="426" t="s">
        <v>4081</v>
      </c>
      <c r="E11" s="426"/>
      <c r="F11" s="426"/>
      <c r="G11" s="426"/>
      <c r="H11" s="426"/>
      <c r="I11" s="426"/>
      <c r="J11" s="426"/>
      <c r="K11" s="289"/>
    </row>
    <row r="12" spans="2:11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pans="2:11" s="1" customFormat="1" ht="15" customHeight="1">
      <c r="B13" s="292"/>
      <c r="C13" s="293"/>
      <c r="D13" s="294" t="s">
        <v>4082</v>
      </c>
      <c r="E13" s="291"/>
      <c r="F13" s="291"/>
      <c r="G13" s="291"/>
      <c r="H13" s="291"/>
      <c r="I13" s="291"/>
      <c r="J13" s="291"/>
      <c r="K13" s="289"/>
    </row>
    <row r="14" spans="2:11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pans="2:11" s="1" customFormat="1" ht="15" customHeight="1">
      <c r="B15" s="292"/>
      <c r="C15" s="293"/>
      <c r="D15" s="426" t="s">
        <v>4083</v>
      </c>
      <c r="E15" s="426"/>
      <c r="F15" s="426"/>
      <c r="G15" s="426"/>
      <c r="H15" s="426"/>
      <c r="I15" s="426"/>
      <c r="J15" s="426"/>
      <c r="K15" s="289"/>
    </row>
    <row r="16" spans="2:11" s="1" customFormat="1" ht="15" customHeight="1">
      <c r="B16" s="292"/>
      <c r="C16" s="293"/>
      <c r="D16" s="426" t="s">
        <v>4084</v>
      </c>
      <c r="E16" s="426"/>
      <c r="F16" s="426"/>
      <c r="G16" s="426"/>
      <c r="H16" s="426"/>
      <c r="I16" s="426"/>
      <c r="J16" s="426"/>
      <c r="K16" s="289"/>
    </row>
    <row r="17" spans="2:11" s="1" customFormat="1" ht="15" customHeight="1">
      <c r="B17" s="292"/>
      <c r="C17" s="293"/>
      <c r="D17" s="426" t="s">
        <v>4085</v>
      </c>
      <c r="E17" s="426"/>
      <c r="F17" s="426"/>
      <c r="G17" s="426"/>
      <c r="H17" s="426"/>
      <c r="I17" s="426"/>
      <c r="J17" s="426"/>
      <c r="K17" s="289"/>
    </row>
    <row r="18" spans="2:11" s="1" customFormat="1" ht="15" customHeight="1">
      <c r="B18" s="292"/>
      <c r="C18" s="293"/>
      <c r="D18" s="293"/>
      <c r="E18" s="295" t="s">
        <v>78</v>
      </c>
      <c r="F18" s="426" t="s">
        <v>4086</v>
      </c>
      <c r="G18" s="426"/>
      <c r="H18" s="426"/>
      <c r="I18" s="426"/>
      <c r="J18" s="426"/>
      <c r="K18" s="289"/>
    </row>
    <row r="19" spans="2:11" s="1" customFormat="1" ht="15" customHeight="1">
      <c r="B19" s="292"/>
      <c r="C19" s="293"/>
      <c r="D19" s="293"/>
      <c r="E19" s="295" t="s">
        <v>4087</v>
      </c>
      <c r="F19" s="426" t="s">
        <v>4088</v>
      </c>
      <c r="G19" s="426"/>
      <c r="H19" s="426"/>
      <c r="I19" s="426"/>
      <c r="J19" s="426"/>
      <c r="K19" s="289"/>
    </row>
    <row r="20" spans="2:11" s="1" customFormat="1" ht="15" customHeight="1">
      <c r="B20" s="292"/>
      <c r="C20" s="293"/>
      <c r="D20" s="293"/>
      <c r="E20" s="295" t="s">
        <v>4089</v>
      </c>
      <c r="F20" s="426" t="s">
        <v>4090</v>
      </c>
      <c r="G20" s="426"/>
      <c r="H20" s="426"/>
      <c r="I20" s="426"/>
      <c r="J20" s="426"/>
      <c r="K20" s="289"/>
    </row>
    <row r="21" spans="2:11" s="1" customFormat="1" ht="15" customHeight="1">
      <c r="B21" s="292"/>
      <c r="C21" s="293"/>
      <c r="D21" s="293"/>
      <c r="E21" s="295" t="s">
        <v>129</v>
      </c>
      <c r="F21" s="426" t="s">
        <v>4091</v>
      </c>
      <c r="G21" s="426"/>
      <c r="H21" s="426"/>
      <c r="I21" s="426"/>
      <c r="J21" s="426"/>
      <c r="K21" s="289"/>
    </row>
    <row r="22" spans="2:11" s="1" customFormat="1" ht="15" customHeight="1">
      <c r="B22" s="292"/>
      <c r="C22" s="293"/>
      <c r="D22" s="293"/>
      <c r="E22" s="295" t="s">
        <v>4092</v>
      </c>
      <c r="F22" s="426" t="s">
        <v>2523</v>
      </c>
      <c r="G22" s="426"/>
      <c r="H22" s="426"/>
      <c r="I22" s="426"/>
      <c r="J22" s="426"/>
      <c r="K22" s="289"/>
    </row>
    <row r="23" spans="2:11" s="1" customFormat="1" ht="15" customHeight="1">
      <c r="B23" s="292"/>
      <c r="C23" s="293"/>
      <c r="D23" s="293"/>
      <c r="E23" s="295" t="s">
        <v>84</v>
      </c>
      <c r="F23" s="426" t="s">
        <v>4093</v>
      </c>
      <c r="G23" s="426"/>
      <c r="H23" s="426"/>
      <c r="I23" s="426"/>
      <c r="J23" s="426"/>
      <c r="K23" s="289"/>
    </row>
    <row r="24" spans="2:11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pans="2:11" s="1" customFormat="1" ht="15" customHeight="1">
      <c r="B25" s="292"/>
      <c r="C25" s="426" t="s">
        <v>4094</v>
      </c>
      <c r="D25" s="426"/>
      <c r="E25" s="426"/>
      <c r="F25" s="426"/>
      <c r="G25" s="426"/>
      <c r="H25" s="426"/>
      <c r="I25" s="426"/>
      <c r="J25" s="426"/>
      <c r="K25" s="289"/>
    </row>
    <row r="26" spans="2:11" s="1" customFormat="1" ht="15" customHeight="1">
      <c r="B26" s="292"/>
      <c r="C26" s="426" t="s">
        <v>4095</v>
      </c>
      <c r="D26" s="426"/>
      <c r="E26" s="426"/>
      <c r="F26" s="426"/>
      <c r="G26" s="426"/>
      <c r="H26" s="426"/>
      <c r="I26" s="426"/>
      <c r="J26" s="426"/>
      <c r="K26" s="289"/>
    </row>
    <row r="27" spans="2:11" s="1" customFormat="1" ht="15" customHeight="1">
      <c r="B27" s="292"/>
      <c r="C27" s="291"/>
      <c r="D27" s="426" t="s">
        <v>4096</v>
      </c>
      <c r="E27" s="426"/>
      <c r="F27" s="426"/>
      <c r="G27" s="426"/>
      <c r="H27" s="426"/>
      <c r="I27" s="426"/>
      <c r="J27" s="426"/>
      <c r="K27" s="289"/>
    </row>
    <row r="28" spans="2:11" s="1" customFormat="1" ht="15" customHeight="1">
      <c r="B28" s="292"/>
      <c r="C28" s="293"/>
      <c r="D28" s="426" t="s">
        <v>4097</v>
      </c>
      <c r="E28" s="426"/>
      <c r="F28" s="426"/>
      <c r="G28" s="426"/>
      <c r="H28" s="426"/>
      <c r="I28" s="426"/>
      <c r="J28" s="426"/>
      <c r="K28" s="289"/>
    </row>
    <row r="29" spans="2:11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pans="2:11" s="1" customFormat="1" ht="15" customHeight="1">
      <c r="B30" s="292"/>
      <c r="C30" s="293"/>
      <c r="D30" s="426" t="s">
        <v>4098</v>
      </c>
      <c r="E30" s="426"/>
      <c r="F30" s="426"/>
      <c r="G30" s="426"/>
      <c r="H30" s="426"/>
      <c r="I30" s="426"/>
      <c r="J30" s="426"/>
      <c r="K30" s="289"/>
    </row>
    <row r="31" spans="2:11" s="1" customFormat="1" ht="15" customHeight="1">
      <c r="B31" s="292"/>
      <c r="C31" s="293"/>
      <c r="D31" s="426" t="s">
        <v>4099</v>
      </c>
      <c r="E31" s="426"/>
      <c r="F31" s="426"/>
      <c r="G31" s="426"/>
      <c r="H31" s="426"/>
      <c r="I31" s="426"/>
      <c r="J31" s="426"/>
      <c r="K31" s="289"/>
    </row>
    <row r="32" spans="2:11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pans="2:11" s="1" customFormat="1" ht="15" customHeight="1">
      <c r="B33" s="292"/>
      <c r="C33" s="293"/>
      <c r="D33" s="426" t="s">
        <v>4100</v>
      </c>
      <c r="E33" s="426"/>
      <c r="F33" s="426"/>
      <c r="G33" s="426"/>
      <c r="H33" s="426"/>
      <c r="I33" s="426"/>
      <c r="J33" s="426"/>
      <c r="K33" s="289"/>
    </row>
    <row r="34" spans="2:11" s="1" customFormat="1" ht="15" customHeight="1">
      <c r="B34" s="292"/>
      <c r="C34" s="293"/>
      <c r="D34" s="426" t="s">
        <v>4101</v>
      </c>
      <c r="E34" s="426"/>
      <c r="F34" s="426"/>
      <c r="G34" s="426"/>
      <c r="H34" s="426"/>
      <c r="I34" s="426"/>
      <c r="J34" s="426"/>
      <c r="K34" s="289"/>
    </row>
    <row r="35" spans="2:11" s="1" customFormat="1" ht="15" customHeight="1">
      <c r="B35" s="292"/>
      <c r="C35" s="293"/>
      <c r="D35" s="426" t="s">
        <v>4102</v>
      </c>
      <c r="E35" s="426"/>
      <c r="F35" s="426"/>
      <c r="G35" s="426"/>
      <c r="H35" s="426"/>
      <c r="I35" s="426"/>
      <c r="J35" s="426"/>
      <c r="K35" s="289"/>
    </row>
    <row r="36" spans="2:11" s="1" customFormat="1" ht="15" customHeight="1">
      <c r="B36" s="292"/>
      <c r="C36" s="293"/>
      <c r="D36" s="291"/>
      <c r="E36" s="294" t="s">
        <v>163</v>
      </c>
      <c r="F36" s="291"/>
      <c r="G36" s="426" t="s">
        <v>4103</v>
      </c>
      <c r="H36" s="426"/>
      <c r="I36" s="426"/>
      <c r="J36" s="426"/>
      <c r="K36" s="289"/>
    </row>
    <row r="37" spans="2:11" s="1" customFormat="1" ht="30.75" customHeight="1">
      <c r="B37" s="292"/>
      <c r="C37" s="293"/>
      <c r="D37" s="291"/>
      <c r="E37" s="294" t="s">
        <v>4104</v>
      </c>
      <c r="F37" s="291"/>
      <c r="G37" s="426" t="s">
        <v>4105</v>
      </c>
      <c r="H37" s="426"/>
      <c r="I37" s="426"/>
      <c r="J37" s="426"/>
      <c r="K37" s="289"/>
    </row>
    <row r="38" spans="2:11" s="1" customFormat="1" ht="15" customHeight="1">
      <c r="B38" s="292"/>
      <c r="C38" s="293"/>
      <c r="D38" s="291"/>
      <c r="E38" s="294" t="s">
        <v>53</v>
      </c>
      <c r="F38" s="291"/>
      <c r="G38" s="426" t="s">
        <v>4106</v>
      </c>
      <c r="H38" s="426"/>
      <c r="I38" s="426"/>
      <c r="J38" s="426"/>
      <c r="K38" s="289"/>
    </row>
    <row r="39" spans="2:11" s="1" customFormat="1" ht="15" customHeight="1">
      <c r="B39" s="292"/>
      <c r="C39" s="293"/>
      <c r="D39" s="291"/>
      <c r="E39" s="294" t="s">
        <v>54</v>
      </c>
      <c r="F39" s="291"/>
      <c r="G39" s="426" t="s">
        <v>4107</v>
      </c>
      <c r="H39" s="426"/>
      <c r="I39" s="426"/>
      <c r="J39" s="426"/>
      <c r="K39" s="289"/>
    </row>
    <row r="40" spans="2:11" s="1" customFormat="1" ht="15" customHeight="1">
      <c r="B40" s="292"/>
      <c r="C40" s="293"/>
      <c r="D40" s="291"/>
      <c r="E40" s="294" t="s">
        <v>164</v>
      </c>
      <c r="F40" s="291"/>
      <c r="G40" s="426" t="s">
        <v>4108</v>
      </c>
      <c r="H40" s="426"/>
      <c r="I40" s="426"/>
      <c r="J40" s="426"/>
      <c r="K40" s="289"/>
    </row>
    <row r="41" spans="2:11" s="1" customFormat="1" ht="15" customHeight="1">
      <c r="B41" s="292"/>
      <c r="C41" s="293"/>
      <c r="D41" s="291"/>
      <c r="E41" s="294" t="s">
        <v>165</v>
      </c>
      <c r="F41" s="291"/>
      <c r="G41" s="426" t="s">
        <v>4109</v>
      </c>
      <c r="H41" s="426"/>
      <c r="I41" s="426"/>
      <c r="J41" s="426"/>
      <c r="K41" s="289"/>
    </row>
    <row r="42" spans="2:11" s="1" customFormat="1" ht="15" customHeight="1">
      <c r="B42" s="292"/>
      <c r="C42" s="293"/>
      <c r="D42" s="291"/>
      <c r="E42" s="294" t="s">
        <v>4110</v>
      </c>
      <c r="F42" s="291"/>
      <c r="G42" s="426" t="s">
        <v>4111</v>
      </c>
      <c r="H42" s="426"/>
      <c r="I42" s="426"/>
      <c r="J42" s="426"/>
      <c r="K42" s="289"/>
    </row>
    <row r="43" spans="2:11" s="1" customFormat="1" ht="15" customHeight="1">
      <c r="B43" s="292"/>
      <c r="C43" s="293"/>
      <c r="D43" s="291"/>
      <c r="E43" s="294"/>
      <c r="F43" s="291"/>
      <c r="G43" s="426" t="s">
        <v>4112</v>
      </c>
      <c r="H43" s="426"/>
      <c r="I43" s="426"/>
      <c r="J43" s="426"/>
      <c r="K43" s="289"/>
    </row>
    <row r="44" spans="2:11" s="1" customFormat="1" ht="15" customHeight="1">
      <c r="B44" s="292"/>
      <c r="C44" s="293"/>
      <c r="D44" s="291"/>
      <c r="E44" s="294" t="s">
        <v>4113</v>
      </c>
      <c r="F44" s="291"/>
      <c r="G44" s="426" t="s">
        <v>4114</v>
      </c>
      <c r="H44" s="426"/>
      <c r="I44" s="426"/>
      <c r="J44" s="426"/>
      <c r="K44" s="289"/>
    </row>
    <row r="45" spans="2:11" s="1" customFormat="1" ht="15" customHeight="1">
      <c r="B45" s="292"/>
      <c r="C45" s="293"/>
      <c r="D45" s="291"/>
      <c r="E45" s="294" t="s">
        <v>167</v>
      </c>
      <c r="F45" s="291"/>
      <c r="G45" s="426" t="s">
        <v>4115</v>
      </c>
      <c r="H45" s="426"/>
      <c r="I45" s="426"/>
      <c r="J45" s="426"/>
      <c r="K45" s="289"/>
    </row>
    <row r="46" spans="2:11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pans="2:11" s="1" customFormat="1" ht="15" customHeight="1">
      <c r="B47" s="292"/>
      <c r="C47" s="293"/>
      <c r="D47" s="426" t="s">
        <v>4116</v>
      </c>
      <c r="E47" s="426"/>
      <c r="F47" s="426"/>
      <c r="G47" s="426"/>
      <c r="H47" s="426"/>
      <c r="I47" s="426"/>
      <c r="J47" s="426"/>
      <c r="K47" s="289"/>
    </row>
    <row r="48" spans="2:11" s="1" customFormat="1" ht="15" customHeight="1">
      <c r="B48" s="292"/>
      <c r="C48" s="293"/>
      <c r="D48" s="293"/>
      <c r="E48" s="426" t="s">
        <v>4117</v>
      </c>
      <c r="F48" s="426"/>
      <c r="G48" s="426"/>
      <c r="H48" s="426"/>
      <c r="I48" s="426"/>
      <c r="J48" s="426"/>
      <c r="K48" s="289"/>
    </row>
    <row r="49" spans="2:11" s="1" customFormat="1" ht="15" customHeight="1">
      <c r="B49" s="292"/>
      <c r="C49" s="293"/>
      <c r="D49" s="293"/>
      <c r="E49" s="426" t="s">
        <v>4118</v>
      </c>
      <c r="F49" s="426"/>
      <c r="G49" s="426"/>
      <c r="H49" s="426"/>
      <c r="I49" s="426"/>
      <c r="J49" s="426"/>
      <c r="K49" s="289"/>
    </row>
    <row r="50" spans="2:11" s="1" customFormat="1" ht="15" customHeight="1">
      <c r="B50" s="292"/>
      <c r="C50" s="293"/>
      <c r="D50" s="293"/>
      <c r="E50" s="426" t="s">
        <v>4119</v>
      </c>
      <c r="F50" s="426"/>
      <c r="G50" s="426"/>
      <c r="H50" s="426"/>
      <c r="I50" s="426"/>
      <c r="J50" s="426"/>
      <c r="K50" s="289"/>
    </row>
    <row r="51" spans="2:11" s="1" customFormat="1" ht="15" customHeight="1">
      <c r="B51" s="292"/>
      <c r="C51" s="293"/>
      <c r="D51" s="426" t="s">
        <v>4120</v>
      </c>
      <c r="E51" s="426"/>
      <c r="F51" s="426"/>
      <c r="G51" s="426"/>
      <c r="H51" s="426"/>
      <c r="I51" s="426"/>
      <c r="J51" s="426"/>
      <c r="K51" s="289"/>
    </row>
    <row r="52" spans="2:11" s="1" customFormat="1" ht="25.5" customHeight="1">
      <c r="B52" s="288"/>
      <c r="C52" s="427" t="s">
        <v>4121</v>
      </c>
      <c r="D52" s="427"/>
      <c r="E52" s="427"/>
      <c r="F52" s="427"/>
      <c r="G52" s="427"/>
      <c r="H52" s="427"/>
      <c r="I52" s="427"/>
      <c r="J52" s="427"/>
      <c r="K52" s="289"/>
    </row>
    <row r="53" spans="2:11" s="1" customFormat="1" ht="5.25" customHeight="1">
      <c r="B53" s="288"/>
      <c r="C53" s="290"/>
      <c r="D53" s="290"/>
      <c r="E53" s="290"/>
      <c r="F53" s="290"/>
      <c r="G53" s="290"/>
      <c r="H53" s="290"/>
      <c r="I53" s="290"/>
      <c r="J53" s="290"/>
      <c r="K53" s="289"/>
    </row>
    <row r="54" spans="2:11" s="1" customFormat="1" ht="15" customHeight="1">
      <c r="B54" s="288"/>
      <c r="C54" s="426" t="s">
        <v>4122</v>
      </c>
      <c r="D54" s="426"/>
      <c r="E54" s="426"/>
      <c r="F54" s="426"/>
      <c r="G54" s="426"/>
      <c r="H54" s="426"/>
      <c r="I54" s="426"/>
      <c r="J54" s="426"/>
      <c r="K54" s="289"/>
    </row>
    <row r="55" spans="2:11" s="1" customFormat="1" ht="15" customHeight="1">
      <c r="B55" s="288"/>
      <c r="C55" s="426" t="s">
        <v>4123</v>
      </c>
      <c r="D55" s="426"/>
      <c r="E55" s="426"/>
      <c r="F55" s="426"/>
      <c r="G55" s="426"/>
      <c r="H55" s="426"/>
      <c r="I55" s="426"/>
      <c r="J55" s="426"/>
      <c r="K55" s="289"/>
    </row>
    <row r="56" spans="2:11" s="1" customFormat="1" ht="12.75" customHeight="1">
      <c r="B56" s="288"/>
      <c r="C56" s="291"/>
      <c r="D56" s="291"/>
      <c r="E56" s="291"/>
      <c r="F56" s="291"/>
      <c r="G56" s="291"/>
      <c r="H56" s="291"/>
      <c r="I56" s="291"/>
      <c r="J56" s="291"/>
      <c r="K56" s="289"/>
    </row>
    <row r="57" spans="2:11" s="1" customFormat="1" ht="15" customHeight="1">
      <c r="B57" s="288"/>
      <c r="C57" s="426" t="s">
        <v>4124</v>
      </c>
      <c r="D57" s="426"/>
      <c r="E57" s="426"/>
      <c r="F57" s="426"/>
      <c r="G57" s="426"/>
      <c r="H57" s="426"/>
      <c r="I57" s="426"/>
      <c r="J57" s="426"/>
      <c r="K57" s="289"/>
    </row>
    <row r="58" spans="2:11" s="1" customFormat="1" ht="15" customHeight="1">
      <c r="B58" s="288"/>
      <c r="C58" s="293"/>
      <c r="D58" s="426" t="s">
        <v>4125</v>
      </c>
      <c r="E58" s="426"/>
      <c r="F58" s="426"/>
      <c r="G58" s="426"/>
      <c r="H58" s="426"/>
      <c r="I58" s="426"/>
      <c r="J58" s="426"/>
      <c r="K58" s="289"/>
    </row>
    <row r="59" spans="2:11" s="1" customFormat="1" ht="15" customHeight="1">
      <c r="B59" s="288"/>
      <c r="C59" s="293"/>
      <c r="D59" s="426" t="s">
        <v>4126</v>
      </c>
      <c r="E59" s="426"/>
      <c r="F59" s="426"/>
      <c r="G59" s="426"/>
      <c r="H59" s="426"/>
      <c r="I59" s="426"/>
      <c r="J59" s="426"/>
      <c r="K59" s="289"/>
    </row>
    <row r="60" spans="2:11" s="1" customFormat="1" ht="15" customHeight="1">
      <c r="B60" s="288"/>
      <c r="C60" s="293"/>
      <c r="D60" s="426" t="s">
        <v>4127</v>
      </c>
      <c r="E60" s="426"/>
      <c r="F60" s="426"/>
      <c r="G60" s="426"/>
      <c r="H60" s="426"/>
      <c r="I60" s="426"/>
      <c r="J60" s="426"/>
      <c r="K60" s="289"/>
    </row>
    <row r="61" spans="2:11" s="1" customFormat="1" ht="15" customHeight="1">
      <c r="B61" s="288"/>
      <c r="C61" s="293"/>
      <c r="D61" s="426" t="s">
        <v>4128</v>
      </c>
      <c r="E61" s="426"/>
      <c r="F61" s="426"/>
      <c r="G61" s="426"/>
      <c r="H61" s="426"/>
      <c r="I61" s="426"/>
      <c r="J61" s="426"/>
      <c r="K61" s="289"/>
    </row>
    <row r="62" spans="2:11" s="1" customFormat="1" ht="15" customHeight="1">
      <c r="B62" s="288"/>
      <c r="C62" s="293"/>
      <c r="D62" s="428" t="s">
        <v>4129</v>
      </c>
      <c r="E62" s="428"/>
      <c r="F62" s="428"/>
      <c r="G62" s="428"/>
      <c r="H62" s="428"/>
      <c r="I62" s="428"/>
      <c r="J62" s="428"/>
      <c r="K62" s="289"/>
    </row>
    <row r="63" spans="2:11" s="1" customFormat="1" ht="15" customHeight="1">
      <c r="B63" s="288"/>
      <c r="C63" s="293"/>
      <c r="D63" s="426" t="s">
        <v>4130</v>
      </c>
      <c r="E63" s="426"/>
      <c r="F63" s="426"/>
      <c r="G63" s="426"/>
      <c r="H63" s="426"/>
      <c r="I63" s="426"/>
      <c r="J63" s="426"/>
      <c r="K63" s="289"/>
    </row>
    <row r="64" spans="2:11" s="1" customFormat="1" ht="12.75" customHeight="1">
      <c r="B64" s="288"/>
      <c r="C64" s="293"/>
      <c r="D64" s="293"/>
      <c r="E64" s="296"/>
      <c r="F64" s="293"/>
      <c r="G64" s="293"/>
      <c r="H64" s="293"/>
      <c r="I64" s="293"/>
      <c r="J64" s="293"/>
      <c r="K64" s="289"/>
    </row>
    <row r="65" spans="2:11" s="1" customFormat="1" ht="15" customHeight="1">
      <c r="B65" s="288"/>
      <c r="C65" s="293"/>
      <c r="D65" s="426" t="s">
        <v>4131</v>
      </c>
      <c r="E65" s="426"/>
      <c r="F65" s="426"/>
      <c r="G65" s="426"/>
      <c r="H65" s="426"/>
      <c r="I65" s="426"/>
      <c r="J65" s="426"/>
      <c r="K65" s="289"/>
    </row>
    <row r="66" spans="2:11" s="1" customFormat="1" ht="15" customHeight="1">
      <c r="B66" s="288"/>
      <c r="C66" s="293"/>
      <c r="D66" s="428" t="s">
        <v>4132</v>
      </c>
      <c r="E66" s="428"/>
      <c r="F66" s="428"/>
      <c r="G66" s="428"/>
      <c r="H66" s="428"/>
      <c r="I66" s="428"/>
      <c r="J66" s="428"/>
      <c r="K66" s="289"/>
    </row>
    <row r="67" spans="2:11" s="1" customFormat="1" ht="15" customHeight="1">
      <c r="B67" s="288"/>
      <c r="C67" s="293"/>
      <c r="D67" s="426" t="s">
        <v>4133</v>
      </c>
      <c r="E67" s="426"/>
      <c r="F67" s="426"/>
      <c r="G67" s="426"/>
      <c r="H67" s="426"/>
      <c r="I67" s="426"/>
      <c r="J67" s="426"/>
      <c r="K67" s="289"/>
    </row>
    <row r="68" spans="2:11" s="1" customFormat="1" ht="15" customHeight="1">
      <c r="B68" s="288"/>
      <c r="C68" s="293"/>
      <c r="D68" s="426" t="s">
        <v>4134</v>
      </c>
      <c r="E68" s="426"/>
      <c r="F68" s="426"/>
      <c r="G68" s="426"/>
      <c r="H68" s="426"/>
      <c r="I68" s="426"/>
      <c r="J68" s="426"/>
      <c r="K68" s="289"/>
    </row>
    <row r="69" spans="2:11" s="1" customFormat="1" ht="15" customHeight="1">
      <c r="B69" s="288"/>
      <c r="C69" s="293"/>
      <c r="D69" s="426" t="s">
        <v>4135</v>
      </c>
      <c r="E69" s="426"/>
      <c r="F69" s="426"/>
      <c r="G69" s="426"/>
      <c r="H69" s="426"/>
      <c r="I69" s="426"/>
      <c r="J69" s="426"/>
      <c r="K69" s="289"/>
    </row>
    <row r="70" spans="2:11" s="1" customFormat="1" ht="15" customHeight="1">
      <c r="B70" s="288"/>
      <c r="C70" s="293"/>
      <c r="D70" s="426" t="s">
        <v>4136</v>
      </c>
      <c r="E70" s="426"/>
      <c r="F70" s="426"/>
      <c r="G70" s="426"/>
      <c r="H70" s="426"/>
      <c r="I70" s="426"/>
      <c r="J70" s="426"/>
      <c r="K70" s="289"/>
    </row>
    <row r="71" spans="2:1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pans="2:11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" customFormat="1" ht="45" customHeight="1">
      <c r="B75" s="305"/>
      <c r="C75" s="421" t="s">
        <v>4137</v>
      </c>
      <c r="D75" s="421"/>
      <c r="E75" s="421"/>
      <c r="F75" s="421"/>
      <c r="G75" s="421"/>
      <c r="H75" s="421"/>
      <c r="I75" s="421"/>
      <c r="J75" s="421"/>
      <c r="K75" s="306"/>
    </row>
    <row r="76" spans="2:11" s="1" customFormat="1" ht="17.25" customHeight="1">
      <c r="B76" s="305"/>
      <c r="C76" s="307" t="s">
        <v>4138</v>
      </c>
      <c r="D76" s="307"/>
      <c r="E76" s="307"/>
      <c r="F76" s="307" t="s">
        <v>4139</v>
      </c>
      <c r="G76" s="308"/>
      <c r="H76" s="307" t="s">
        <v>54</v>
      </c>
      <c r="I76" s="307" t="s">
        <v>57</v>
      </c>
      <c r="J76" s="307" t="s">
        <v>4140</v>
      </c>
      <c r="K76" s="306"/>
    </row>
    <row r="77" spans="2:11" s="1" customFormat="1" ht="17.25" customHeight="1">
      <c r="B77" s="305"/>
      <c r="C77" s="309" t="s">
        <v>4141</v>
      </c>
      <c r="D77" s="309"/>
      <c r="E77" s="309"/>
      <c r="F77" s="310" t="s">
        <v>4142</v>
      </c>
      <c r="G77" s="311"/>
      <c r="H77" s="309"/>
      <c r="I77" s="309"/>
      <c r="J77" s="309" t="s">
        <v>4143</v>
      </c>
      <c r="K77" s="306"/>
    </row>
    <row r="78" spans="2:11" s="1" customFormat="1" ht="5.25" customHeight="1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" customFormat="1" ht="15" customHeight="1">
      <c r="B79" s="305"/>
      <c r="C79" s="294" t="s">
        <v>53</v>
      </c>
      <c r="D79" s="314"/>
      <c r="E79" s="314"/>
      <c r="F79" s="315" t="s">
        <v>2677</v>
      </c>
      <c r="G79" s="316"/>
      <c r="H79" s="294" t="s">
        <v>4144</v>
      </c>
      <c r="I79" s="294" t="s">
        <v>4145</v>
      </c>
      <c r="J79" s="294">
        <v>20</v>
      </c>
      <c r="K79" s="306"/>
    </row>
    <row r="80" spans="2:11" s="1" customFormat="1" ht="15" customHeight="1">
      <c r="B80" s="305"/>
      <c r="C80" s="294" t="s">
        <v>4146</v>
      </c>
      <c r="D80" s="294"/>
      <c r="E80" s="294"/>
      <c r="F80" s="315" t="s">
        <v>2677</v>
      </c>
      <c r="G80" s="316"/>
      <c r="H80" s="294" t="s">
        <v>4147</v>
      </c>
      <c r="I80" s="294" t="s">
        <v>4145</v>
      </c>
      <c r="J80" s="294">
        <v>120</v>
      </c>
      <c r="K80" s="306"/>
    </row>
    <row r="81" spans="2:11" s="1" customFormat="1" ht="15" customHeight="1">
      <c r="B81" s="317"/>
      <c r="C81" s="294" t="s">
        <v>4148</v>
      </c>
      <c r="D81" s="294"/>
      <c r="E81" s="294"/>
      <c r="F81" s="315" t="s">
        <v>4149</v>
      </c>
      <c r="G81" s="316"/>
      <c r="H81" s="294" t="s">
        <v>4150</v>
      </c>
      <c r="I81" s="294" t="s">
        <v>4145</v>
      </c>
      <c r="J81" s="294">
        <v>50</v>
      </c>
      <c r="K81" s="306"/>
    </row>
    <row r="82" spans="2:11" s="1" customFormat="1" ht="15" customHeight="1">
      <c r="B82" s="317"/>
      <c r="C82" s="294" t="s">
        <v>4151</v>
      </c>
      <c r="D82" s="294"/>
      <c r="E82" s="294"/>
      <c r="F82" s="315" t="s">
        <v>2677</v>
      </c>
      <c r="G82" s="316"/>
      <c r="H82" s="294" t="s">
        <v>4152</v>
      </c>
      <c r="I82" s="294" t="s">
        <v>4153</v>
      </c>
      <c r="J82" s="294"/>
      <c r="K82" s="306"/>
    </row>
    <row r="83" spans="2:11" s="1" customFormat="1" ht="15" customHeight="1">
      <c r="B83" s="317"/>
      <c r="C83" s="318" t="s">
        <v>4154</v>
      </c>
      <c r="D83" s="318"/>
      <c r="E83" s="318"/>
      <c r="F83" s="319" t="s">
        <v>4149</v>
      </c>
      <c r="G83" s="318"/>
      <c r="H83" s="318" t="s">
        <v>4155</v>
      </c>
      <c r="I83" s="318" t="s">
        <v>4145</v>
      </c>
      <c r="J83" s="318">
        <v>15</v>
      </c>
      <c r="K83" s="306"/>
    </row>
    <row r="84" spans="2:11" s="1" customFormat="1" ht="15" customHeight="1">
      <c r="B84" s="317"/>
      <c r="C84" s="318" t="s">
        <v>4156</v>
      </c>
      <c r="D84" s="318"/>
      <c r="E84" s="318"/>
      <c r="F84" s="319" t="s">
        <v>4149</v>
      </c>
      <c r="G84" s="318"/>
      <c r="H84" s="318" t="s">
        <v>4157</v>
      </c>
      <c r="I84" s="318" t="s">
        <v>4145</v>
      </c>
      <c r="J84" s="318">
        <v>15</v>
      </c>
      <c r="K84" s="306"/>
    </row>
    <row r="85" spans="2:11" s="1" customFormat="1" ht="15" customHeight="1">
      <c r="B85" s="317"/>
      <c r="C85" s="318" t="s">
        <v>4158</v>
      </c>
      <c r="D85" s="318"/>
      <c r="E85" s="318"/>
      <c r="F85" s="319" t="s">
        <v>4149</v>
      </c>
      <c r="G85" s="318"/>
      <c r="H85" s="318" t="s">
        <v>4159</v>
      </c>
      <c r="I85" s="318" t="s">
        <v>4145</v>
      </c>
      <c r="J85" s="318">
        <v>20</v>
      </c>
      <c r="K85" s="306"/>
    </row>
    <row r="86" spans="2:11" s="1" customFormat="1" ht="15" customHeight="1">
      <c r="B86" s="317"/>
      <c r="C86" s="318" t="s">
        <v>4160</v>
      </c>
      <c r="D86" s="318"/>
      <c r="E86" s="318"/>
      <c r="F86" s="319" t="s">
        <v>4149</v>
      </c>
      <c r="G86" s="318"/>
      <c r="H86" s="318" t="s">
        <v>4161</v>
      </c>
      <c r="I86" s="318" t="s">
        <v>4145</v>
      </c>
      <c r="J86" s="318">
        <v>20</v>
      </c>
      <c r="K86" s="306"/>
    </row>
    <row r="87" spans="2:11" s="1" customFormat="1" ht="15" customHeight="1">
      <c r="B87" s="317"/>
      <c r="C87" s="294" t="s">
        <v>4162</v>
      </c>
      <c r="D87" s="294"/>
      <c r="E87" s="294"/>
      <c r="F87" s="315" t="s">
        <v>4149</v>
      </c>
      <c r="G87" s="316"/>
      <c r="H87" s="294" t="s">
        <v>4163</v>
      </c>
      <c r="I87" s="294" t="s">
        <v>4145</v>
      </c>
      <c r="J87" s="294">
        <v>50</v>
      </c>
      <c r="K87" s="306"/>
    </row>
    <row r="88" spans="2:11" s="1" customFormat="1" ht="15" customHeight="1">
      <c r="B88" s="317"/>
      <c r="C88" s="294" t="s">
        <v>4164</v>
      </c>
      <c r="D88" s="294"/>
      <c r="E88" s="294"/>
      <c r="F88" s="315" t="s">
        <v>4149</v>
      </c>
      <c r="G88" s="316"/>
      <c r="H88" s="294" t="s">
        <v>4165</v>
      </c>
      <c r="I88" s="294" t="s">
        <v>4145</v>
      </c>
      <c r="J88" s="294">
        <v>20</v>
      </c>
      <c r="K88" s="306"/>
    </row>
    <row r="89" spans="2:11" s="1" customFormat="1" ht="15" customHeight="1">
      <c r="B89" s="317"/>
      <c r="C89" s="294" t="s">
        <v>4166</v>
      </c>
      <c r="D89" s="294"/>
      <c r="E89" s="294"/>
      <c r="F89" s="315" t="s">
        <v>4149</v>
      </c>
      <c r="G89" s="316"/>
      <c r="H89" s="294" t="s">
        <v>4167</v>
      </c>
      <c r="I89" s="294" t="s">
        <v>4145</v>
      </c>
      <c r="J89" s="294">
        <v>20</v>
      </c>
      <c r="K89" s="306"/>
    </row>
    <row r="90" spans="2:11" s="1" customFormat="1" ht="15" customHeight="1">
      <c r="B90" s="317"/>
      <c r="C90" s="294" t="s">
        <v>4168</v>
      </c>
      <c r="D90" s="294"/>
      <c r="E90" s="294"/>
      <c r="F90" s="315" t="s">
        <v>4149</v>
      </c>
      <c r="G90" s="316"/>
      <c r="H90" s="294" t="s">
        <v>4169</v>
      </c>
      <c r="I90" s="294" t="s">
        <v>4145</v>
      </c>
      <c r="J90" s="294">
        <v>50</v>
      </c>
      <c r="K90" s="306"/>
    </row>
    <row r="91" spans="2:11" s="1" customFormat="1" ht="15" customHeight="1">
      <c r="B91" s="317"/>
      <c r="C91" s="294" t="s">
        <v>4170</v>
      </c>
      <c r="D91" s="294"/>
      <c r="E91" s="294"/>
      <c r="F91" s="315" t="s">
        <v>4149</v>
      </c>
      <c r="G91" s="316"/>
      <c r="H91" s="294" t="s">
        <v>4170</v>
      </c>
      <c r="I91" s="294" t="s">
        <v>4145</v>
      </c>
      <c r="J91" s="294">
        <v>50</v>
      </c>
      <c r="K91" s="306"/>
    </row>
    <row r="92" spans="2:11" s="1" customFormat="1" ht="15" customHeight="1">
      <c r="B92" s="317"/>
      <c r="C92" s="294" t="s">
        <v>4171</v>
      </c>
      <c r="D92" s="294"/>
      <c r="E92" s="294"/>
      <c r="F92" s="315" t="s">
        <v>4149</v>
      </c>
      <c r="G92" s="316"/>
      <c r="H92" s="294" t="s">
        <v>4172</v>
      </c>
      <c r="I92" s="294" t="s">
        <v>4145</v>
      </c>
      <c r="J92" s="294">
        <v>255</v>
      </c>
      <c r="K92" s="306"/>
    </row>
    <row r="93" spans="2:11" s="1" customFormat="1" ht="15" customHeight="1">
      <c r="B93" s="317"/>
      <c r="C93" s="294" t="s">
        <v>4173</v>
      </c>
      <c r="D93" s="294"/>
      <c r="E93" s="294"/>
      <c r="F93" s="315" t="s">
        <v>2677</v>
      </c>
      <c r="G93" s="316"/>
      <c r="H93" s="294" t="s">
        <v>4174</v>
      </c>
      <c r="I93" s="294" t="s">
        <v>4175</v>
      </c>
      <c r="J93" s="294"/>
      <c r="K93" s="306"/>
    </row>
    <row r="94" spans="2:11" s="1" customFormat="1" ht="15" customHeight="1">
      <c r="B94" s="317"/>
      <c r="C94" s="294" t="s">
        <v>4176</v>
      </c>
      <c r="D94" s="294"/>
      <c r="E94" s="294"/>
      <c r="F94" s="315" t="s">
        <v>2677</v>
      </c>
      <c r="G94" s="316"/>
      <c r="H94" s="294" t="s">
        <v>4177</v>
      </c>
      <c r="I94" s="294" t="s">
        <v>4178</v>
      </c>
      <c r="J94" s="294"/>
      <c r="K94" s="306"/>
    </row>
    <row r="95" spans="2:11" s="1" customFormat="1" ht="15" customHeight="1">
      <c r="B95" s="317"/>
      <c r="C95" s="294" t="s">
        <v>4179</v>
      </c>
      <c r="D95" s="294"/>
      <c r="E95" s="294"/>
      <c r="F95" s="315" t="s">
        <v>2677</v>
      </c>
      <c r="G95" s="316"/>
      <c r="H95" s="294" t="s">
        <v>4179</v>
      </c>
      <c r="I95" s="294" t="s">
        <v>4178</v>
      </c>
      <c r="J95" s="294"/>
      <c r="K95" s="306"/>
    </row>
    <row r="96" spans="2:11" s="1" customFormat="1" ht="15" customHeight="1">
      <c r="B96" s="317"/>
      <c r="C96" s="294" t="s">
        <v>38</v>
      </c>
      <c r="D96" s="294"/>
      <c r="E96" s="294"/>
      <c r="F96" s="315" t="s">
        <v>2677</v>
      </c>
      <c r="G96" s="316"/>
      <c r="H96" s="294" t="s">
        <v>4180</v>
      </c>
      <c r="I96" s="294" t="s">
        <v>4178</v>
      </c>
      <c r="J96" s="294"/>
      <c r="K96" s="306"/>
    </row>
    <row r="97" spans="2:11" s="1" customFormat="1" ht="15" customHeight="1">
      <c r="B97" s="317"/>
      <c r="C97" s="294" t="s">
        <v>48</v>
      </c>
      <c r="D97" s="294"/>
      <c r="E97" s="294"/>
      <c r="F97" s="315" t="s">
        <v>2677</v>
      </c>
      <c r="G97" s="316"/>
      <c r="H97" s="294" t="s">
        <v>4181</v>
      </c>
      <c r="I97" s="294" t="s">
        <v>4178</v>
      </c>
      <c r="J97" s="294"/>
      <c r="K97" s="306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" customFormat="1" ht="45" customHeight="1">
      <c r="B102" s="305"/>
      <c r="C102" s="421" t="s">
        <v>4182</v>
      </c>
      <c r="D102" s="421"/>
      <c r="E102" s="421"/>
      <c r="F102" s="421"/>
      <c r="G102" s="421"/>
      <c r="H102" s="421"/>
      <c r="I102" s="421"/>
      <c r="J102" s="421"/>
      <c r="K102" s="306"/>
    </row>
    <row r="103" spans="2:11" s="1" customFormat="1" ht="17.25" customHeight="1">
      <c r="B103" s="305"/>
      <c r="C103" s="307" t="s">
        <v>4138</v>
      </c>
      <c r="D103" s="307"/>
      <c r="E103" s="307"/>
      <c r="F103" s="307" t="s">
        <v>4139</v>
      </c>
      <c r="G103" s="308"/>
      <c r="H103" s="307" t="s">
        <v>54</v>
      </c>
      <c r="I103" s="307" t="s">
        <v>57</v>
      </c>
      <c r="J103" s="307" t="s">
        <v>4140</v>
      </c>
      <c r="K103" s="306"/>
    </row>
    <row r="104" spans="2:11" s="1" customFormat="1" ht="17.25" customHeight="1">
      <c r="B104" s="305"/>
      <c r="C104" s="309" t="s">
        <v>4141</v>
      </c>
      <c r="D104" s="309"/>
      <c r="E104" s="309"/>
      <c r="F104" s="310" t="s">
        <v>4142</v>
      </c>
      <c r="G104" s="311"/>
      <c r="H104" s="309"/>
      <c r="I104" s="309"/>
      <c r="J104" s="309" t="s">
        <v>4143</v>
      </c>
      <c r="K104" s="306"/>
    </row>
    <row r="105" spans="2:11" s="1" customFormat="1" ht="5.25" customHeight="1">
      <c r="B105" s="305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pans="2:11" s="1" customFormat="1" ht="15" customHeight="1">
      <c r="B106" s="305"/>
      <c r="C106" s="294" t="s">
        <v>53</v>
      </c>
      <c r="D106" s="314"/>
      <c r="E106" s="314"/>
      <c r="F106" s="315" t="s">
        <v>2677</v>
      </c>
      <c r="G106" s="294"/>
      <c r="H106" s="294" t="s">
        <v>4183</v>
      </c>
      <c r="I106" s="294" t="s">
        <v>4145</v>
      </c>
      <c r="J106" s="294">
        <v>20</v>
      </c>
      <c r="K106" s="306"/>
    </row>
    <row r="107" spans="2:11" s="1" customFormat="1" ht="15" customHeight="1">
      <c r="B107" s="305"/>
      <c r="C107" s="294" t="s">
        <v>4146</v>
      </c>
      <c r="D107" s="294"/>
      <c r="E107" s="294"/>
      <c r="F107" s="315" t="s">
        <v>2677</v>
      </c>
      <c r="G107" s="294"/>
      <c r="H107" s="294" t="s">
        <v>4183</v>
      </c>
      <c r="I107" s="294" t="s">
        <v>4145</v>
      </c>
      <c r="J107" s="294">
        <v>120</v>
      </c>
      <c r="K107" s="306"/>
    </row>
    <row r="108" spans="2:11" s="1" customFormat="1" ht="15" customHeight="1">
      <c r="B108" s="317"/>
      <c r="C108" s="294" t="s">
        <v>4148</v>
      </c>
      <c r="D108" s="294"/>
      <c r="E108" s="294"/>
      <c r="F108" s="315" t="s">
        <v>4149</v>
      </c>
      <c r="G108" s="294"/>
      <c r="H108" s="294" t="s">
        <v>4183</v>
      </c>
      <c r="I108" s="294" t="s">
        <v>4145</v>
      </c>
      <c r="J108" s="294">
        <v>50</v>
      </c>
      <c r="K108" s="306"/>
    </row>
    <row r="109" spans="2:11" s="1" customFormat="1" ht="15" customHeight="1">
      <c r="B109" s="317"/>
      <c r="C109" s="294" t="s">
        <v>4151</v>
      </c>
      <c r="D109" s="294"/>
      <c r="E109" s="294"/>
      <c r="F109" s="315" t="s">
        <v>2677</v>
      </c>
      <c r="G109" s="294"/>
      <c r="H109" s="294" t="s">
        <v>4183</v>
      </c>
      <c r="I109" s="294" t="s">
        <v>4153</v>
      </c>
      <c r="J109" s="294"/>
      <c r="K109" s="306"/>
    </row>
    <row r="110" spans="2:11" s="1" customFormat="1" ht="15" customHeight="1">
      <c r="B110" s="317"/>
      <c r="C110" s="294" t="s">
        <v>4162</v>
      </c>
      <c r="D110" s="294"/>
      <c r="E110" s="294"/>
      <c r="F110" s="315" t="s">
        <v>4149</v>
      </c>
      <c r="G110" s="294"/>
      <c r="H110" s="294" t="s">
        <v>4183</v>
      </c>
      <c r="I110" s="294" t="s">
        <v>4145</v>
      </c>
      <c r="J110" s="294">
        <v>50</v>
      </c>
      <c r="K110" s="306"/>
    </row>
    <row r="111" spans="2:11" s="1" customFormat="1" ht="15" customHeight="1">
      <c r="B111" s="317"/>
      <c r="C111" s="294" t="s">
        <v>4170</v>
      </c>
      <c r="D111" s="294"/>
      <c r="E111" s="294"/>
      <c r="F111" s="315" t="s">
        <v>4149</v>
      </c>
      <c r="G111" s="294"/>
      <c r="H111" s="294" t="s">
        <v>4183</v>
      </c>
      <c r="I111" s="294" t="s">
        <v>4145</v>
      </c>
      <c r="J111" s="294">
        <v>50</v>
      </c>
      <c r="K111" s="306"/>
    </row>
    <row r="112" spans="2:11" s="1" customFormat="1" ht="15" customHeight="1">
      <c r="B112" s="317"/>
      <c r="C112" s="294" t="s">
        <v>4168</v>
      </c>
      <c r="D112" s="294"/>
      <c r="E112" s="294"/>
      <c r="F112" s="315" t="s">
        <v>4149</v>
      </c>
      <c r="G112" s="294"/>
      <c r="H112" s="294" t="s">
        <v>4183</v>
      </c>
      <c r="I112" s="294" t="s">
        <v>4145</v>
      </c>
      <c r="J112" s="294">
        <v>50</v>
      </c>
      <c r="K112" s="306"/>
    </row>
    <row r="113" spans="2:11" s="1" customFormat="1" ht="15" customHeight="1">
      <c r="B113" s="317"/>
      <c r="C113" s="294" t="s">
        <v>53</v>
      </c>
      <c r="D113" s="294"/>
      <c r="E113" s="294"/>
      <c r="F113" s="315" t="s">
        <v>2677</v>
      </c>
      <c r="G113" s="294"/>
      <c r="H113" s="294" t="s">
        <v>4184</v>
      </c>
      <c r="I113" s="294" t="s">
        <v>4145</v>
      </c>
      <c r="J113" s="294">
        <v>20</v>
      </c>
      <c r="K113" s="306"/>
    </row>
    <row r="114" spans="2:11" s="1" customFormat="1" ht="15" customHeight="1">
      <c r="B114" s="317"/>
      <c r="C114" s="294" t="s">
        <v>4185</v>
      </c>
      <c r="D114" s="294"/>
      <c r="E114" s="294"/>
      <c r="F114" s="315" t="s">
        <v>2677</v>
      </c>
      <c r="G114" s="294"/>
      <c r="H114" s="294" t="s">
        <v>4186</v>
      </c>
      <c r="I114" s="294" t="s">
        <v>4145</v>
      </c>
      <c r="J114" s="294">
        <v>120</v>
      </c>
      <c r="K114" s="306"/>
    </row>
    <row r="115" spans="2:11" s="1" customFormat="1" ht="15" customHeight="1">
      <c r="B115" s="317"/>
      <c r="C115" s="294" t="s">
        <v>38</v>
      </c>
      <c r="D115" s="294"/>
      <c r="E115" s="294"/>
      <c r="F115" s="315" t="s">
        <v>2677</v>
      </c>
      <c r="G115" s="294"/>
      <c r="H115" s="294" t="s">
        <v>4187</v>
      </c>
      <c r="I115" s="294" t="s">
        <v>4178</v>
      </c>
      <c r="J115" s="294"/>
      <c r="K115" s="306"/>
    </row>
    <row r="116" spans="2:11" s="1" customFormat="1" ht="15" customHeight="1">
      <c r="B116" s="317"/>
      <c r="C116" s="294" t="s">
        <v>48</v>
      </c>
      <c r="D116" s="294"/>
      <c r="E116" s="294"/>
      <c r="F116" s="315" t="s">
        <v>2677</v>
      </c>
      <c r="G116" s="294"/>
      <c r="H116" s="294" t="s">
        <v>4188</v>
      </c>
      <c r="I116" s="294" t="s">
        <v>4178</v>
      </c>
      <c r="J116" s="294"/>
      <c r="K116" s="306"/>
    </row>
    <row r="117" spans="2:11" s="1" customFormat="1" ht="15" customHeight="1">
      <c r="B117" s="317"/>
      <c r="C117" s="294" t="s">
        <v>57</v>
      </c>
      <c r="D117" s="294"/>
      <c r="E117" s="294"/>
      <c r="F117" s="315" t="s">
        <v>2677</v>
      </c>
      <c r="G117" s="294"/>
      <c r="H117" s="294" t="s">
        <v>4189</v>
      </c>
      <c r="I117" s="294" t="s">
        <v>4190</v>
      </c>
      <c r="J117" s="294"/>
      <c r="K117" s="306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pans="2:11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pans="2:11" s="1" customFormat="1" ht="45" customHeight="1">
      <c r="B122" s="333"/>
      <c r="C122" s="422" t="s">
        <v>4191</v>
      </c>
      <c r="D122" s="422"/>
      <c r="E122" s="422"/>
      <c r="F122" s="422"/>
      <c r="G122" s="422"/>
      <c r="H122" s="422"/>
      <c r="I122" s="422"/>
      <c r="J122" s="422"/>
      <c r="K122" s="334"/>
    </row>
    <row r="123" spans="2:11" s="1" customFormat="1" ht="17.25" customHeight="1">
      <c r="B123" s="335"/>
      <c r="C123" s="307" t="s">
        <v>4138</v>
      </c>
      <c r="D123" s="307"/>
      <c r="E123" s="307"/>
      <c r="F123" s="307" t="s">
        <v>4139</v>
      </c>
      <c r="G123" s="308"/>
      <c r="H123" s="307" t="s">
        <v>54</v>
      </c>
      <c r="I123" s="307" t="s">
        <v>57</v>
      </c>
      <c r="J123" s="307" t="s">
        <v>4140</v>
      </c>
      <c r="K123" s="336"/>
    </row>
    <row r="124" spans="2:11" s="1" customFormat="1" ht="17.25" customHeight="1">
      <c r="B124" s="335"/>
      <c r="C124" s="309" t="s">
        <v>4141</v>
      </c>
      <c r="D124" s="309"/>
      <c r="E124" s="309"/>
      <c r="F124" s="310" t="s">
        <v>4142</v>
      </c>
      <c r="G124" s="311"/>
      <c r="H124" s="309"/>
      <c r="I124" s="309"/>
      <c r="J124" s="309" t="s">
        <v>4143</v>
      </c>
      <c r="K124" s="336"/>
    </row>
    <row r="125" spans="2:11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pans="2:11" s="1" customFormat="1" ht="15" customHeight="1">
      <c r="B126" s="337"/>
      <c r="C126" s="294" t="s">
        <v>4146</v>
      </c>
      <c r="D126" s="314"/>
      <c r="E126" s="314"/>
      <c r="F126" s="315" t="s">
        <v>2677</v>
      </c>
      <c r="G126" s="294"/>
      <c r="H126" s="294" t="s">
        <v>4183</v>
      </c>
      <c r="I126" s="294" t="s">
        <v>4145</v>
      </c>
      <c r="J126" s="294">
        <v>120</v>
      </c>
      <c r="K126" s="340"/>
    </row>
    <row r="127" spans="2:11" s="1" customFormat="1" ht="15" customHeight="1">
      <c r="B127" s="337"/>
      <c r="C127" s="294" t="s">
        <v>4192</v>
      </c>
      <c r="D127" s="294"/>
      <c r="E127" s="294"/>
      <c r="F127" s="315" t="s">
        <v>2677</v>
      </c>
      <c r="G127" s="294"/>
      <c r="H127" s="294" t="s">
        <v>4193</v>
      </c>
      <c r="I127" s="294" t="s">
        <v>4145</v>
      </c>
      <c r="J127" s="294" t="s">
        <v>4194</v>
      </c>
      <c r="K127" s="340"/>
    </row>
    <row r="128" spans="2:11" s="1" customFormat="1" ht="15" customHeight="1">
      <c r="B128" s="337"/>
      <c r="C128" s="294" t="s">
        <v>84</v>
      </c>
      <c r="D128" s="294"/>
      <c r="E128" s="294"/>
      <c r="F128" s="315" t="s">
        <v>2677</v>
      </c>
      <c r="G128" s="294"/>
      <c r="H128" s="294" t="s">
        <v>4195</v>
      </c>
      <c r="I128" s="294" t="s">
        <v>4145</v>
      </c>
      <c r="J128" s="294" t="s">
        <v>4194</v>
      </c>
      <c r="K128" s="340"/>
    </row>
    <row r="129" spans="2:11" s="1" customFormat="1" ht="15" customHeight="1">
      <c r="B129" s="337"/>
      <c r="C129" s="294" t="s">
        <v>4154</v>
      </c>
      <c r="D129" s="294"/>
      <c r="E129" s="294"/>
      <c r="F129" s="315" t="s">
        <v>4149</v>
      </c>
      <c r="G129" s="294"/>
      <c r="H129" s="294" t="s">
        <v>4155</v>
      </c>
      <c r="I129" s="294" t="s">
        <v>4145</v>
      </c>
      <c r="J129" s="294">
        <v>15</v>
      </c>
      <c r="K129" s="340"/>
    </row>
    <row r="130" spans="2:11" s="1" customFormat="1" ht="15" customHeight="1">
      <c r="B130" s="337"/>
      <c r="C130" s="318" t="s">
        <v>4156</v>
      </c>
      <c r="D130" s="318"/>
      <c r="E130" s="318"/>
      <c r="F130" s="319" t="s">
        <v>4149</v>
      </c>
      <c r="G130" s="318"/>
      <c r="H130" s="318" t="s">
        <v>4157</v>
      </c>
      <c r="I130" s="318" t="s">
        <v>4145</v>
      </c>
      <c r="J130" s="318">
        <v>15</v>
      </c>
      <c r="K130" s="340"/>
    </row>
    <row r="131" spans="2:11" s="1" customFormat="1" ht="15" customHeight="1">
      <c r="B131" s="337"/>
      <c r="C131" s="318" t="s">
        <v>4158</v>
      </c>
      <c r="D131" s="318"/>
      <c r="E131" s="318"/>
      <c r="F131" s="319" t="s">
        <v>4149</v>
      </c>
      <c r="G131" s="318"/>
      <c r="H131" s="318" t="s">
        <v>4159</v>
      </c>
      <c r="I131" s="318" t="s">
        <v>4145</v>
      </c>
      <c r="J131" s="318">
        <v>20</v>
      </c>
      <c r="K131" s="340"/>
    </row>
    <row r="132" spans="2:11" s="1" customFormat="1" ht="15" customHeight="1">
      <c r="B132" s="337"/>
      <c r="C132" s="318" t="s">
        <v>4160</v>
      </c>
      <c r="D132" s="318"/>
      <c r="E132" s="318"/>
      <c r="F132" s="319" t="s">
        <v>4149</v>
      </c>
      <c r="G132" s="318"/>
      <c r="H132" s="318" t="s">
        <v>4161</v>
      </c>
      <c r="I132" s="318" t="s">
        <v>4145</v>
      </c>
      <c r="J132" s="318">
        <v>20</v>
      </c>
      <c r="K132" s="340"/>
    </row>
    <row r="133" spans="2:11" s="1" customFormat="1" ht="15" customHeight="1">
      <c r="B133" s="337"/>
      <c r="C133" s="294" t="s">
        <v>4148</v>
      </c>
      <c r="D133" s="294"/>
      <c r="E133" s="294"/>
      <c r="F133" s="315" t="s">
        <v>4149</v>
      </c>
      <c r="G133" s="294"/>
      <c r="H133" s="294" t="s">
        <v>4183</v>
      </c>
      <c r="I133" s="294" t="s">
        <v>4145</v>
      </c>
      <c r="J133" s="294">
        <v>50</v>
      </c>
      <c r="K133" s="340"/>
    </row>
    <row r="134" spans="2:11" s="1" customFormat="1" ht="15" customHeight="1">
      <c r="B134" s="337"/>
      <c r="C134" s="294" t="s">
        <v>4162</v>
      </c>
      <c r="D134" s="294"/>
      <c r="E134" s="294"/>
      <c r="F134" s="315" t="s">
        <v>4149</v>
      </c>
      <c r="G134" s="294"/>
      <c r="H134" s="294" t="s">
        <v>4183</v>
      </c>
      <c r="I134" s="294" t="s">
        <v>4145</v>
      </c>
      <c r="J134" s="294">
        <v>50</v>
      </c>
      <c r="K134" s="340"/>
    </row>
    <row r="135" spans="2:11" s="1" customFormat="1" ht="15" customHeight="1">
      <c r="B135" s="337"/>
      <c r="C135" s="294" t="s">
        <v>4168</v>
      </c>
      <c r="D135" s="294"/>
      <c r="E135" s="294"/>
      <c r="F135" s="315" t="s">
        <v>4149</v>
      </c>
      <c r="G135" s="294"/>
      <c r="H135" s="294" t="s">
        <v>4183</v>
      </c>
      <c r="I135" s="294" t="s">
        <v>4145</v>
      </c>
      <c r="J135" s="294">
        <v>50</v>
      </c>
      <c r="K135" s="340"/>
    </row>
    <row r="136" spans="2:11" s="1" customFormat="1" ht="15" customHeight="1">
      <c r="B136" s="337"/>
      <c r="C136" s="294" t="s">
        <v>4170</v>
      </c>
      <c r="D136" s="294"/>
      <c r="E136" s="294"/>
      <c r="F136" s="315" t="s">
        <v>4149</v>
      </c>
      <c r="G136" s="294"/>
      <c r="H136" s="294" t="s">
        <v>4183</v>
      </c>
      <c r="I136" s="294" t="s">
        <v>4145</v>
      </c>
      <c r="J136" s="294">
        <v>50</v>
      </c>
      <c r="K136" s="340"/>
    </row>
    <row r="137" spans="2:11" s="1" customFormat="1" ht="15" customHeight="1">
      <c r="B137" s="337"/>
      <c r="C137" s="294" t="s">
        <v>4171</v>
      </c>
      <c r="D137" s="294"/>
      <c r="E137" s="294"/>
      <c r="F137" s="315" t="s">
        <v>4149</v>
      </c>
      <c r="G137" s="294"/>
      <c r="H137" s="294" t="s">
        <v>4196</v>
      </c>
      <c r="I137" s="294" t="s">
        <v>4145</v>
      </c>
      <c r="J137" s="294">
        <v>255</v>
      </c>
      <c r="K137" s="340"/>
    </row>
    <row r="138" spans="2:11" s="1" customFormat="1" ht="15" customHeight="1">
      <c r="B138" s="337"/>
      <c r="C138" s="294" t="s">
        <v>4173</v>
      </c>
      <c r="D138" s="294"/>
      <c r="E138" s="294"/>
      <c r="F138" s="315" t="s">
        <v>2677</v>
      </c>
      <c r="G138" s="294"/>
      <c r="H138" s="294" t="s">
        <v>4197</v>
      </c>
      <c r="I138" s="294" t="s">
        <v>4175</v>
      </c>
      <c r="J138" s="294"/>
      <c r="K138" s="340"/>
    </row>
    <row r="139" spans="2:11" s="1" customFormat="1" ht="15" customHeight="1">
      <c r="B139" s="337"/>
      <c r="C139" s="294" t="s">
        <v>4176</v>
      </c>
      <c r="D139" s="294"/>
      <c r="E139" s="294"/>
      <c r="F139" s="315" t="s">
        <v>2677</v>
      </c>
      <c r="G139" s="294"/>
      <c r="H139" s="294" t="s">
        <v>4198</v>
      </c>
      <c r="I139" s="294" t="s">
        <v>4178</v>
      </c>
      <c r="J139" s="294"/>
      <c r="K139" s="340"/>
    </row>
    <row r="140" spans="2:11" s="1" customFormat="1" ht="15" customHeight="1">
      <c r="B140" s="337"/>
      <c r="C140" s="294" t="s">
        <v>4179</v>
      </c>
      <c r="D140" s="294"/>
      <c r="E140" s="294"/>
      <c r="F140" s="315" t="s">
        <v>2677</v>
      </c>
      <c r="G140" s="294"/>
      <c r="H140" s="294" t="s">
        <v>4179</v>
      </c>
      <c r="I140" s="294" t="s">
        <v>4178</v>
      </c>
      <c r="J140" s="294"/>
      <c r="K140" s="340"/>
    </row>
    <row r="141" spans="2:11" s="1" customFormat="1" ht="15" customHeight="1">
      <c r="B141" s="337"/>
      <c r="C141" s="294" t="s">
        <v>38</v>
      </c>
      <c r="D141" s="294"/>
      <c r="E141" s="294"/>
      <c r="F141" s="315" t="s">
        <v>2677</v>
      </c>
      <c r="G141" s="294"/>
      <c r="H141" s="294" t="s">
        <v>4199</v>
      </c>
      <c r="I141" s="294" t="s">
        <v>4178</v>
      </c>
      <c r="J141" s="294"/>
      <c r="K141" s="340"/>
    </row>
    <row r="142" spans="2:11" s="1" customFormat="1" ht="15" customHeight="1">
      <c r="B142" s="337"/>
      <c r="C142" s="294" t="s">
        <v>4200</v>
      </c>
      <c r="D142" s="294"/>
      <c r="E142" s="294"/>
      <c r="F142" s="315" t="s">
        <v>2677</v>
      </c>
      <c r="G142" s="294"/>
      <c r="H142" s="294" t="s">
        <v>4201</v>
      </c>
      <c r="I142" s="294" t="s">
        <v>4178</v>
      </c>
      <c r="J142" s="294"/>
      <c r="K142" s="340"/>
    </row>
    <row r="143" spans="2:11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pans="2:11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" customFormat="1" ht="45" customHeight="1">
      <c r="B147" s="305"/>
      <c r="C147" s="421" t="s">
        <v>4202</v>
      </c>
      <c r="D147" s="421"/>
      <c r="E147" s="421"/>
      <c r="F147" s="421"/>
      <c r="G147" s="421"/>
      <c r="H147" s="421"/>
      <c r="I147" s="421"/>
      <c r="J147" s="421"/>
      <c r="K147" s="306"/>
    </row>
    <row r="148" spans="2:11" s="1" customFormat="1" ht="17.25" customHeight="1">
      <c r="B148" s="305"/>
      <c r="C148" s="307" t="s">
        <v>4138</v>
      </c>
      <c r="D148" s="307"/>
      <c r="E148" s="307"/>
      <c r="F148" s="307" t="s">
        <v>4139</v>
      </c>
      <c r="G148" s="308"/>
      <c r="H148" s="307" t="s">
        <v>54</v>
      </c>
      <c r="I148" s="307" t="s">
        <v>57</v>
      </c>
      <c r="J148" s="307" t="s">
        <v>4140</v>
      </c>
      <c r="K148" s="306"/>
    </row>
    <row r="149" spans="2:11" s="1" customFormat="1" ht="17.25" customHeight="1">
      <c r="B149" s="305"/>
      <c r="C149" s="309" t="s">
        <v>4141</v>
      </c>
      <c r="D149" s="309"/>
      <c r="E149" s="309"/>
      <c r="F149" s="310" t="s">
        <v>4142</v>
      </c>
      <c r="G149" s="311"/>
      <c r="H149" s="309"/>
      <c r="I149" s="309"/>
      <c r="J149" s="309" t="s">
        <v>4143</v>
      </c>
      <c r="K149" s="306"/>
    </row>
    <row r="150" spans="2:11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pans="2:11" s="1" customFormat="1" ht="15" customHeight="1">
      <c r="B151" s="317"/>
      <c r="C151" s="344" t="s">
        <v>4146</v>
      </c>
      <c r="D151" s="294"/>
      <c r="E151" s="294"/>
      <c r="F151" s="345" t="s">
        <v>2677</v>
      </c>
      <c r="G151" s="294"/>
      <c r="H151" s="344" t="s">
        <v>4183</v>
      </c>
      <c r="I151" s="344" t="s">
        <v>4145</v>
      </c>
      <c r="J151" s="344">
        <v>120</v>
      </c>
      <c r="K151" s="340"/>
    </row>
    <row r="152" spans="2:11" s="1" customFormat="1" ht="15" customHeight="1">
      <c r="B152" s="317"/>
      <c r="C152" s="344" t="s">
        <v>4192</v>
      </c>
      <c r="D152" s="294"/>
      <c r="E152" s="294"/>
      <c r="F152" s="345" t="s">
        <v>2677</v>
      </c>
      <c r="G152" s="294"/>
      <c r="H152" s="344" t="s">
        <v>4203</v>
      </c>
      <c r="I152" s="344" t="s">
        <v>4145</v>
      </c>
      <c r="J152" s="344" t="s">
        <v>4194</v>
      </c>
      <c r="K152" s="340"/>
    </row>
    <row r="153" spans="2:11" s="1" customFormat="1" ht="15" customHeight="1">
      <c r="B153" s="317"/>
      <c r="C153" s="344" t="s">
        <v>84</v>
      </c>
      <c r="D153" s="294"/>
      <c r="E153" s="294"/>
      <c r="F153" s="345" t="s">
        <v>2677</v>
      </c>
      <c r="G153" s="294"/>
      <c r="H153" s="344" t="s">
        <v>4204</v>
      </c>
      <c r="I153" s="344" t="s">
        <v>4145</v>
      </c>
      <c r="J153" s="344" t="s">
        <v>4194</v>
      </c>
      <c r="K153" s="340"/>
    </row>
    <row r="154" spans="2:11" s="1" customFormat="1" ht="15" customHeight="1">
      <c r="B154" s="317"/>
      <c r="C154" s="344" t="s">
        <v>4148</v>
      </c>
      <c r="D154" s="294"/>
      <c r="E154" s="294"/>
      <c r="F154" s="345" t="s">
        <v>4149</v>
      </c>
      <c r="G154" s="294"/>
      <c r="H154" s="344" t="s">
        <v>4183</v>
      </c>
      <c r="I154" s="344" t="s">
        <v>4145</v>
      </c>
      <c r="J154" s="344">
        <v>50</v>
      </c>
      <c r="K154" s="340"/>
    </row>
    <row r="155" spans="2:11" s="1" customFormat="1" ht="15" customHeight="1">
      <c r="B155" s="317"/>
      <c r="C155" s="344" t="s">
        <v>4151</v>
      </c>
      <c r="D155" s="294"/>
      <c r="E155" s="294"/>
      <c r="F155" s="345" t="s">
        <v>2677</v>
      </c>
      <c r="G155" s="294"/>
      <c r="H155" s="344" t="s">
        <v>4183</v>
      </c>
      <c r="I155" s="344" t="s">
        <v>4153</v>
      </c>
      <c r="J155" s="344"/>
      <c r="K155" s="340"/>
    </row>
    <row r="156" spans="2:11" s="1" customFormat="1" ht="15" customHeight="1">
      <c r="B156" s="317"/>
      <c r="C156" s="344" t="s">
        <v>4162</v>
      </c>
      <c r="D156" s="294"/>
      <c r="E156" s="294"/>
      <c r="F156" s="345" t="s">
        <v>4149</v>
      </c>
      <c r="G156" s="294"/>
      <c r="H156" s="344" t="s">
        <v>4183</v>
      </c>
      <c r="I156" s="344" t="s">
        <v>4145</v>
      </c>
      <c r="J156" s="344">
        <v>50</v>
      </c>
      <c r="K156" s="340"/>
    </row>
    <row r="157" spans="2:11" s="1" customFormat="1" ht="15" customHeight="1">
      <c r="B157" s="317"/>
      <c r="C157" s="344" t="s">
        <v>4170</v>
      </c>
      <c r="D157" s="294"/>
      <c r="E157" s="294"/>
      <c r="F157" s="345" t="s">
        <v>4149</v>
      </c>
      <c r="G157" s="294"/>
      <c r="H157" s="344" t="s">
        <v>4183</v>
      </c>
      <c r="I157" s="344" t="s">
        <v>4145</v>
      </c>
      <c r="J157" s="344">
        <v>50</v>
      </c>
      <c r="K157" s="340"/>
    </row>
    <row r="158" spans="2:11" s="1" customFormat="1" ht="15" customHeight="1">
      <c r="B158" s="317"/>
      <c r="C158" s="344" t="s">
        <v>4168</v>
      </c>
      <c r="D158" s="294"/>
      <c r="E158" s="294"/>
      <c r="F158" s="345" t="s">
        <v>4149</v>
      </c>
      <c r="G158" s="294"/>
      <c r="H158" s="344" t="s">
        <v>4183</v>
      </c>
      <c r="I158" s="344" t="s">
        <v>4145</v>
      </c>
      <c r="J158" s="344">
        <v>50</v>
      </c>
      <c r="K158" s="340"/>
    </row>
    <row r="159" spans="2:11" s="1" customFormat="1" ht="15" customHeight="1">
      <c r="B159" s="317"/>
      <c r="C159" s="344" t="s">
        <v>143</v>
      </c>
      <c r="D159" s="294"/>
      <c r="E159" s="294"/>
      <c r="F159" s="345" t="s">
        <v>2677</v>
      </c>
      <c r="G159" s="294"/>
      <c r="H159" s="344" t="s">
        <v>4205</v>
      </c>
      <c r="I159" s="344" t="s">
        <v>4145</v>
      </c>
      <c r="J159" s="344" t="s">
        <v>4206</v>
      </c>
      <c r="K159" s="340"/>
    </row>
    <row r="160" spans="2:11" s="1" customFormat="1" ht="15" customHeight="1">
      <c r="B160" s="317"/>
      <c r="C160" s="344" t="s">
        <v>4207</v>
      </c>
      <c r="D160" s="294"/>
      <c r="E160" s="294"/>
      <c r="F160" s="345" t="s">
        <v>2677</v>
      </c>
      <c r="G160" s="294"/>
      <c r="H160" s="344" t="s">
        <v>4208</v>
      </c>
      <c r="I160" s="344" t="s">
        <v>4178</v>
      </c>
      <c r="J160" s="344"/>
      <c r="K160" s="340"/>
    </row>
    <row r="161" spans="2:1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pans="2:11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pans="2:11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pans="2:11" s="1" customFormat="1" ht="45" customHeight="1">
      <c r="B165" s="286"/>
      <c r="C165" s="422" t="s">
        <v>4209</v>
      </c>
      <c r="D165" s="422"/>
      <c r="E165" s="422"/>
      <c r="F165" s="422"/>
      <c r="G165" s="422"/>
      <c r="H165" s="422"/>
      <c r="I165" s="422"/>
      <c r="J165" s="422"/>
      <c r="K165" s="287"/>
    </row>
    <row r="166" spans="2:11" s="1" customFormat="1" ht="17.25" customHeight="1">
      <c r="B166" s="286"/>
      <c r="C166" s="307" t="s">
        <v>4138</v>
      </c>
      <c r="D166" s="307"/>
      <c r="E166" s="307"/>
      <c r="F166" s="307" t="s">
        <v>4139</v>
      </c>
      <c r="G166" s="349"/>
      <c r="H166" s="350" t="s">
        <v>54</v>
      </c>
      <c r="I166" s="350" t="s">
        <v>57</v>
      </c>
      <c r="J166" s="307" t="s">
        <v>4140</v>
      </c>
      <c r="K166" s="287"/>
    </row>
    <row r="167" spans="2:11" s="1" customFormat="1" ht="17.25" customHeight="1">
      <c r="B167" s="288"/>
      <c r="C167" s="309" t="s">
        <v>4141</v>
      </c>
      <c r="D167" s="309"/>
      <c r="E167" s="309"/>
      <c r="F167" s="310" t="s">
        <v>4142</v>
      </c>
      <c r="G167" s="351"/>
      <c r="H167" s="352"/>
      <c r="I167" s="352"/>
      <c r="J167" s="309" t="s">
        <v>4143</v>
      </c>
      <c r="K167" s="289"/>
    </row>
    <row r="168" spans="2:11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pans="2:11" s="1" customFormat="1" ht="15" customHeight="1">
      <c r="B169" s="317"/>
      <c r="C169" s="294" t="s">
        <v>4146</v>
      </c>
      <c r="D169" s="294"/>
      <c r="E169" s="294"/>
      <c r="F169" s="315" t="s">
        <v>2677</v>
      </c>
      <c r="G169" s="294"/>
      <c r="H169" s="294" t="s">
        <v>4183</v>
      </c>
      <c r="I169" s="294" t="s">
        <v>4145</v>
      </c>
      <c r="J169" s="294">
        <v>120</v>
      </c>
      <c r="K169" s="340"/>
    </row>
    <row r="170" spans="2:11" s="1" customFormat="1" ht="15" customHeight="1">
      <c r="B170" s="317"/>
      <c r="C170" s="294" t="s">
        <v>4192</v>
      </c>
      <c r="D170" s="294"/>
      <c r="E170" s="294"/>
      <c r="F170" s="315" t="s">
        <v>2677</v>
      </c>
      <c r="G170" s="294"/>
      <c r="H170" s="294" t="s">
        <v>4193</v>
      </c>
      <c r="I170" s="294" t="s">
        <v>4145</v>
      </c>
      <c r="J170" s="294" t="s">
        <v>4194</v>
      </c>
      <c r="K170" s="340"/>
    </row>
    <row r="171" spans="2:11" s="1" customFormat="1" ht="15" customHeight="1">
      <c r="B171" s="317"/>
      <c r="C171" s="294" t="s">
        <v>84</v>
      </c>
      <c r="D171" s="294"/>
      <c r="E171" s="294"/>
      <c r="F171" s="315" t="s">
        <v>2677</v>
      </c>
      <c r="G171" s="294"/>
      <c r="H171" s="294" t="s">
        <v>4210</v>
      </c>
      <c r="I171" s="294" t="s">
        <v>4145</v>
      </c>
      <c r="J171" s="294" t="s">
        <v>4194</v>
      </c>
      <c r="K171" s="340"/>
    </row>
    <row r="172" spans="2:11" s="1" customFormat="1" ht="15" customHeight="1">
      <c r="B172" s="317"/>
      <c r="C172" s="294" t="s">
        <v>4148</v>
      </c>
      <c r="D172" s="294"/>
      <c r="E172" s="294"/>
      <c r="F172" s="315" t="s">
        <v>4149</v>
      </c>
      <c r="G172" s="294"/>
      <c r="H172" s="294" t="s">
        <v>4210</v>
      </c>
      <c r="I172" s="294" t="s">
        <v>4145</v>
      </c>
      <c r="J172" s="294">
        <v>50</v>
      </c>
      <c r="K172" s="340"/>
    </row>
    <row r="173" spans="2:11" s="1" customFormat="1" ht="15" customHeight="1">
      <c r="B173" s="317"/>
      <c r="C173" s="294" t="s">
        <v>4151</v>
      </c>
      <c r="D173" s="294"/>
      <c r="E173" s="294"/>
      <c r="F173" s="315" t="s">
        <v>2677</v>
      </c>
      <c r="G173" s="294"/>
      <c r="H173" s="294" t="s">
        <v>4210</v>
      </c>
      <c r="I173" s="294" t="s">
        <v>4153</v>
      </c>
      <c r="J173" s="294"/>
      <c r="K173" s="340"/>
    </row>
    <row r="174" spans="2:11" s="1" customFormat="1" ht="15" customHeight="1">
      <c r="B174" s="317"/>
      <c r="C174" s="294" t="s">
        <v>4162</v>
      </c>
      <c r="D174" s="294"/>
      <c r="E174" s="294"/>
      <c r="F174" s="315" t="s">
        <v>4149</v>
      </c>
      <c r="G174" s="294"/>
      <c r="H174" s="294" t="s">
        <v>4210</v>
      </c>
      <c r="I174" s="294" t="s">
        <v>4145</v>
      </c>
      <c r="J174" s="294">
        <v>50</v>
      </c>
      <c r="K174" s="340"/>
    </row>
    <row r="175" spans="2:11" s="1" customFormat="1" ht="15" customHeight="1">
      <c r="B175" s="317"/>
      <c r="C175" s="294" t="s">
        <v>4170</v>
      </c>
      <c r="D175" s="294"/>
      <c r="E175" s="294"/>
      <c r="F175" s="315" t="s">
        <v>4149</v>
      </c>
      <c r="G175" s="294"/>
      <c r="H175" s="294" t="s">
        <v>4210</v>
      </c>
      <c r="I175" s="294" t="s">
        <v>4145</v>
      </c>
      <c r="J175" s="294">
        <v>50</v>
      </c>
      <c r="K175" s="340"/>
    </row>
    <row r="176" spans="2:11" s="1" customFormat="1" ht="15" customHeight="1">
      <c r="B176" s="317"/>
      <c r="C176" s="294" t="s">
        <v>4168</v>
      </c>
      <c r="D176" s="294"/>
      <c r="E176" s="294"/>
      <c r="F176" s="315" t="s">
        <v>4149</v>
      </c>
      <c r="G176" s="294"/>
      <c r="H176" s="294" t="s">
        <v>4210</v>
      </c>
      <c r="I176" s="294" t="s">
        <v>4145</v>
      </c>
      <c r="J176" s="294">
        <v>50</v>
      </c>
      <c r="K176" s="340"/>
    </row>
    <row r="177" spans="2:11" s="1" customFormat="1" ht="15" customHeight="1">
      <c r="B177" s="317"/>
      <c r="C177" s="294" t="s">
        <v>163</v>
      </c>
      <c r="D177" s="294"/>
      <c r="E177" s="294"/>
      <c r="F177" s="315" t="s">
        <v>2677</v>
      </c>
      <c r="G177" s="294"/>
      <c r="H177" s="294" t="s">
        <v>4211</v>
      </c>
      <c r="I177" s="294" t="s">
        <v>4212</v>
      </c>
      <c r="J177" s="294"/>
      <c r="K177" s="340"/>
    </row>
    <row r="178" spans="2:11" s="1" customFormat="1" ht="15" customHeight="1">
      <c r="B178" s="317"/>
      <c r="C178" s="294" t="s">
        <v>57</v>
      </c>
      <c r="D178" s="294"/>
      <c r="E178" s="294"/>
      <c r="F178" s="315" t="s">
        <v>2677</v>
      </c>
      <c r="G178" s="294"/>
      <c r="H178" s="294" t="s">
        <v>4213</v>
      </c>
      <c r="I178" s="294" t="s">
        <v>4214</v>
      </c>
      <c r="J178" s="294">
        <v>1</v>
      </c>
      <c r="K178" s="340"/>
    </row>
    <row r="179" spans="2:11" s="1" customFormat="1" ht="15" customHeight="1">
      <c r="B179" s="317"/>
      <c r="C179" s="294" t="s">
        <v>53</v>
      </c>
      <c r="D179" s="294"/>
      <c r="E179" s="294"/>
      <c r="F179" s="315" t="s">
        <v>2677</v>
      </c>
      <c r="G179" s="294"/>
      <c r="H179" s="294" t="s">
        <v>4215</v>
      </c>
      <c r="I179" s="294" t="s">
        <v>4145</v>
      </c>
      <c r="J179" s="294">
        <v>20</v>
      </c>
      <c r="K179" s="340"/>
    </row>
    <row r="180" spans="2:11" s="1" customFormat="1" ht="15" customHeight="1">
      <c r="B180" s="317"/>
      <c r="C180" s="294" t="s">
        <v>54</v>
      </c>
      <c r="D180" s="294"/>
      <c r="E180" s="294"/>
      <c r="F180" s="315" t="s">
        <v>2677</v>
      </c>
      <c r="G180" s="294"/>
      <c r="H180" s="294" t="s">
        <v>4216</v>
      </c>
      <c r="I180" s="294" t="s">
        <v>4145</v>
      </c>
      <c r="J180" s="294">
        <v>255</v>
      </c>
      <c r="K180" s="340"/>
    </row>
    <row r="181" spans="2:11" s="1" customFormat="1" ht="15" customHeight="1">
      <c r="B181" s="317"/>
      <c r="C181" s="294" t="s">
        <v>164</v>
      </c>
      <c r="D181" s="294"/>
      <c r="E181" s="294"/>
      <c r="F181" s="315" t="s">
        <v>2677</v>
      </c>
      <c r="G181" s="294"/>
      <c r="H181" s="294" t="s">
        <v>4108</v>
      </c>
      <c r="I181" s="294" t="s">
        <v>4145</v>
      </c>
      <c r="J181" s="294">
        <v>10</v>
      </c>
      <c r="K181" s="340"/>
    </row>
    <row r="182" spans="2:11" s="1" customFormat="1" ht="15" customHeight="1">
      <c r="B182" s="317"/>
      <c r="C182" s="294" t="s">
        <v>165</v>
      </c>
      <c r="D182" s="294"/>
      <c r="E182" s="294"/>
      <c r="F182" s="315" t="s">
        <v>2677</v>
      </c>
      <c r="G182" s="294"/>
      <c r="H182" s="294" t="s">
        <v>4217</v>
      </c>
      <c r="I182" s="294" t="s">
        <v>4178</v>
      </c>
      <c r="J182" s="294"/>
      <c r="K182" s="340"/>
    </row>
    <row r="183" spans="2:11" s="1" customFormat="1" ht="15" customHeight="1">
      <c r="B183" s="317"/>
      <c r="C183" s="294" t="s">
        <v>4218</v>
      </c>
      <c r="D183" s="294"/>
      <c r="E183" s="294"/>
      <c r="F183" s="315" t="s">
        <v>2677</v>
      </c>
      <c r="G183" s="294"/>
      <c r="H183" s="294" t="s">
        <v>4219</v>
      </c>
      <c r="I183" s="294" t="s">
        <v>4178</v>
      </c>
      <c r="J183" s="294"/>
      <c r="K183" s="340"/>
    </row>
    <row r="184" spans="2:11" s="1" customFormat="1" ht="15" customHeight="1">
      <c r="B184" s="317"/>
      <c r="C184" s="294" t="s">
        <v>4207</v>
      </c>
      <c r="D184" s="294"/>
      <c r="E184" s="294"/>
      <c r="F184" s="315" t="s">
        <v>2677</v>
      </c>
      <c r="G184" s="294"/>
      <c r="H184" s="294" t="s">
        <v>4220</v>
      </c>
      <c r="I184" s="294" t="s">
        <v>4178</v>
      </c>
      <c r="J184" s="294"/>
      <c r="K184" s="340"/>
    </row>
    <row r="185" spans="2:11" s="1" customFormat="1" ht="15" customHeight="1">
      <c r="B185" s="317"/>
      <c r="C185" s="294" t="s">
        <v>167</v>
      </c>
      <c r="D185" s="294"/>
      <c r="E185" s="294"/>
      <c r="F185" s="315" t="s">
        <v>4149</v>
      </c>
      <c r="G185" s="294"/>
      <c r="H185" s="294" t="s">
        <v>4221</v>
      </c>
      <c r="I185" s="294" t="s">
        <v>4145</v>
      </c>
      <c r="J185" s="294">
        <v>50</v>
      </c>
      <c r="K185" s="340"/>
    </row>
    <row r="186" spans="2:11" s="1" customFormat="1" ht="15" customHeight="1">
      <c r="B186" s="317"/>
      <c r="C186" s="294" t="s">
        <v>4222</v>
      </c>
      <c r="D186" s="294"/>
      <c r="E186" s="294"/>
      <c r="F186" s="315" t="s">
        <v>4149</v>
      </c>
      <c r="G186" s="294"/>
      <c r="H186" s="294" t="s">
        <v>4223</v>
      </c>
      <c r="I186" s="294" t="s">
        <v>4224</v>
      </c>
      <c r="J186" s="294"/>
      <c r="K186" s="340"/>
    </row>
    <row r="187" spans="2:11" s="1" customFormat="1" ht="15" customHeight="1">
      <c r="B187" s="317"/>
      <c r="C187" s="294" t="s">
        <v>4225</v>
      </c>
      <c r="D187" s="294"/>
      <c r="E187" s="294"/>
      <c r="F187" s="315" t="s">
        <v>4149</v>
      </c>
      <c r="G187" s="294"/>
      <c r="H187" s="294" t="s">
        <v>4226</v>
      </c>
      <c r="I187" s="294" t="s">
        <v>4224</v>
      </c>
      <c r="J187" s="294"/>
      <c r="K187" s="340"/>
    </row>
    <row r="188" spans="2:11" s="1" customFormat="1" ht="15" customHeight="1">
      <c r="B188" s="317"/>
      <c r="C188" s="294" t="s">
        <v>4227</v>
      </c>
      <c r="D188" s="294"/>
      <c r="E188" s="294"/>
      <c r="F188" s="315" t="s">
        <v>4149</v>
      </c>
      <c r="G188" s="294"/>
      <c r="H188" s="294" t="s">
        <v>4228</v>
      </c>
      <c r="I188" s="294" t="s">
        <v>4224</v>
      </c>
      <c r="J188" s="294"/>
      <c r="K188" s="340"/>
    </row>
    <row r="189" spans="2:11" s="1" customFormat="1" ht="15" customHeight="1">
      <c r="B189" s="317"/>
      <c r="C189" s="353" t="s">
        <v>4229</v>
      </c>
      <c r="D189" s="294"/>
      <c r="E189" s="294"/>
      <c r="F189" s="315" t="s">
        <v>4149</v>
      </c>
      <c r="G189" s="294"/>
      <c r="H189" s="294" t="s">
        <v>4230</v>
      </c>
      <c r="I189" s="294" t="s">
        <v>4231</v>
      </c>
      <c r="J189" s="354" t="s">
        <v>4232</v>
      </c>
      <c r="K189" s="340"/>
    </row>
    <row r="190" spans="2:11" s="1" customFormat="1" ht="15" customHeight="1">
      <c r="B190" s="317"/>
      <c r="C190" s="353" t="s">
        <v>42</v>
      </c>
      <c r="D190" s="294"/>
      <c r="E190" s="294"/>
      <c r="F190" s="315" t="s">
        <v>2677</v>
      </c>
      <c r="G190" s="294"/>
      <c r="H190" s="291" t="s">
        <v>4233</v>
      </c>
      <c r="I190" s="294" t="s">
        <v>4234</v>
      </c>
      <c r="J190" s="294"/>
      <c r="K190" s="340"/>
    </row>
    <row r="191" spans="2:11" s="1" customFormat="1" ht="15" customHeight="1">
      <c r="B191" s="317"/>
      <c r="C191" s="353" t="s">
        <v>4235</v>
      </c>
      <c r="D191" s="294"/>
      <c r="E191" s="294"/>
      <c r="F191" s="315" t="s">
        <v>2677</v>
      </c>
      <c r="G191" s="294"/>
      <c r="H191" s="294" t="s">
        <v>4236</v>
      </c>
      <c r="I191" s="294" t="s">
        <v>4178</v>
      </c>
      <c r="J191" s="294"/>
      <c r="K191" s="340"/>
    </row>
    <row r="192" spans="2:11" s="1" customFormat="1" ht="15" customHeight="1">
      <c r="B192" s="317"/>
      <c r="C192" s="353" t="s">
        <v>4237</v>
      </c>
      <c r="D192" s="294"/>
      <c r="E192" s="294"/>
      <c r="F192" s="315" t="s">
        <v>2677</v>
      </c>
      <c r="G192" s="294"/>
      <c r="H192" s="294" t="s">
        <v>4238</v>
      </c>
      <c r="I192" s="294" t="s">
        <v>4178</v>
      </c>
      <c r="J192" s="294"/>
      <c r="K192" s="340"/>
    </row>
    <row r="193" spans="2:11" s="1" customFormat="1" ht="15" customHeight="1">
      <c r="B193" s="317"/>
      <c r="C193" s="353" t="s">
        <v>4239</v>
      </c>
      <c r="D193" s="294"/>
      <c r="E193" s="294"/>
      <c r="F193" s="315" t="s">
        <v>4149</v>
      </c>
      <c r="G193" s="294"/>
      <c r="H193" s="294" t="s">
        <v>4240</v>
      </c>
      <c r="I193" s="294" t="s">
        <v>4178</v>
      </c>
      <c r="J193" s="294"/>
      <c r="K193" s="340"/>
    </row>
    <row r="194" spans="2:11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pans="2:11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pans="2:11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pans="2:11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pans="2:11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pans="2:11" s="1" customFormat="1" ht="21">
      <c r="B199" s="286"/>
      <c r="C199" s="422" t="s">
        <v>4241</v>
      </c>
      <c r="D199" s="422"/>
      <c r="E199" s="422"/>
      <c r="F199" s="422"/>
      <c r="G199" s="422"/>
      <c r="H199" s="422"/>
      <c r="I199" s="422"/>
      <c r="J199" s="422"/>
      <c r="K199" s="287"/>
    </row>
    <row r="200" spans="2:11" s="1" customFormat="1" ht="25.5" customHeight="1">
      <c r="B200" s="286"/>
      <c r="C200" s="356" t="s">
        <v>4242</v>
      </c>
      <c r="D200" s="356"/>
      <c r="E200" s="356"/>
      <c r="F200" s="356" t="s">
        <v>4243</v>
      </c>
      <c r="G200" s="357"/>
      <c r="H200" s="423" t="s">
        <v>4244</v>
      </c>
      <c r="I200" s="423"/>
      <c r="J200" s="423"/>
      <c r="K200" s="287"/>
    </row>
    <row r="201" spans="2:1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pans="2:11" s="1" customFormat="1" ht="15" customHeight="1">
      <c r="B202" s="317"/>
      <c r="C202" s="294" t="s">
        <v>4234</v>
      </c>
      <c r="D202" s="294"/>
      <c r="E202" s="294"/>
      <c r="F202" s="315" t="s">
        <v>43</v>
      </c>
      <c r="G202" s="294"/>
      <c r="H202" s="424" t="s">
        <v>4245</v>
      </c>
      <c r="I202" s="424"/>
      <c r="J202" s="424"/>
      <c r="K202" s="340"/>
    </row>
    <row r="203" spans="2:11" s="1" customFormat="1" ht="15" customHeight="1">
      <c r="B203" s="317"/>
      <c r="C203" s="294"/>
      <c r="D203" s="294"/>
      <c r="E203" s="294"/>
      <c r="F203" s="315" t="s">
        <v>44</v>
      </c>
      <c r="G203" s="294"/>
      <c r="H203" s="424" t="s">
        <v>4246</v>
      </c>
      <c r="I203" s="424"/>
      <c r="J203" s="424"/>
      <c r="K203" s="340"/>
    </row>
    <row r="204" spans="2:11" s="1" customFormat="1" ht="15" customHeight="1">
      <c r="B204" s="317"/>
      <c r="C204" s="294"/>
      <c r="D204" s="294"/>
      <c r="E204" s="294"/>
      <c r="F204" s="315" t="s">
        <v>47</v>
      </c>
      <c r="G204" s="294"/>
      <c r="H204" s="424" t="s">
        <v>4247</v>
      </c>
      <c r="I204" s="424"/>
      <c r="J204" s="424"/>
      <c r="K204" s="340"/>
    </row>
    <row r="205" spans="2:11" s="1" customFormat="1" ht="15" customHeight="1">
      <c r="B205" s="317"/>
      <c r="C205" s="294"/>
      <c r="D205" s="294"/>
      <c r="E205" s="294"/>
      <c r="F205" s="315" t="s">
        <v>45</v>
      </c>
      <c r="G205" s="294"/>
      <c r="H205" s="424" t="s">
        <v>4248</v>
      </c>
      <c r="I205" s="424"/>
      <c r="J205" s="424"/>
      <c r="K205" s="340"/>
    </row>
    <row r="206" spans="2:11" s="1" customFormat="1" ht="15" customHeight="1">
      <c r="B206" s="317"/>
      <c r="C206" s="294"/>
      <c r="D206" s="294"/>
      <c r="E206" s="294"/>
      <c r="F206" s="315" t="s">
        <v>46</v>
      </c>
      <c r="G206" s="294"/>
      <c r="H206" s="424" t="s">
        <v>4249</v>
      </c>
      <c r="I206" s="424"/>
      <c r="J206" s="424"/>
      <c r="K206" s="340"/>
    </row>
    <row r="207" spans="2:11" s="1" customFormat="1" ht="15" customHeight="1">
      <c r="B207" s="317"/>
      <c r="C207" s="294"/>
      <c r="D207" s="294"/>
      <c r="E207" s="294"/>
      <c r="F207" s="315"/>
      <c r="G207" s="294"/>
      <c r="H207" s="294"/>
      <c r="I207" s="294"/>
      <c r="J207" s="294"/>
      <c r="K207" s="340"/>
    </row>
    <row r="208" spans="2:11" s="1" customFormat="1" ht="15" customHeight="1">
      <c r="B208" s="317"/>
      <c r="C208" s="294" t="s">
        <v>4190</v>
      </c>
      <c r="D208" s="294"/>
      <c r="E208" s="294"/>
      <c r="F208" s="315" t="s">
        <v>78</v>
      </c>
      <c r="G208" s="294"/>
      <c r="H208" s="424" t="s">
        <v>4250</v>
      </c>
      <c r="I208" s="424"/>
      <c r="J208" s="424"/>
      <c r="K208" s="340"/>
    </row>
    <row r="209" spans="2:11" s="1" customFormat="1" ht="15" customHeight="1">
      <c r="B209" s="317"/>
      <c r="C209" s="294"/>
      <c r="D209" s="294"/>
      <c r="E209" s="294"/>
      <c r="F209" s="315" t="s">
        <v>4089</v>
      </c>
      <c r="G209" s="294"/>
      <c r="H209" s="424" t="s">
        <v>4090</v>
      </c>
      <c r="I209" s="424"/>
      <c r="J209" s="424"/>
      <c r="K209" s="340"/>
    </row>
    <row r="210" spans="2:11" s="1" customFormat="1" ht="15" customHeight="1">
      <c r="B210" s="317"/>
      <c r="C210" s="294"/>
      <c r="D210" s="294"/>
      <c r="E210" s="294"/>
      <c r="F210" s="315" t="s">
        <v>4087</v>
      </c>
      <c r="G210" s="294"/>
      <c r="H210" s="424" t="s">
        <v>4251</v>
      </c>
      <c r="I210" s="424"/>
      <c r="J210" s="424"/>
      <c r="K210" s="340"/>
    </row>
    <row r="211" spans="2:11" s="1" customFormat="1" ht="15" customHeight="1">
      <c r="B211" s="358"/>
      <c r="C211" s="294"/>
      <c r="D211" s="294"/>
      <c r="E211" s="294"/>
      <c r="F211" s="315" t="s">
        <v>129</v>
      </c>
      <c r="G211" s="353"/>
      <c r="H211" s="425" t="s">
        <v>4091</v>
      </c>
      <c r="I211" s="425"/>
      <c r="J211" s="425"/>
      <c r="K211" s="359"/>
    </row>
    <row r="212" spans="2:11" s="1" customFormat="1" ht="15" customHeight="1">
      <c r="B212" s="358"/>
      <c r="C212" s="294"/>
      <c r="D212" s="294"/>
      <c r="E212" s="294"/>
      <c r="F212" s="315" t="s">
        <v>4092</v>
      </c>
      <c r="G212" s="353"/>
      <c r="H212" s="425" t="s">
        <v>4022</v>
      </c>
      <c r="I212" s="425"/>
      <c r="J212" s="425"/>
      <c r="K212" s="359"/>
    </row>
    <row r="213" spans="2:11" s="1" customFormat="1" ht="15" customHeight="1">
      <c r="B213" s="358"/>
      <c r="C213" s="294"/>
      <c r="D213" s="294"/>
      <c r="E213" s="294"/>
      <c r="F213" s="315"/>
      <c r="G213" s="353"/>
      <c r="H213" s="344"/>
      <c r="I213" s="344"/>
      <c r="J213" s="344"/>
      <c r="K213" s="359"/>
    </row>
    <row r="214" spans="2:11" s="1" customFormat="1" ht="15" customHeight="1">
      <c r="B214" s="358"/>
      <c r="C214" s="294" t="s">
        <v>4214</v>
      </c>
      <c r="D214" s="294"/>
      <c r="E214" s="294"/>
      <c r="F214" s="315">
        <v>1</v>
      </c>
      <c r="G214" s="353"/>
      <c r="H214" s="425" t="s">
        <v>4252</v>
      </c>
      <c r="I214" s="425"/>
      <c r="J214" s="425"/>
      <c r="K214" s="359"/>
    </row>
    <row r="215" spans="2:11" s="1" customFormat="1" ht="15" customHeight="1">
      <c r="B215" s="358"/>
      <c r="C215" s="294"/>
      <c r="D215" s="294"/>
      <c r="E215" s="294"/>
      <c r="F215" s="315">
        <v>2</v>
      </c>
      <c r="G215" s="353"/>
      <c r="H215" s="425" t="s">
        <v>4253</v>
      </c>
      <c r="I215" s="425"/>
      <c r="J215" s="425"/>
      <c r="K215" s="359"/>
    </row>
    <row r="216" spans="2:11" s="1" customFormat="1" ht="15" customHeight="1">
      <c r="B216" s="358"/>
      <c r="C216" s="294"/>
      <c r="D216" s="294"/>
      <c r="E216" s="294"/>
      <c r="F216" s="315">
        <v>3</v>
      </c>
      <c r="G216" s="353"/>
      <c r="H216" s="425" t="s">
        <v>4254</v>
      </c>
      <c r="I216" s="425"/>
      <c r="J216" s="425"/>
      <c r="K216" s="359"/>
    </row>
    <row r="217" spans="2:11" s="1" customFormat="1" ht="15" customHeight="1">
      <c r="B217" s="358"/>
      <c r="C217" s="294"/>
      <c r="D217" s="294"/>
      <c r="E217" s="294"/>
      <c r="F217" s="315">
        <v>4</v>
      </c>
      <c r="G217" s="353"/>
      <c r="H217" s="425" t="s">
        <v>4255</v>
      </c>
      <c r="I217" s="425"/>
      <c r="J217" s="425"/>
      <c r="K217" s="359"/>
    </row>
    <row r="218" spans="2:11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FE2C64-B806-4C7C-B0EC-917E2FE244F9}"/>
</file>

<file path=customXml/itemProps2.xml><?xml version="1.0" encoding="utf-8"?>
<ds:datastoreItem xmlns:ds="http://schemas.openxmlformats.org/officeDocument/2006/customXml" ds:itemID="{F89EA0F1-B7D9-49ED-ACF0-825050006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39</vt:i4>
      </vt:variant>
    </vt:vector>
  </HeadingPairs>
  <TitlesOfParts>
    <vt:vector size="59" baseType="lpstr">
      <vt:lpstr>Rekapitulace stavby</vt:lpstr>
      <vt:lpstr>01 - SO 01.1.0    Demolice</vt:lpstr>
      <vt:lpstr>02 - SO 01.1.1    Stavebn...</vt:lpstr>
      <vt:lpstr>03 - SO 01.1.2    ZTI - k...</vt:lpstr>
      <vt:lpstr>04 - SO 01.1.3    ZTI - p...</vt:lpstr>
      <vt:lpstr>05 - SO 01.1.4    Vzducho...</vt:lpstr>
      <vt:lpstr>06 - SO 01.1.5    Vytápění</vt:lpstr>
      <vt:lpstr>07 - SO 01.1.6    Silnopr...</vt:lpstr>
      <vt:lpstr>01 - Část SNV</vt:lpstr>
      <vt:lpstr>02 - Část SCS</vt:lpstr>
      <vt:lpstr>03 - Část AVT</vt:lpstr>
      <vt:lpstr>09 - SO 01.1.8    Elektri...</vt:lpstr>
      <vt:lpstr>10 - SO 01.1.9    Měření ...</vt:lpstr>
      <vt:lpstr>02 - SO 02    Zpevněné pl...</vt:lpstr>
      <vt:lpstr>03 - SO 03    Vnější kana...</vt:lpstr>
      <vt:lpstr>04 - SO 01.1.10   Interiér</vt:lpstr>
      <vt:lpstr>05 - SO 01.1.11 Specifika...</vt:lpstr>
      <vt:lpstr>06 - VRN</vt:lpstr>
      <vt:lpstr>Seznam figur</vt:lpstr>
      <vt:lpstr>Pokyny pro vyplnění</vt:lpstr>
      <vt:lpstr>'01 - Část SNV'!Názvy_tisku</vt:lpstr>
      <vt:lpstr>'01 - SO 01.1.0    Demolice'!Názvy_tisku</vt:lpstr>
      <vt:lpstr>'02 - Část SCS'!Názvy_tisku</vt:lpstr>
      <vt:lpstr>'02 - SO 01.1.1    Stavebn...'!Názvy_tisku</vt:lpstr>
      <vt:lpstr>'02 - SO 02    Zpevněné pl...'!Názvy_tisku</vt:lpstr>
      <vt:lpstr>'03 - Část AVT'!Názvy_tisku</vt:lpstr>
      <vt:lpstr>'03 - SO 01.1.2    ZTI - k...'!Názvy_tisku</vt:lpstr>
      <vt:lpstr>'03 - SO 03    Vnější kana...'!Názvy_tisku</vt:lpstr>
      <vt:lpstr>'04 - SO 01.1.10   Interiér'!Názvy_tisku</vt:lpstr>
      <vt:lpstr>'04 - SO 01.1.3    ZTI - p...'!Názvy_tisku</vt:lpstr>
      <vt:lpstr>'05 - SO 01.1.11 Specifika...'!Názvy_tisku</vt:lpstr>
      <vt:lpstr>'05 - SO 01.1.4    Vzducho...'!Názvy_tisku</vt:lpstr>
      <vt:lpstr>'06 - SO 01.1.5    Vytápění'!Názvy_tisku</vt:lpstr>
      <vt:lpstr>'06 - VRN'!Názvy_tisku</vt:lpstr>
      <vt:lpstr>'07 - SO 01.1.6    Silnopr...'!Názvy_tisku</vt:lpstr>
      <vt:lpstr>'09 - SO 01.1.8    Elektri...'!Názvy_tisku</vt:lpstr>
      <vt:lpstr>'10 - SO 01.1.9    Měření ...'!Názvy_tisku</vt:lpstr>
      <vt:lpstr>'Rekapitulace stavby'!Názvy_tisku</vt:lpstr>
      <vt:lpstr>'Seznam figur'!Názvy_tisku</vt:lpstr>
      <vt:lpstr>'01 - Část SNV'!Oblast_tisku</vt:lpstr>
      <vt:lpstr>'01 - SO 01.1.0    Demolice'!Oblast_tisku</vt:lpstr>
      <vt:lpstr>'02 - Část SCS'!Oblast_tisku</vt:lpstr>
      <vt:lpstr>'02 - SO 01.1.1    Stavebn...'!Oblast_tisku</vt:lpstr>
      <vt:lpstr>'02 - SO 02    Zpevněné pl...'!Oblast_tisku</vt:lpstr>
      <vt:lpstr>'03 - Část AVT'!Oblast_tisku</vt:lpstr>
      <vt:lpstr>'03 - SO 01.1.2    ZTI - k...'!Oblast_tisku</vt:lpstr>
      <vt:lpstr>'03 - SO 03    Vnější kana...'!Oblast_tisku</vt:lpstr>
      <vt:lpstr>'04 - SO 01.1.10   Interiér'!Oblast_tisku</vt:lpstr>
      <vt:lpstr>'04 - SO 01.1.3    ZTI - p...'!Oblast_tisku</vt:lpstr>
      <vt:lpstr>'05 - SO 01.1.11 Specifika...'!Oblast_tisku</vt:lpstr>
      <vt:lpstr>'05 - SO 01.1.4    Vzducho...'!Oblast_tisku</vt:lpstr>
      <vt:lpstr>'06 - SO 01.1.5    Vytápění'!Oblast_tisku</vt:lpstr>
      <vt:lpstr>'06 - VRN'!Oblast_tisku</vt:lpstr>
      <vt:lpstr>'07 - SO 01.1.6    Silnopr...'!Oblast_tisku</vt:lpstr>
      <vt:lpstr>'09 - SO 01.1.8    Elektri...'!Oblast_tisku</vt:lpstr>
      <vt:lpstr>'10 - SO 01.1.9    Měření 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user</cp:lastModifiedBy>
  <dcterms:created xsi:type="dcterms:W3CDTF">2023-12-21T07:45:39Z</dcterms:created>
  <dcterms:modified xsi:type="dcterms:W3CDTF">2023-12-21T07:54:58Z</dcterms:modified>
</cp:coreProperties>
</file>