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odniky\ČZU\Ruda\2024 - Silážní žlab, jímky, mostní váha\Rozpočty\2024-12-31 úprava k připomínkám z VŘ\"/>
    </mc:Choice>
  </mc:AlternateContent>
  <bookViews>
    <workbookView xWindow="28680" yWindow="-120" windowWidth="29040" windowHeight="15840" tabRatio="823" activeTab="1"/>
  </bookViews>
  <sheets>
    <sheet name="Pokyny pro vyplnění" sheetId="11" r:id="rId1"/>
    <sheet name="Stavba" sheetId="1" r:id="rId2"/>
    <sheet name="VzorPolozky" sheetId="10" state="hidden" r:id="rId3"/>
    <sheet name="SO 00 00-01 Pol" sheetId="12" r:id="rId4"/>
    <sheet name="SO 01 00-01 Pol" sheetId="13" r:id="rId5"/>
    <sheet name="SO 01 01-02 Pol" sheetId="14" r:id="rId6"/>
    <sheet name="SO 01 01-03 Pol" sheetId="15" r:id="rId7"/>
    <sheet name="SO 01 01-04 Pol" sheetId="16" r:id="rId8"/>
    <sheet name="SO 01 01-05 Pol" sheetId="17" r:id="rId9"/>
    <sheet name="SO 01 01-06 Pol" sheetId="18" r:id="rId10"/>
    <sheet name="SO 01 01-07 Pol" sheetId="19" r:id="rId11"/>
    <sheet name="SO 01 01-08 Pol" sheetId="20" r:id="rId12"/>
    <sheet name="SO 01 01-09 Pol" sheetId="21" r:id="rId13"/>
    <sheet name="SO 02 02-01 Pol" sheetId="22" r:id="rId14"/>
    <sheet name="SO 02 02-02 Pol" sheetId="23" r:id="rId15"/>
    <sheet name="SO 02 02-03 Pol" sheetId="24" r:id="rId16"/>
    <sheet name="SO 02 02-04 Pol" sheetId="25" r:id="rId17"/>
    <sheet name="SO 21 21-1 Pol" sheetId="26" r:id="rId18"/>
    <sheet name="SO 22 22-01 Pol" sheetId="27" r:id="rId19"/>
  </sheets>
  <externalReferences>
    <externalReference r:id="rId20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00-01 Pol'!$1:$7</definedName>
    <definedName name="_xlnm.Print_Titles" localSheetId="4">'SO 01 00-01 Pol'!$1:$7</definedName>
    <definedName name="_xlnm.Print_Titles" localSheetId="5">'SO 01 01-02 Pol'!$1:$7</definedName>
    <definedName name="_xlnm.Print_Titles" localSheetId="6">'SO 01 01-03 Pol'!$1:$7</definedName>
    <definedName name="_xlnm.Print_Titles" localSheetId="7">'SO 01 01-04 Pol'!$1:$7</definedName>
    <definedName name="_xlnm.Print_Titles" localSheetId="8">'SO 01 01-05 Pol'!$1:$7</definedName>
    <definedName name="_xlnm.Print_Titles" localSheetId="9">'SO 01 01-06 Pol'!$1:$7</definedName>
    <definedName name="_xlnm.Print_Titles" localSheetId="10">'SO 01 01-07 Pol'!$1:$7</definedName>
    <definedName name="_xlnm.Print_Titles" localSheetId="11">'SO 01 01-08 Pol'!$1:$7</definedName>
    <definedName name="_xlnm.Print_Titles" localSheetId="12">'SO 01 01-09 Pol'!$1:$7</definedName>
    <definedName name="_xlnm.Print_Titles" localSheetId="13">'SO 02 02-01 Pol'!$1:$7</definedName>
    <definedName name="_xlnm.Print_Titles" localSheetId="14">'SO 02 02-02 Pol'!$1:$7</definedName>
    <definedName name="_xlnm.Print_Titles" localSheetId="15">'SO 02 02-03 Pol'!$1:$7</definedName>
    <definedName name="_xlnm.Print_Titles" localSheetId="16">'SO 02 02-04 Pol'!$1:$7</definedName>
    <definedName name="_xlnm.Print_Titles" localSheetId="17">'SO 21 21-1 Pol'!$1:$7</definedName>
    <definedName name="_xlnm.Print_Titles" localSheetId="18">'SO 22 22-01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00-01 Pol'!$A$1:$Y$25</definedName>
    <definedName name="_xlnm.Print_Area" localSheetId="4">'SO 01 00-01 Pol'!$A$1:$Y$42</definedName>
    <definedName name="_xlnm.Print_Area" localSheetId="5">'SO 01 01-02 Pol'!$A$1:$Y$105</definedName>
    <definedName name="_xlnm.Print_Area" localSheetId="6">'SO 01 01-03 Pol'!$A$1:$Y$54</definedName>
    <definedName name="_xlnm.Print_Area" localSheetId="7">'SO 01 01-04 Pol'!$A$1:$Y$54</definedName>
    <definedName name="_xlnm.Print_Area" localSheetId="8">'SO 01 01-05 Pol'!$A$1:$Y$57</definedName>
    <definedName name="_xlnm.Print_Area" localSheetId="9">'SO 01 01-06 Pol'!$A$1:$Y$47</definedName>
    <definedName name="_xlnm.Print_Area" localSheetId="10">'SO 01 01-07 Pol'!$A$1:$Y$46</definedName>
    <definedName name="_xlnm.Print_Area" localSheetId="11">'SO 01 01-08 Pol'!$A$1:$Y$28</definedName>
    <definedName name="_xlnm.Print_Area" localSheetId="12">'SO 01 01-09 Pol'!$A$1:$Y$44</definedName>
    <definedName name="_xlnm.Print_Area" localSheetId="13">'SO 02 02-01 Pol'!$A$1:$Y$35</definedName>
    <definedName name="_xlnm.Print_Area" localSheetId="14">'SO 02 02-02 Pol'!$A$1:$Y$60</definedName>
    <definedName name="_xlnm.Print_Area" localSheetId="15">'SO 02 02-03 Pol'!$A$1:$Y$46</definedName>
    <definedName name="_xlnm.Print_Area" localSheetId="16">'SO 02 02-04 Pol'!$A$1:$Y$44</definedName>
    <definedName name="_xlnm.Print_Area" localSheetId="17">'SO 21 21-1 Pol'!$A$1:$Y$27</definedName>
    <definedName name="_xlnm.Print_Area" localSheetId="18">'SO 22 22-01 Pol'!$A$1:$Y$21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0" i="1" l="1"/>
  <c r="G8" i="27"/>
  <c r="I87" i="1" s="1"/>
  <c r="G9" i="27"/>
  <c r="AE11" i="27"/>
  <c r="F59" i="1" s="1"/>
  <c r="AF11" i="27"/>
  <c r="G8" i="26"/>
  <c r="I97" i="1" s="1"/>
  <c r="I20" i="1" s="1"/>
  <c r="G9" i="26"/>
  <c r="AF17" i="26" s="1"/>
  <c r="G10" i="26"/>
  <c r="G11" i="26"/>
  <c r="G12" i="26"/>
  <c r="G13" i="26"/>
  <c r="G14" i="26"/>
  <c r="G15" i="26"/>
  <c r="AE17" i="26"/>
  <c r="F58" i="1" s="1"/>
  <c r="G9" i="25"/>
  <c r="G10" i="25"/>
  <c r="G11" i="25"/>
  <c r="G12" i="25"/>
  <c r="G13" i="25"/>
  <c r="G14" i="25"/>
  <c r="G15" i="25"/>
  <c r="G16" i="25"/>
  <c r="G8" i="25" s="1"/>
  <c r="G34" i="25" s="1"/>
  <c r="G56" i="1" s="1"/>
  <c r="G17" i="25"/>
  <c r="G18" i="25"/>
  <c r="G19" i="25"/>
  <c r="G20" i="25"/>
  <c r="G22" i="25"/>
  <c r="G23" i="25"/>
  <c r="G24" i="25"/>
  <c r="G21" i="25" s="1"/>
  <c r="G25" i="25"/>
  <c r="G26" i="25"/>
  <c r="G27" i="25"/>
  <c r="G28" i="25"/>
  <c r="G29" i="25"/>
  <c r="G30" i="25"/>
  <c r="G32" i="25"/>
  <c r="G31" i="25" s="1"/>
  <c r="AE34" i="25"/>
  <c r="F56" i="1" s="1"/>
  <c r="AF34" i="25"/>
  <c r="G9" i="24"/>
  <c r="G10" i="24"/>
  <c r="G11" i="24"/>
  <c r="G12" i="24"/>
  <c r="G13" i="24"/>
  <c r="G14" i="24"/>
  <c r="G15" i="24"/>
  <c r="G16" i="24"/>
  <c r="G17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2" i="24"/>
  <c r="G31" i="24" s="1"/>
  <c r="G34" i="24"/>
  <c r="AE36" i="24"/>
  <c r="F55" i="1" s="1"/>
  <c r="AF36" i="24"/>
  <c r="G9" i="23"/>
  <c r="G10" i="23"/>
  <c r="G11" i="23"/>
  <c r="G12" i="23"/>
  <c r="G13" i="23"/>
  <c r="G14" i="23"/>
  <c r="G15" i="23"/>
  <c r="G17" i="23"/>
  <c r="G18" i="23"/>
  <c r="G19" i="23"/>
  <c r="G20" i="23"/>
  <c r="G21" i="23"/>
  <c r="G22" i="23"/>
  <c r="G23" i="23"/>
  <c r="G24" i="23"/>
  <c r="G25" i="23"/>
  <c r="G26" i="23"/>
  <c r="G27" i="23"/>
  <c r="G29" i="23"/>
  <c r="G28" i="23" s="1"/>
  <c r="G31" i="23"/>
  <c r="G30" i="23" s="1"/>
  <c r="G33" i="23"/>
  <c r="G34" i="23"/>
  <c r="G36" i="23"/>
  <c r="G35" i="23" s="1"/>
  <c r="G38" i="23"/>
  <c r="G39" i="23"/>
  <c r="G40" i="23"/>
  <c r="G42" i="23"/>
  <c r="G41" i="23" s="1"/>
  <c r="G44" i="23"/>
  <c r="G43" i="23" s="1"/>
  <c r="G46" i="23"/>
  <c r="G45" i="23" s="1"/>
  <c r="I93" i="1" s="1"/>
  <c r="G48" i="23"/>
  <c r="G47" i="23" s="1"/>
  <c r="I95" i="1" s="1"/>
  <c r="AE50" i="23"/>
  <c r="F54" i="1" s="1"/>
  <c r="G9" i="22"/>
  <c r="G10" i="22"/>
  <c r="G11" i="22"/>
  <c r="G12" i="22"/>
  <c r="G13" i="22"/>
  <c r="G14" i="22"/>
  <c r="G15" i="22"/>
  <c r="G16" i="22"/>
  <c r="G17" i="22"/>
  <c r="G18" i="22"/>
  <c r="G19" i="22"/>
  <c r="I70" i="1" s="1"/>
  <c r="G20" i="22"/>
  <c r="G21" i="22"/>
  <c r="G22" i="22"/>
  <c r="G23" i="22"/>
  <c r="AE25" i="22"/>
  <c r="G9" i="21"/>
  <c r="G10" i="21"/>
  <c r="G11" i="21"/>
  <c r="G12" i="21"/>
  <c r="G13" i="21"/>
  <c r="G14" i="21"/>
  <c r="G15" i="21"/>
  <c r="G16" i="21"/>
  <c r="G18" i="21"/>
  <c r="G17" i="21" s="1"/>
  <c r="G20" i="21"/>
  <c r="G21" i="21"/>
  <c r="G22" i="21"/>
  <c r="G23" i="21"/>
  <c r="G24" i="21"/>
  <c r="G26" i="21"/>
  <c r="G27" i="21"/>
  <c r="G29" i="21"/>
  <c r="G30" i="21"/>
  <c r="G32" i="21"/>
  <c r="G31" i="21" s="1"/>
  <c r="AE34" i="21"/>
  <c r="F51" i="1" s="1"/>
  <c r="AF34" i="21"/>
  <c r="G9" i="20"/>
  <c r="G10" i="20"/>
  <c r="G8" i="20" s="1"/>
  <c r="G18" i="20" s="1"/>
  <c r="G50" i="1" s="1"/>
  <c r="G11" i="20"/>
  <c r="G12" i="20"/>
  <c r="G13" i="20"/>
  <c r="G14" i="20"/>
  <c r="G16" i="20"/>
  <c r="G15" i="20" s="1"/>
  <c r="AE18" i="20"/>
  <c r="F50" i="1" s="1"/>
  <c r="AF18" i="20"/>
  <c r="G9" i="19"/>
  <c r="G8" i="19" s="1"/>
  <c r="G10" i="19"/>
  <c r="G11" i="19"/>
  <c r="G12" i="19"/>
  <c r="G13" i="19"/>
  <c r="G14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9" i="19"/>
  <c r="G28" i="19" s="1"/>
  <c r="G30" i="19"/>
  <c r="G32" i="19"/>
  <c r="G31" i="19" s="1"/>
  <c r="G33" i="19"/>
  <c r="G34" i="19"/>
  <c r="AE36" i="19"/>
  <c r="F49" i="1" s="1"/>
  <c r="AF36" i="19"/>
  <c r="G9" i="18"/>
  <c r="G10" i="18"/>
  <c r="G11" i="18"/>
  <c r="G12" i="18"/>
  <c r="G13" i="18"/>
  <c r="G14" i="18"/>
  <c r="G15" i="18"/>
  <c r="G16" i="18"/>
  <c r="G17" i="18"/>
  <c r="G18" i="18"/>
  <c r="G19" i="18"/>
  <c r="G20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5" i="18"/>
  <c r="G34" i="18" s="1"/>
  <c r="AE37" i="18"/>
  <c r="F48" i="1" s="1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AE47" i="17"/>
  <c r="F47" i="1" s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2" i="16"/>
  <c r="G23" i="16"/>
  <c r="G24" i="16"/>
  <c r="G26" i="16"/>
  <c r="G25" i="16" s="1"/>
  <c r="G28" i="16"/>
  <c r="G29" i="16"/>
  <c r="G30" i="16"/>
  <c r="G31" i="16"/>
  <c r="G33" i="16"/>
  <c r="G32" i="16" s="1"/>
  <c r="G35" i="16"/>
  <c r="G34" i="16" s="1"/>
  <c r="G36" i="16"/>
  <c r="G38" i="16"/>
  <c r="G37" i="16" s="1"/>
  <c r="G40" i="16"/>
  <c r="G39" i="16" s="1"/>
  <c r="G42" i="16"/>
  <c r="G41" i="16" s="1"/>
  <c r="AE44" i="16"/>
  <c r="F46" i="1" s="1"/>
  <c r="AF44" i="16"/>
  <c r="G9" i="15"/>
  <c r="G10" i="15"/>
  <c r="G11" i="15"/>
  <c r="G12" i="15"/>
  <c r="G13" i="15"/>
  <c r="G14" i="15"/>
  <c r="G15" i="15"/>
  <c r="G16" i="15"/>
  <c r="G17" i="15"/>
  <c r="G18" i="15"/>
  <c r="G19" i="15"/>
  <c r="G20" i="15"/>
  <c r="G22" i="15"/>
  <c r="G23" i="15"/>
  <c r="G24" i="15"/>
  <c r="G21" i="15" s="1"/>
  <c r="G26" i="15"/>
  <c r="G25" i="15" s="1"/>
  <c r="G28" i="15"/>
  <c r="G29" i="15"/>
  <c r="G30" i="15"/>
  <c r="G31" i="15"/>
  <c r="G33" i="15"/>
  <c r="G32" i="15" s="1"/>
  <c r="G35" i="15"/>
  <c r="G36" i="15"/>
  <c r="G38" i="15"/>
  <c r="G37" i="15" s="1"/>
  <c r="G40" i="15"/>
  <c r="G39" i="15" s="1"/>
  <c r="G42" i="15"/>
  <c r="G41" i="15" s="1"/>
  <c r="AE44" i="15"/>
  <c r="F45" i="1" s="1"/>
  <c r="AF44" i="15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3" i="14"/>
  <c r="G24" i="14"/>
  <c r="G25" i="14"/>
  <c r="G26" i="14"/>
  <c r="G27" i="14"/>
  <c r="G29" i="14"/>
  <c r="G30" i="14"/>
  <c r="G31" i="14"/>
  <c r="G32" i="14"/>
  <c r="G33" i="14"/>
  <c r="G35" i="14"/>
  <c r="G36" i="14"/>
  <c r="G37" i="14"/>
  <c r="G34" i="14" s="1"/>
  <c r="I75" i="1" s="1"/>
  <c r="G38" i="14"/>
  <c r="G40" i="14"/>
  <c r="G41" i="14"/>
  <c r="G42" i="14"/>
  <c r="G43" i="14"/>
  <c r="G44" i="14"/>
  <c r="G45" i="14"/>
  <c r="G46" i="14"/>
  <c r="G47" i="14"/>
  <c r="G48" i="14"/>
  <c r="G49" i="14"/>
  <c r="G51" i="14"/>
  <c r="G50" i="14" s="1"/>
  <c r="G53" i="14"/>
  <c r="G52" i="14" s="1"/>
  <c r="G54" i="14"/>
  <c r="G56" i="14"/>
  <c r="G55" i="14" s="1"/>
  <c r="I82" i="1" s="1"/>
  <c r="G58" i="14"/>
  <c r="G59" i="14"/>
  <c r="G60" i="14"/>
  <c r="G61" i="14"/>
  <c r="G63" i="14"/>
  <c r="G62" i="14" s="1"/>
  <c r="G65" i="14"/>
  <c r="G66" i="14"/>
  <c r="G67" i="14"/>
  <c r="G68" i="14"/>
  <c r="G69" i="14"/>
  <c r="G70" i="14"/>
  <c r="G71" i="14"/>
  <c r="G72" i="14"/>
  <c r="G73" i="14"/>
  <c r="G74" i="14"/>
  <c r="G75" i="14"/>
  <c r="G77" i="14"/>
  <c r="G78" i="14"/>
  <c r="G79" i="14"/>
  <c r="G80" i="14"/>
  <c r="G81" i="14"/>
  <c r="G83" i="14"/>
  <c r="G82" i="14" s="1"/>
  <c r="G84" i="14"/>
  <c r="G85" i="14"/>
  <c r="G86" i="14"/>
  <c r="G88" i="14"/>
  <c r="G87" i="14" s="1"/>
  <c r="I92" i="1" s="1"/>
  <c r="G90" i="14"/>
  <c r="G89" i="14" s="1"/>
  <c r="I94" i="1" s="1"/>
  <c r="G92" i="14"/>
  <c r="G93" i="14"/>
  <c r="G91" i="14" s="1"/>
  <c r="I91" i="1" s="1"/>
  <c r="AE95" i="14"/>
  <c r="F44" i="1" s="1"/>
  <c r="G9" i="13"/>
  <c r="G8" i="13" s="1"/>
  <c r="G32" i="13" s="1"/>
  <c r="G43" i="1" s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I72" i="1" s="1"/>
  <c r="G25" i="13"/>
  <c r="G26" i="13"/>
  <c r="I96" i="1" s="1"/>
  <c r="G27" i="13"/>
  <c r="G28" i="13"/>
  <c r="G29" i="13"/>
  <c r="G30" i="13"/>
  <c r="AE32" i="13"/>
  <c r="F43" i="1" s="1"/>
  <c r="AF32" i="13"/>
  <c r="G8" i="12"/>
  <c r="I69" i="1" s="1"/>
  <c r="G9" i="12"/>
  <c r="G10" i="12"/>
  <c r="G11" i="12"/>
  <c r="G12" i="12"/>
  <c r="I85" i="1" s="1"/>
  <c r="G13" i="12"/>
  <c r="AE15" i="12"/>
  <c r="I19" i="1"/>
  <c r="G17" i="26" l="1"/>
  <c r="G37" i="23"/>
  <c r="I84" i="1" s="1"/>
  <c r="G28" i="21"/>
  <c r="I90" i="1" s="1"/>
  <c r="I17" i="1" s="1"/>
  <c r="G25" i="21"/>
  <c r="H50" i="1"/>
  <c r="I50" i="1" s="1"/>
  <c r="G27" i="15"/>
  <c r="G64" i="14"/>
  <c r="I88" i="1" s="1"/>
  <c r="G8" i="14"/>
  <c r="G57" i="14"/>
  <c r="G15" i="12"/>
  <c r="G39" i="14"/>
  <c r="G28" i="14"/>
  <c r="I18" i="1"/>
  <c r="G76" i="14"/>
  <c r="I89" i="1" s="1"/>
  <c r="G21" i="14"/>
  <c r="I74" i="1"/>
  <c r="G8" i="15"/>
  <c r="G27" i="16"/>
  <c r="I78" i="1"/>
  <c r="G8" i="16"/>
  <c r="G21" i="16"/>
  <c r="I83" i="1"/>
  <c r="G23" i="17"/>
  <c r="G8" i="17"/>
  <c r="G8" i="18"/>
  <c r="G37" i="18" s="1"/>
  <c r="G48" i="1" s="1"/>
  <c r="G21" i="18"/>
  <c r="G15" i="19"/>
  <c r="G36" i="19" s="1"/>
  <c r="G49" i="1" s="1"/>
  <c r="H49" i="1" s="1"/>
  <c r="I49" i="1" s="1"/>
  <c r="G8" i="21"/>
  <c r="G8" i="22"/>
  <c r="G25" i="22" s="1"/>
  <c r="G16" i="23"/>
  <c r="G32" i="23"/>
  <c r="I80" i="1" s="1"/>
  <c r="G8" i="23"/>
  <c r="G50" i="23" s="1"/>
  <c r="G54" i="1" s="1"/>
  <c r="G8" i="24"/>
  <c r="F60" i="1"/>
  <c r="G11" i="27"/>
  <c r="F57" i="1"/>
  <c r="H56" i="1"/>
  <c r="I56" i="1" s="1"/>
  <c r="F52" i="1"/>
  <c r="F53" i="1"/>
  <c r="F39" i="1"/>
  <c r="H43" i="1"/>
  <c r="I43" i="1" s="1"/>
  <c r="F42" i="1"/>
  <c r="F41" i="1"/>
  <c r="G33" i="24"/>
  <c r="I86" i="1" s="1"/>
  <c r="G18" i="24"/>
  <c r="AF50" i="23"/>
  <c r="AF25" i="22"/>
  <c r="G19" i="21"/>
  <c r="I73" i="1" s="1"/>
  <c r="AF37" i="18"/>
  <c r="AF47" i="17"/>
  <c r="G34" i="15"/>
  <c r="I81" i="1" s="1"/>
  <c r="AF95" i="14"/>
  <c r="AF15" i="12"/>
  <c r="J28" i="1"/>
  <c r="J26" i="1"/>
  <c r="G38" i="1"/>
  <c r="F38" i="1"/>
  <c r="J23" i="1"/>
  <c r="J24" i="1"/>
  <c r="J25" i="1"/>
  <c r="J27" i="1"/>
  <c r="E24" i="1"/>
  <c r="E26" i="1"/>
  <c r="G59" i="1" l="1"/>
  <c r="H59" i="1" s="1"/>
  <c r="I59" i="1" s="1"/>
  <c r="G60" i="1"/>
  <c r="G57" i="1"/>
  <c r="H57" i="1" s="1"/>
  <c r="I57" i="1" s="1"/>
  <c r="G58" i="1"/>
  <c r="H58" i="1" s="1"/>
  <c r="I58" i="1" s="1"/>
  <c r="H54" i="1"/>
  <c r="I54" i="1" s="1"/>
  <c r="F61" i="1"/>
  <c r="G23" i="1" s="1"/>
  <c r="A23" i="1" s="1"/>
  <c r="A24" i="1" s="1"/>
  <c r="G53" i="1"/>
  <c r="H53" i="1" s="1"/>
  <c r="I53" i="1" s="1"/>
  <c r="G34" i="21"/>
  <c r="G51" i="1" s="1"/>
  <c r="H51" i="1" s="1"/>
  <c r="I51" i="1" s="1"/>
  <c r="H48" i="1"/>
  <c r="I48" i="1" s="1"/>
  <c r="H47" i="1"/>
  <c r="I47" i="1" s="1"/>
  <c r="G95" i="14"/>
  <c r="G40" i="1"/>
  <c r="G41" i="1"/>
  <c r="H41" i="1" s="1"/>
  <c r="I41" i="1" s="1"/>
  <c r="I77" i="1"/>
  <c r="G44" i="15"/>
  <c r="G45" i="1" s="1"/>
  <c r="H45" i="1" s="1"/>
  <c r="I45" i="1" s="1"/>
  <c r="I71" i="1"/>
  <c r="G44" i="16"/>
  <c r="G46" i="1" s="1"/>
  <c r="H46" i="1" s="1"/>
  <c r="I46" i="1" s="1"/>
  <c r="I79" i="1"/>
  <c r="G47" i="17"/>
  <c r="G47" i="1" s="1"/>
  <c r="I76" i="1"/>
  <c r="G36" i="24"/>
  <c r="G55" i="1" s="1"/>
  <c r="H55" i="1" s="1"/>
  <c r="I55" i="1" s="1"/>
  <c r="I68" i="1"/>
  <c r="H60" i="1"/>
  <c r="I60" i="1" s="1"/>
  <c r="G39" i="1"/>
  <c r="H40" i="1"/>
  <c r="I40" i="1" s="1"/>
  <c r="G52" i="1" l="1"/>
  <c r="H52" i="1" s="1"/>
  <c r="I52" i="1" s="1"/>
  <c r="G24" i="1"/>
  <c r="G42" i="1"/>
  <c r="G44" i="1"/>
  <c r="H44" i="1" s="1"/>
  <c r="I44" i="1" s="1"/>
  <c r="I98" i="1"/>
  <c r="I16" i="1"/>
  <c r="I21" i="1" s="1"/>
  <c r="H39" i="1"/>
  <c r="G61" i="1" l="1"/>
  <c r="G25" i="1" s="1"/>
  <c r="H42" i="1"/>
  <c r="I42" i="1" s="1"/>
  <c r="I61" i="1" s="1"/>
  <c r="J87" i="1"/>
  <c r="J77" i="1"/>
  <c r="J97" i="1"/>
  <c r="J72" i="1"/>
  <c r="J82" i="1"/>
  <c r="J93" i="1"/>
  <c r="J90" i="1"/>
  <c r="J80" i="1"/>
  <c r="J94" i="1"/>
  <c r="J73" i="1"/>
  <c r="J89" i="1"/>
  <c r="J86" i="1"/>
  <c r="J70" i="1"/>
  <c r="J69" i="1"/>
  <c r="J95" i="1"/>
  <c r="J68" i="1"/>
  <c r="J74" i="1"/>
  <c r="J96" i="1"/>
  <c r="J84" i="1"/>
  <c r="J78" i="1"/>
  <c r="J79" i="1"/>
  <c r="J83" i="1"/>
  <c r="J75" i="1"/>
  <c r="J88" i="1"/>
  <c r="J81" i="1"/>
  <c r="J92" i="1"/>
  <c r="J71" i="1"/>
  <c r="J76" i="1"/>
  <c r="J91" i="1"/>
  <c r="J85" i="1"/>
  <c r="I39" i="1"/>
  <c r="G28" i="1" l="1"/>
  <c r="H61" i="1"/>
  <c r="J98" i="1"/>
  <c r="J53" i="1"/>
  <c r="J39" i="1"/>
  <c r="J54" i="1"/>
  <c r="J58" i="1"/>
  <c r="J51" i="1"/>
  <c r="J46" i="1"/>
  <c r="J50" i="1"/>
  <c r="J48" i="1"/>
  <c r="J42" i="1"/>
  <c r="J45" i="1"/>
  <c r="J52" i="1"/>
  <c r="J44" i="1"/>
  <c r="J49" i="1"/>
  <c r="J40" i="1"/>
  <c r="J60" i="1"/>
  <c r="J59" i="1"/>
  <c r="J57" i="1"/>
  <c r="J43" i="1"/>
  <c r="J55" i="1"/>
  <c r="J56" i="1"/>
  <c r="J47" i="1"/>
  <c r="J41" i="1"/>
  <c r="A25" i="1"/>
  <c r="J61" i="1" l="1"/>
  <c r="G26" i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<sst xmlns="http://schemas.openxmlformats.org/spreadsheetml/2006/main" count="2374" uniqueCount="608">
  <si>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</si>
  <si>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</si>
  <si>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</si>
  <si>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</si>
  <si>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</si>
  <si>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</si>
  <si>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</si>
  <si>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</si>
  <si>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</si>
  <si>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</si>
  <si>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</si>
  <si>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</si>
  <si>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</si>
  <si>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</si>
  <si>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</si>
  <si>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</si>
  <si>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</si>
  <si>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</si>
  <si>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</si>
  <si>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</si>
  <si>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</si>
  <si>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</si>
  <si>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</si>
  <si>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</si>
  <si>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</si>
  <si>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</si>
  <si>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</si>
  <si>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</si>
  <si>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</si>
  <si>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</si>
  <si>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</si>
  <si>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</si>
  <si>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</si>
  <si>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</si>
  <si>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</si>
  <si>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</si>
  <si>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</si>
  <si>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</si>
  <si>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</si>
  <si>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</si>
  <si>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2024027b</t>
  </si>
  <si>
    <t>Silážní žlab, automatická mostní váha Ruda</t>
  </si>
  <si>
    <t>Stavba</t>
  </si>
  <si>
    <t>SO 00</t>
  </si>
  <si>
    <t>Bourání</t>
  </si>
  <si>
    <t>00-01</t>
  </si>
  <si>
    <t>Bourání komunikací a zpevněných ploch - frézování</t>
  </si>
  <si>
    <t>SO 01</t>
  </si>
  <si>
    <t>Silážní žlaby</t>
  </si>
  <si>
    <t>Příprava území</t>
  </si>
  <si>
    <t>01-02</t>
  </si>
  <si>
    <t>Silážní žlab 5 komora</t>
  </si>
  <si>
    <t>01-03</t>
  </si>
  <si>
    <t>Záchytná prefabrikovaná jímka 5420/3600/2600mm</t>
  </si>
  <si>
    <t>01-04</t>
  </si>
  <si>
    <t>Akumulačníí prefabrikovaná jímka 14660/3600/2600mm</t>
  </si>
  <si>
    <t>01-05</t>
  </si>
  <si>
    <t>Dešťová kanalizace</t>
  </si>
  <si>
    <t>01-06</t>
  </si>
  <si>
    <t>Záchytná kanalizace</t>
  </si>
  <si>
    <t>01-07</t>
  </si>
  <si>
    <t>Zpevněné plochy</t>
  </si>
  <si>
    <t>01-08</t>
  </si>
  <si>
    <t>Sadové úpravy</t>
  </si>
  <si>
    <t>01-09</t>
  </si>
  <si>
    <t>Opěrná stěna</t>
  </si>
  <si>
    <t>SO 02</t>
  </si>
  <si>
    <t>Automatická mostní váha</t>
  </si>
  <si>
    <t>02-01</t>
  </si>
  <si>
    <t>Příprava území, sadové úpravy</t>
  </si>
  <si>
    <t>02-02</t>
  </si>
  <si>
    <t>Váha s nájezdy</t>
  </si>
  <si>
    <t>02-03</t>
  </si>
  <si>
    <t>02-04</t>
  </si>
  <si>
    <t>SO 21</t>
  </si>
  <si>
    <t>21-1</t>
  </si>
  <si>
    <t>SO 22</t>
  </si>
  <si>
    <t>Práce nutné k dokončení díla</t>
  </si>
  <si>
    <t>22-01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</si>
  <si>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</si>
  <si>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</si>
  <si>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</si>
  <si>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</si>
  <si>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</si>
  <si>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</si>
  <si>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</si>
  <si>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</si>
  <si>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181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</si>
  <si>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</si>
  <si>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</si>
  <si>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</si>
  <si>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</si>
  <si>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</si>
  <si>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</si>
  <si>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38</t>
  </si>
  <si>
    <t>Kompletní konstrukce</t>
  </si>
  <si>
    <t>46</t>
  </si>
  <si>
    <t>5</t>
  </si>
  <si>
    <t>Komunikace</t>
  </si>
  <si>
    <t>63</t>
  </si>
  <si>
    <t>Podlahy a podlahové konstrukce</t>
  </si>
  <si>
    <t>8</t>
  </si>
  <si>
    <t>Trubní vedení</t>
  </si>
  <si>
    <t>87</t>
  </si>
  <si>
    <t>Potrubí z trub z plastických hmot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</si>
  <si>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</si>
  <si>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</si>
  <si>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</si>
  <si>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</si>
  <si>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</si>
  <si>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</si>
  <si>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</si>
  <si>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</si>
  <si>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952</t>
  </si>
  <si>
    <t>Stavební přípomoce</t>
  </si>
  <si>
    <t>979</t>
  </si>
  <si>
    <t>Odvoz suti</t>
  </si>
  <si>
    <t>99</t>
  </si>
  <si>
    <t>Staveništní přesun hmot</t>
  </si>
  <si>
    <t>ON</t>
  </si>
  <si>
    <t>711</t>
  </si>
  <si>
    <t>Izolace proti vodě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</si>
  <si>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</si>
  <si>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</si>
  <si>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</si>
  <si>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</si>
  <si>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</si>
  <si>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</si>
  <si>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</si>
  <si>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</si>
  <si>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M33</t>
  </si>
  <si>
    <t>Montáže dopravních zařízení a vah-výtahy</t>
  </si>
  <si>
    <t>M43</t>
  </si>
  <si>
    <t>Montáže ocelových konstrukcí</t>
  </si>
  <si>
    <t>M46</t>
  </si>
  <si>
    <t>Zemní práce při montážích</t>
  </si>
  <si>
    <t>D96</t>
  </si>
  <si>
    <t>Přesuny suti a vybouraných hmot</t>
  </si>
  <si>
    <t>PSU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</si>
  <si>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</si>
  <si>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</si>
  <si>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</si>
  <si>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</si>
  <si>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</si>
  <si>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</si>
  <si>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</si>
  <si>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</si>
  <si>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</si>
  <si>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</si>
  <si>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</si>
  <si>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</si>
  <si>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</si>
  <si>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</si>
  <si>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113107630R00</t>
  </si>
  <si>
    <t>Odstranění podkladu nad 50 m2,kam.drcené tl.30 cm</t>
  </si>
  <si>
    <t>m2</t>
  </si>
  <si>
    <t>POL1_</t>
  </si>
  <si>
    <t>113151250R00</t>
  </si>
  <si>
    <t>Fréz.živič krytu nad 500 m2, bez překážek do tl.15 cm</t>
  </si>
  <si>
    <t>919735113R00</t>
  </si>
  <si>
    <t>Řezání stávajícího živičného krytu tl. 10 - 15 cm</t>
  </si>
  <si>
    <t>m</t>
  </si>
  <si>
    <t>979081111R00</t>
  </si>
  <si>
    <t>Odvoz suti a vybour. hmot na skládku do 1 km vč nalažení a složení na skládce bez poplatku za skládkování</t>
  </si>
  <si>
    <t>t</t>
  </si>
  <si>
    <t>POL8_</t>
  </si>
  <si>
    <t>SUM</t>
  </si>
  <si>
    <t>Poznámky uchazeče k zadání</t>
  </si>
  <si>
    <t>POPUZIV</t>
  </si>
  <si>
    <t>END</t>
  </si>
  <si>
    <t>115101201R00</t>
  </si>
  <si>
    <t>Čerpání vody na výšku do 10 m, přítok do 500 l/min</t>
  </si>
  <si>
    <t>h</t>
  </si>
  <si>
    <t>115101301R00</t>
  </si>
  <si>
    <t>Pohotovost čerp.soupravy, výška 10 m, přítok 500 l</t>
  </si>
  <si>
    <t>den</t>
  </si>
  <si>
    <t>POL1_1</t>
  </si>
  <si>
    <t>122201103R00</t>
  </si>
  <si>
    <t>Odkopávky nezapažené v hor. 3 do 10000 m3</t>
  </si>
  <si>
    <t>m3</t>
  </si>
  <si>
    <t>122201109R00</t>
  </si>
  <si>
    <t>Příplatek za lepivost - odkopávky v hor. 3</t>
  </si>
  <si>
    <t>122301103R00</t>
  </si>
  <si>
    <t>Odkopávky nezapažené v hor. 4 do 10000 m3</t>
  </si>
  <si>
    <t>122301109R00</t>
  </si>
  <si>
    <t>Příplatek za lepivost - odkopávky v hor. 4</t>
  </si>
  <si>
    <t>162301101R00</t>
  </si>
  <si>
    <t>Vodorovné přemístění výkopku z hor.1-4 do 500 m</t>
  </si>
  <si>
    <t>171101104R00</t>
  </si>
  <si>
    <t>Uložení sypaniny do násypů zhutněných na 102% PS</t>
  </si>
  <si>
    <t>171201201R00</t>
  </si>
  <si>
    <t>Uložení sypaniny na skl.-sypanina na výšku přes 2m</t>
  </si>
  <si>
    <t>181101102R00</t>
  </si>
  <si>
    <t>Úprava pláně v zářezech a násypech v hor. 1-4, se zhutněním</t>
  </si>
  <si>
    <t>182201101R00</t>
  </si>
  <si>
    <t>Svahování násypů</t>
  </si>
  <si>
    <t>182301131R00</t>
  </si>
  <si>
    <t>Rozprostření ornice, svah, tl. do 10 cm, nad 500m2</t>
  </si>
  <si>
    <t>1-01</t>
  </si>
  <si>
    <t>Zkoušky zhutnění</t>
  </si>
  <si>
    <t>ks</t>
  </si>
  <si>
    <t>1-02</t>
  </si>
  <si>
    <t>Geologický dohled při provádění zemních prací - HTÚ, zakládání, komunikace</t>
  </si>
  <si>
    <t>1-03</t>
  </si>
  <si>
    <t>Pořízení vhodné zeminy do zhutněných násypů vč naložení a dopravy na místo uložení výměna nevhodné zeminy</t>
  </si>
  <si>
    <t>561471125R00</t>
  </si>
  <si>
    <t>Podklad ze zeminy stab.vápnem, Road Mix, tl. 35 cm</t>
  </si>
  <si>
    <t>979086112R00</t>
  </si>
  <si>
    <t>Nakládání nebo překládání suti a vybouraných hmot</t>
  </si>
  <si>
    <t>Odvoz suti a vybour. hmot na skládku do 1 km</t>
  </si>
  <si>
    <t>979081121R00</t>
  </si>
  <si>
    <t>Příplatek k odvozu za každý další 1 km dalších 19km</t>
  </si>
  <si>
    <t>979999987R00</t>
  </si>
  <si>
    <t>Poplatek za recyklaci směsi suti betonu, cihel, tašek a ker.výrobků, kusovost nad 1600 cm2 (170107)</t>
  </si>
  <si>
    <t>167101101R00</t>
  </si>
  <si>
    <t>Nakládání výkopku z hor.1-4 v množství do 100 m3</t>
  </si>
  <si>
    <t>Úprava pláně v zářezech v hor. 1-4, se zhutněním</t>
  </si>
  <si>
    <t>273322411R00</t>
  </si>
  <si>
    <t>Železobeton základových desek C 25/30 XC4, XF3</t>
  </si>
  <si>
    <t>273356021R00</t>
  </si>
  <si>
    <t>Bednění základových desek,plochy rovinné, zřízení</t>
  </si>
  <si>
    <t>273356022R00</t>
  </si>
  <si>
    <t>Bednění základových desek,plochy rovinné,odbednění</t>
  </si>
  <si>
    <t>273361821R00</t>
  </si>
  <si>
    <t>Výztuž základových desek z betonářské ocelí 10505</t>
  </si>
  <si>
    <t>273361921RT8</t>
  </si>
  <si>
    <t xml:space="preserve">Výztuž základových desek ze svařovaných sítí KY 81, drát d 8,0 mm, oko 100 x 100 mm </t>
  </si>
  <si>
    <t>341321610R00</t>
  </si>
  <si>
    <t>Beton nosných stěn železový C 30/37 beton C 30/37 XC4, XF3, XA3</t>
  </si>
  <si>
    <t>341351105R00</t>
  </si>
  <si>
    <t>Bednění stěn nosných oboustranné - zřízení</t>
  </si>
  <si>
    <t>341351106R00</t>
  </si>
  <si>
    <t>Bednění stěn nosných oboustranné - odstranění</t>
  </si>
  <si>
    <t>341361721R00</t>
  </si>
  <si>
    <t>Výztuž stěn a příček z oceli B500B</t>
  </si>
  <si>
    <t>341361921RT8</t>
  </si>
  <si>
    <t>Výztuž stěn a příček svařovanou sítí průměr drátu  8,0, oka 100/100 mm KY81</t>
  </si>
  <si>
    <t>573231123R00</t>
  </si>
  <si>
    <t>Postřik spojovací z KAE, množství zbytkového asfaltu 0,3 kg/m2</t>
  </si>
  <si>
    <t>577161114RT2</t>
  </si>
  <si>
    <t>Beton asfalt. ACO 8 (ABJ II) obrusný, š. do 3 m, tl. 7 cm kyselinovzdorný plochy 201-1000 m2</t>
  </si>
  <si>
    <t>46-01</t>
  </si>
  <si>
    <t>Utěsnění spáry okolo štěrbinového žlabu viz detaily č.v.13</t>
  </si>
  <si>
    <t>bm</t>
  </si>
  <si>
    <t>46-02</t>
  </si>
  <si>
    <t>Štěrbinový žlab s přerušovanou štěrbinou 4045/400/500mm, vliv prostředí XF4+XA3, vitřní sklon 0,5% zatížení D400 vč čistících dílů a napojením na záchytnou kanalizaci</t>
  </si>
  <si>
    <t>564231111R00</t>
  </si>
  <si>
    <t>Podklad ze štěrkopísku po zhutnění tloušťky 10 cm, prosívka</t>
  </si>
  <si>
    <t>631313611R00</t>
  </si>
  <si>
    <t>Mazanina betonová tl. 8 - 12 cm C 16/20</t>
  </si>
  <si>
    <t>631315611R00</t>
  </si>
  <si>
    <t>Mazanina betonová tl. 12 - 24 cm C 16/20</t>
  </si>
  <si>
    <t>631351101R00</t>
  </si>
  <si>
    <t>Bednění stěn, rýh a otvorů v podlahách - zřízení</t>
  </si>
  <si>
    <t>631351102R00</t>
  </si>
  <si>
    <t>Bednění stěn, rýh a otvorů v podlahách -odstranění</t>
  </si>
  <si>
    <t>631361921RT5</t>
  </si>
  <si>
    <t>Výztuž mazanin svařovanou sítí KH 20, drát d 6,0 mm, oko 150 x 150 mm</t>
  </si>
  <si>
    <t>631571003R00</t>
  </si>
  <si>
    <t>Násyp ze štěrkopísku 0 - 63,  zpevňující</t>
  </si>
  <si>
    <t>871218111R00</t>
  </si>
  <si>
    <t>Kladení dren. potrubí do rýhy, tvr. PVC, do 90 mm</t>
  </si>
  <si>
    <t>28611222.AR</t>
  </si>
  <si>
    <t>Trubka PVC drenážní flexibilní d 80 mm</t>
  </si>
  <si>
    <t>POL3_</t>
  </si>
  <si>
    <t>917862111RT7</t>
  </si>
  <si>
    <t>Osazení stojatého obrubníku betonového, s boční opěrou, do lože z betonu C 12/15 včetně obrubníku ABO 1 - 15 100/15/25</t>
  </si>
  <si>
    <t>935112211R00</t>
  </si>
  <si>
    <t>Osazení přík.žlabu do C8/10 tl.10cm z tvárnic 80cm</t>
  </si>
  <si>
    <t>592275200R</t>
  </si>
  <si>
    <t>Žlab betonový B&amp;BC 33-60, tl. 80 mm</t>
  </si>
  <si>
    <t>kus</t>
  </si>
  <si>
    <t>POL3_1</t>
  </si>
  <si>
    <t>941955004R00</t>
  </si>
  <si>
    <t>Lešení lehké pomocné, výška podlahy do 3,5 m</t>
  </si>
  <si>
    <t xml:space="preserve">95-01 </t>
  </si>
  <si>
    <t>Informační systém - bezpečnostní tabulky, značky</t>
  </si>
  <si>
    <t>952901311R00</t>
  </si>
  <si>
    <t>Vyčištění zemědělských budov a objektů</t>
  </si>
  <si>
    <t>953941312R00</t>
  </si>
  <si>
    <t>Osazení hasicího přístroje na stěnu</t>
  </si>
  <si>
    <t>44984132R</t>
  </si>
  <si>
    <t>Přístroj hasicí 34A hasicí schopnost 13A</t>
  </si>
  <si>
    <t>998142261R00</t>
  </si>
  <si>
    <t>Přesun hmot, zásobníky zemědělské monolitické</t>
  </si>
  <si>
    <t>POL7_</t>
  </si>
  <si>
    <t>711471051RZ5</t>
  </si>
  <si>
    <t>POL1_7</t>
  </si>
  <si>
    <t>711472051RZ5</t>
  </si>
  <si>
    <t>711491171R00</t>
  </si>
  <si>
    <t>Izolace tlaková, podkladní textilie, vodorovná</t>
  </si>
  <si>
    <t>711491172R00</t>
  </si>
  <si>
    <t>Provedení izolace proti tlakové vodě, na ploše vodorovné, ochrannou textilií</t>
  </si>
  <si>
    <t>711491175R00</t>
  </si>
  <si>
    <t>Izolace tlaková, připevnění kotvícími pásky</t>
  </si>
  <si>
    <t>711491271R00</t>
  </si>
  <si>
    <t>Provedení izolace proti tlakové vodě, na ploše svislé, podkladní textilií</t>
  </si>
  <si>
    <t>711491272R00</t>
  </si>
  <si>
    <t>Provedení izolace proti tlakové vodě, na ploše svislé, ochrannou textilií</t>
  </si>
  <si>
    <t>28324360</t>
  </si>
  <si>
    <t>Lišta krycí pro kotvení izolace</t>
  </si>
  <si>
    <t>POL3_7</t>
  </si>
  <si>
    <t>69370514R</t>
  </si>
  <si>
    <t>Geotextilie 300 g/m2</t>
  </si>
  <si>
    <t>69370522R</t>
  </si>
  <si>
    <t xml:space="preserve">Geotextilie 500g/m2 </t>
  </si>
  <si>
    <t>998711101R00</t>
  </si>
  <si>
    <t>Přesun hmot pro izolace proti vodě, výšky do 6 m</t>
  </si>
  <si>
    <t>764352205R00</t>
  </si>
  <si>
    <t>Žlaby z Pz plechu podokapní půlkruhové, rš 400 mm</t>
  </si>
  <si>
    <t>764359211R00</t>
  </si>
  <si>
    <t>Kotlík z Pz plechu kónický pro trouby D do 100 mm</t>
  </si>
  <si>
    <t>764391230R00</t>
  </si>
  <si>
    <t>Závětrná lišta z Pz plechu, rš 400 mm</t>
  </si>
  <si>
    <t>764454202R00</t>
  </si>
  <si>
    <t>Odpadní trouby z Pz plechu, kruhové, D 100 mm</t>
  </si>
  <si>
    <t>998764102R00</t>
  </si>
  <si>
    <t>Přesun hmot pro klempířské konstr., výšky do 12 m</t>
  </si>
  <si>
    <t>767392112R00</t>
  </si>
  <si>
    <t>Montáž krytiny střech, tvar. plechem, šroubováním</t>
  </si>
  <si>
    <t>553506962R</t>
  </si>
  <si>
    <t>Plech trapézový pozink s prolisem, tl. 0,75 mm vč. prořezu</t>
  </si>
  <si>
    <t>767990010RAC</t>
  </si>
  <si>
    <t>Atypické ocelové konstrukce ocelové žárově zinkované zábradlí č.v.1.01.04 10 - 50 kg/kus</t>
  </si>
  <si>
    <t>kg</t>
  </si>
  <si>
    <t>POL2_</t>
  </si>
  <si>
    <t>998767102R00</t>
  </si>
  <si>
    <t>Přesun hmot pro zámečnické konstr., výšky do 12 m</t>
  </si>
  <si>
    <t>M21-01</t>
  </si>
  <si>
    <t>Elektroinstalace - silážní žlab, automatická mostová váha Příloha č.1 - samostatný výkaz výměr, přenést cenu</t>
  </si>
  <si>
    <t>430800010RA0</t>
  </si>
  <si>
    <t>m2 ZP</t>
  </si>
  <si>
    <t>783992000R00</t>
  </si>
  <si>
    <t>Nátěr bezpečnostními barvami šrafováním</t>
  </si>
  <si>
    <t xml:space="preserve">783-01 </t>
  </si>
  <si>
    <t>Nátěr stěn ochranný kyselinovzdorný 1+2 např. Botament</t>
  </si>
  <si>
    <t>131101202R00</t>
  </si>
  <si>
    <t>Hloubení zapažených jam v hor.2 do 1000 m3</t>
  </si>
  <si>
    <t>131201119R00</t>
  </si>
  <si>
    <t>Příplatek za lepivost - hloubení nezap.jam v hor.3</t>
  </si>
  <si>
    <t>131301112R00</t>
  </si>
  <si>
    <t>Hloubení nezapaž. jam hor.4 do 1000 m3, STROJNĚ</t>
  </si>
  <si>
    <t>131301119R00</t>
  </si>
  <si>
    <t>Příplatek za lepivost - hloubení nezap.jam v hor.4</t>
  </si>
  <si>
    <t>167101102R00</t>
  </si>
  <si>
    <t>Nakládání výkopku z hor.1-4 v množství nad 100 m3</t>
  </si>
  <si>
    <t>Uložení sypaniny na skl.-modelace na výšku přes 2m</t>
  </si>
  <si>
    <t>174101101R00</t>
  </si>
  <si>
    <t>Zásyp jam, rýh, šachet se zhutněním</t>
  </si>
  <si>
    <t>279311611R00</t>
  </si>
  <si>
    <t>Beton základových zdí prostý C -/7,5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</si>
  <si>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</si>
  <si>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</si>
  <si>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</si>
  <si>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</si>
  <si>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 xml:space="preserve">38-01 </t>
  </si>
  <si>
    <t>D+M prefabrikovaná žlb záchytná jímka 5420/3600/2600mm</t>
  </si>
  <si>
    <t>POL1_0</t>
  </si>
  <si>
    <t>631361921RT8</t>
  </si>
  <si>
    <t>Výztuž mazanin svařovanou sítí KY 81, drát d 8,0 mm, oko 100 x 100 mm</t>
  </si>
  <si>
    <t>Násyp ze štěrkodrti frakce 0 - 63,  zpevňující</t>
  </si>
  <si>
    <t>631571004R00</t>
  </si>
  <si>
    <t>Násyp ze štěrkodrti frakce 4-8, zpevňující</t>
  </si>
  <si>
    <t>8-01</t>
  </si>
  <si>
    <t>Vodotěsný prostup potrubí do DN 160 mm pro nerez sací potrubí vč vývrtu a těsnění</t>
  </si>
  <si>
    <t>933901111R00</t>
  </si>
  <si>
    <t>Zkouška vodotěsnosti beton. nádrže do 1000 m3</t>
  </si>
  <si>
    <t>933901311R00</t>
  </si>
  <si>
    <t>Naplnění a vyprázdnění nádrže do 1000 m3</t>
  </si>
  <si>
    <t>952903112R00</t>
  </si>
  <si>
    <t>Vyčištění objektů do 3,5 m,čistíren, nádrží a pod.</t>
  </si>
  <si>
    <t>952-01</t>
  </si>
  <si>
    <t>hod</t>
  </si>
  <si>
    <t>998145421R00</t>
  </si>
  <si>
    <t>Přesun hmot, zásobníky zemědělské montované</t>
  </si>
  <si>
    <t>D+M prefabrikovaná žlb akumulační jímka 14660/3600/2600mm</t>
  </si>
  <si>
    <t>132201213R00</t>
  </si>
  <si>
    <t>Hloubení rýh š.do 200 cm hor.3 do 10000 m3,STROJNĚ</t>
  </si>
  <si>
    <t>132201219R00</t>
  </si>
  <si>
    <t>Přípl.za lepivost,hloubení rýh 200cm,hor.3,STROJNĚ</t>
  </si>
  <si>
    <t>151101101R00</t>
  </si>
  <si>
    <t>Pažení a rozepření stěn rýh - příložné - hl.do 2 m</t>
  </si>
  <si>
    <t>151101102R00</t>
  </si>
  <si>
    <t>Pažení a rozepření stěn rýh - příložné - hl.do 4 m</t>
  </si>
  <si>
    <t>151101111R00</t>
  </si>
  <si>
    <t>Odstranění pažení stěn rýh - příložné - hl. do 2 m</t>
  </si>
  <si>
    <t>151101112R00</t>
  </si>
  <si>
    <t>Odstranění pažení stěn rýh - příložné - hl. do 4 m</t>
  </si>
  <si>
    <t>175101101RT2</t>
  </si>
  <si>
    <t>Obsyp potrubí bez prohození sypaniny s dodáním štěrkopísku frakce 0 - 22 mm</t>
  </si>
  <si>
    <t>451572111R00</t>
  </si>
  <si>
    <t>Lože pod potrubí z kameniva těženého 0 - 4 mm</t>
  </si>
  <si>
    <t>721242116R00</t>
  </si>
  <si>
    <t>Lapač střešních splavenin litinový, DN 125 mm</t>
  </si>
  <si>
    <t>871313121R00</t>
  </si>
  <si>
    <t>Montáž trub kanaliz. z plastu, hrdlových, DN 150</t>
  </si>
  <si>
    <t>871353121R00</t>
  </si>
  <si>
    <t>Montáž trub kanaliz. z plastu, hrdlových, DN 200</t>
  </si>
  <si>
    <t>877313123R00</t>
  </si>
  <si>
    <t>Montáž tvarovek jednoos. plast. gum.kroužek DN 150</t>
  </si>
  <si>
    <t>877353121R00</t>
  </si>
  <si>
    <t>Montáž tvarovek odboč. plast. gum. kroužek do DN 200</t>
  </si>
  <si>
    <t>877353123R00</t>
  </si>
  <si>
    <t>Montáž tvarovek jednoos. plast. gum.kroužek DN 200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</si>
  <si>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</si>
  <si>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</si>
  <si>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</si>
  <si>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</si>
  <si>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</si>
  <si>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28611262.AR</t>
  </si>
  <si>
    <t>Trubka kanalizační KGEM SN 8 PVC 160x4,7x5000 vč ztratného</t>
  </si>
  <si>
    <t>28611265.AR</t>
  </si>
  <si>
    <t>Trubka kanalizační KGEM SN 8 PVC 200x5,9x5000 vč ztratného</t>
  </si>
  <si>
    <t>28651662.AR</t>
  </si>
  <si>
    <t>Koleno kanalizační KGB 160/ 45° PVC</t>
  </si>
  <si>
    <t>28651666.AR</t>
  </si>
  <si>
    <t>Koleno kanalizační KGB 200/ 30° PVC</t>
  </si>
  <si>
    <t>28651667.AR</t>
  </si>
  <si>
    <t>Koleno kanalizační KGB 200/ 45° PVC</t>
  </si>
  <si>
    <t>28651705.AR</t>
  </si>
  <si>
    <t>Odbočka kanalizační KGEA 160/ 160/45° PVC</t>
  </si>
  <si>
    <t>28651708.AR</t>
  </si>
  <si>
    <t>Odbočka kanalizační KGEA 200/ 160/45° PVC</t>
  </si>
  <si>
    <t>894411020RBG</t>
  </si>
  <si>
    <t>Vpusť uliční z dílců DN 450,s kal.košem,s výtokem DN 200, mříž litina 500x500 EUROPA 40 t, hl.1,64 m</t>
  </si>
  <si>
    <t>894412211RAB1</t>
  </si>
  <si>
    <t>Šachta, DN 1000, stěna 90 mm, dno přímé V max. 40 hloubka dna do 2,26 m, poklop litina 40 t  - šachta Š1, Š5</t>
  </si>
  <si>
    <t>894412211RAB2</t>
  </si>
  <si>
    <t>Šachta, DN 1000, stěna 90 mm, dno přímé V max. 40 hloubka dna do 2,26 m, vtokový poklop litina 40 t  - šachta Š2, Š3</t>
  </si>
  <si>
    <t>894412211RBB</t>
  </si>
  <si>
    <t>Šachta, DN 1000, stěna 90 mm, dno přímé V max. 40 hloubka dna 3,26 m, poklop litina 40 t - šachta Š4</t>
  </si>
  <si>
    <t>89-01</t>
  </si>
  <si>
    <t>Napojení ďešťové kanalizace DN 200 na šachtu Š4</t>
  </si>
  <si>
    <t>998276101R00</t>
  </si>
  <si>
    <t>Přesun hmot, trubní vedení plastová, otevř. výkop</t>
  </si>
  <si>
    <t>Montáž tvarovek odboč. plast. gum. kroužek DN 200</t>
  </si>
  <si>
    <t>28651652.AR</t>
  </si>
  <si>
    <t>Koleno kanalizační KGB 110/ 45° PVC</t>
  </si>
  <si>
    <t>28651706.AR</t>
  </si>
  <si>
    <t>Odbočka kanalizační KGEA 200/ 110/45° PVC</t>
  </si>
  <si>
    <t>28651709.AR</t>
  </si>
  <si>
    <t>Odbočka kanalizační KGEA 200/ 200/45° PVC</t>
  </si>
  <si>
    <t>122202202R00</t>
  </si>
  <si>
    <t>Odkopávky pro silnice v hor. 3 do 1000 m3</t>
  </si>
  <si>
    <t>122202209R00</t>
  </si>
  <si>
    <t>Příplatek za lepivost - odkop. pro silnice v hor.3</t>
  </si>
  <si>
    <t>Zkoušky zhutnění dílčích vrstev skladby komunikací</t>
  </si>
  <si>
    <t>564251111R00</t>
  </si>
  <si>
    <t>Podklad ze štěrkopísku po zhutnění tloušťky 15 cm stěrkodrtť třída A frakce 0-32mm</t>
  </si>
  <si>
    <t>564851111RT4</t>
  </si>
  <si>
    <t>Podklad ze štěrkodrti po zhutnění tloušťky 15 cm štěrkodrť třída A frakce 0-63 mm</t>
  </si>
  <si>
    <t>569851111R00</t>
  </si>
  <si>
    <t>Zpevnění krajnic štěrkodrtí tloušťky 15 cm štěrkodrť frakce 0-63mm</t>
  </si>
  <si>
    <t>573111123R00</t>
  </si>
  <si>
    <t>Postřik infiltrační, množství zbytkového asfaltového pojiva 0,80 kg/m2</t>
  </si>
  <si>
    <t>573231124R00</t>
  </si>
  <si>
    <t>Postřik spojovací z KAE, množství zbytkového asfaltu 0,4 kg/m2 spojovací asfalt 50/70</t>
  </si>
  <si>
    <t>577132111R00</t>
  </si>
  <si>
    <t>Beton asfalt. ACO 11+ obrusný, š.nad 3 m, tl. 4 cm plochy nad 1000 m2</t>
  </si>
  <si>
    <t>577152123R00</t>
  </si>
  <si>
    <t>Beton asfalt. ACL 16+ ložný, š. nad 3 m, tl. 6 cm plochy nad 1000 m2</t>
  </si>
  <si>
    <t>577172125R00</t>
  </si>
  <si>
    <t>Beton asfalt. ACL 16+ ložný, š. nad 3 m, tl. 8 cm plochy nad 1000 m2</t>
  </si>
  <si>
    <t>457621411R00</t>
  </si>
  <si>
    <t>Těsnění z asfaltobet. úprava spár zálivkou 1 kg/m</t>
  </si>
  <si>
    <t xml:space="preserve">4-01 </t>
  </si>
  <si>
    <t>Montáž živičné těsnící pásky</t>
  </si>
  <si>
    <t>283553394R</t>
  </si>
  <si>
    <t>917762111RT8</t>
  </si>
  <si>
    <t>Osazení ležatého obrubníku betonového, s boční opěrou, do lože z betonu C 12/15 včetně obrubníku 100/15/30</t>
  </si>
  <si>
    <t>917832111RT7</t>
  </si>
  <si>
    <t>Osazení stojatého obrubníku betonového, bez boční opěry, do lože z betonu C 12/15 včetně obrubníku ABO 2 - 15 100/15/25</t>
  </si>
  <si>
    <t>998225111R00</t>
  </si>
  <si>
    <t>Přesun hmot, pozemní komunikace, kryt živičný</t>
  </si>
  <si>
    <t>767-01</t>
  </si>
  <si>
    <t>Samonosná vjezdová posuvná vrata žárově zinkovaná z uzavřených profilů šířka průjezdu 8m, elektrický pohon, dálkové ovládání</t>
  </si>
  <si>
    <t>Nakládání výkopku z hor. 1 ÷ 4 v množství do 100 m3</t>
  </si>
  <si>
    <t>180401212R00</t>
  </si>
  <si>
    <t>Založení trávníku lučního výsevem ve svahu do 1:2</t>
  </si>
  <si>
    <t>00572472R</t>
  </si>
  <si>
    <t>Směs travní luční</t>
  </si>
  <si>
    <t>998231311R00</t>
  </si>
  <si>
    <t>Přesun hmot pro sadovnické a krajin. úpravy do 5km</t>
  </si>
  <si>
    <t>132201210R00</t>
  </si>
  <si>
    <t>Hloubení rýh š.do 200 cm hor.3 do 50 m3,STROJNĚ</t>
  </si>
  <si>
    <t>212810010RAD</t>
  </si>
  <si>
    <t>Trativody z PVC drenážních flexibilních trubek lože a obsyp štěrkopískem, trubky d 160 mm</t>
  </si>
  <si>
    <t>POL2_1</t>
  </si>
  <si>
    <t>311321411R00</t>
  </si>
  <si>
    <t>Železobeton nadzákladových zdí C 25/30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</si>
  <si>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</si>
  <si>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</si>
  <si>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</si>
  <si>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</si>
  <si>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</si>
  <si>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</si>
  <si>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338171122R00</t>
  </si>
  <si>
    <t>Osazení sloupků plot.ocel. do 2,6 m, zabet.C 25/30</t>
  </si>
  <si>
    <t>631312511R00</t>
  </si>
  <si>
    <t>Mazanina betonová tl. 5 - 8 cm C 12/15</t>
  </si>
  <si>
    <t>Násyp ze štěrkopísku 0 - 32,  zpevňující</t>
  </si>
  <si>
    <t>767911130RT1</t>
  </si>
  <si>
    <t>Montáž oplocení z pletiva v.do 2,0 m,napínací drát vč. dodávky pletiva, napínacího drátu a napínáku</t>
  </si>
  <si>
    <t>998767101R00</t>
  </si>
  <si>
    <t>Přesun hmot pro zámečnické konstr., výšky do 6 m</t>
  </si>
  <si>
    <t>998152111R00</t>
  </si>
  <si>
    <t xml:space="preserve">Přesun hmot, zdi a valy samostatné </t>
  </si>
  <si>
    <t>111201101R00</t>
  </si>
  <si>
    <t>Odstranění křovin i s kořeny na ploše do 1000 m2</t>
  </si>
  <si>
    <t>111201401R00</t>
  </si>
  <si>
    <t>Spálení křovin a stromů o průměru do 100 mm</t>
  </si>
  <si>
    <t>112101101R00</t>
  </si>
  <si>
    <t>Kácení stromů listnatých o průměru kmene 10-30 cm</t>
  </si>
  <si>
    <t>111201501R00</t>
  </si>
  <si>
    <t>Spálení větví stromů o průměru nad 100 mm</t>
  </si>
  <si>
    <t>112201101R00</t>
  </si>
  <si>
    <t>Odstranění pařezů pod úrovní, o průměru 10 - 30 cm</t>
  </si>
  <si>
    <t>121101101R00</t>
  </si>
  <si>
    <t>Sejmutí ornice s přemístěním do 50 m</t>
  </si>
  <si>
    <t>122201102R00</t>
  </si>
  <si>
    <t>Odkopávky nezapažené v hor. 3 do 1000 m3</t>
  </si>
  <si>
    <t>Zásyp jam, rýh, šachet se zhutněním recyklát z deponie ze vzdálenosti do 500m</t>
  </si>
  <si>
    <t>273321321R00</t>
  </si>
  <si>
    <t>Železobeton základových desek C 20/25</t>
  </si>
  <si>
    <t>273351215R00</t>
  </si>
  <si>
    <t>Bednění stěn základových desek - zřízení</t>
  </si>
  <si>
    <t>273351216R00</t>
  </si>
  <si>
    <t>Bednění stěn základových desek - odstranění</t>
  </si>
  <si>
    <t>274321411R00</t>
  </si>
  <si>
    <t>Železobeton základových pasů C 25/30</t>
  </si>
  <si>
    <t>274351215R00</t>
  </si>
  <si>
    <t>Bednění stěn základových pasů - zřízení</t>
  </si>
  <si>
    <t>274351216R00</t>
  </si>
  <si>
    <t>Bednění stěn základových pasů - odstranění</t>
  </si>
  <si>
    <t>275313621R00</t>
  </si>
  <si>
    <t>Beton základových patek prostý C 20/25</t>
  </si>
  <si>
    <t>275351215R00</t>
  </si>
  <si>
    <t>Bednění stěn základových patek - zřízení</t>
  </si>
  <si>
    <t>275351216R00</t>
  </si>
  <si>
    <t>Bednění stěn základových patek - odstranění</t>
  </si>
  <si>
    <t>631316115R00</t>
  </si>
  <si>
    <t>Postřik nových beton. podlah proti prvotn. vysych.</t>
  </si>
  <si>
    <t>561461115R00</t>
  </si>
  <si>
    <t>Podklad ze zeminy stab.vápnem, Road Mix, tl. 20 cm</t>
  </si>
  <si>
    <t>Násyp ze štěrkodrti 0 - 63,  zpevňující</t>
  </si>
  <si>
    <t>919722111R00</t>
  </si>
  <si>
    <t>Dilatační spáry - řezání, spáry příčné š. 2 - 5 mm</t>
  </si>
  <si>
    <t>9-01</t>
  </si>
  <si>
    <t>Těsnění spár PU tmelem (např SIKAFLEX PRO-3 WF)</t>
  </si>
  <si>
    <t>Stavební přípomoce pro osazení mostové váhy</t>
  </si>
  <si>
    <t>952-02</t>
  </si>
  <si>
    <t>Stavební přípomoce pro elektro</t>
  </si>
  <si>
    <t>952-03</t>
  </si>
  <si>
    <t>Stavební přípomoce ve velínu - prostup pro elektro mostové váhy</t>
  </si>
  <si>
    <t>Atypické ocelové konstrukce - krycí úhelník vč povrchových úprav žárovým zinlováním krycí úhelník 50/50/6mm, 90/90/6mm</t>
  </si>
  <si>
    <t>M74-01</t>
  </si>
  <si>
    <t>460510321R00</t>
  </si>
  <si>
    <t>569621121R00</t>
  </si>
  <si>
    <t>Zpevnění krajnic asfaltovým recyklátem tl. 15 cm</t>
  </si>
  <si>
    <t>577132111RT2</t>
  </si>
  <si>
    <t>Beton asfalt. ACO 11+ obrusný, š.nad 3 m, tl. 4 cm plochy 201-1000 m2</t>
  </si>
  <si>
    <t>577152123RT2</t>
  </si>
  <si>
    <t>Beton asfalt. ACL 16+ ložný, š. nad 3 m, tl. 6 cm plochy 201-1000 m2</t>
  </si>
  <si>
    <t>577172125RT2</t>
  </si>
  <si>
    <t>Beton asfalt. ACP 16+ podkladní, š. nad 3 m, tl. 8 cm plochy 201-1000 m2</t>
  </si>
  <si>
    <t>132201212R00</t>
  </si>
  <si>
    <t>Hloubení rýh š.do 200 cm hor.3 do 1000m3,STROJNĚ</t>
  </si>
  <si>
    <t>721211520RT1</t>
  </si>
  <si>
    <t>871313121RU1</t>
  </si>
  <si>
    <t>Montáž trub kanaliz. z plastu, hrdlových, DN 150 včetně dodávky trub KG SN4 110x3,2x5000</t>
  </si>
  <si>
    <t>877353121RT2</t>
  </si>
  <si>
    <t>Montáž tvarovek odboč. plast. gum. kroužek DN 200 včetně dodávky odbočky PVC 110/110 mm</t>
  </si>
  <si>
    <t>892561111R00</t>
  </si>
  <si>
    <t>Zkouška těsnosti kanalizace DN do 125, vodou</t>
  </si>
  <si>
    <t>894431311RAB</t>
  </si>
  <si>
    <t>Šachta, D 425 mm, dl.šach.roury 1,50 m, přímá dno KG D 110 mm, poklop šedá litina 40 t</t>
  </si>
  <si>
    <t xml:space="preserve">Výřez a montáž tvarovky z plastu na potrubí DN 200 - napojení na stávající dešťovou kanalizaci </t>
  </si>
  <si>
    <t>VN-01</t>
  </si>
  <si>
    <t>Vytýčení stávajích inženýrských sítí v prostoru staveniště</t>
  </si>
  <si>
    <t>Soubor</t>
  </si>
  <si>
    <t>POL99_8</t>
  </si>
  <si>
    <t>VN-02</t>
  </si>
  <si>
    <t>Geodetické práce - vytýčení</t>
  </si>
  <si>
    <t>VN-03</t>
  </si>
  <si>
    <t xml:space="preserve">Geodetické práce - zaměření skutečného provedení  </t>
  </si>
  <si>
    <t>VN-04</t>
  </si>
  <si>
    <t>Geodetické práce - geometrický plán</t>
  </si>
  <si>
    <t>VN-05</t>
  </si>
  <si>
    <t xml:space="preserve">Dokumentace skutečného provedení </t>
  </si>
  <si>
    <t>VN-06</t>
  </si>
  <si>
    <t>Zařízení staveniště dodavatele</t>
  </si>
  <si>
    <t>VN-07</t>
  </si>
  <si>
    <t>Koordinační činnost</t>
  </si>
  <si>
    <t>ON-01</t>
  </si>
  <si>
    <t>Práce nutné k dokončení díla - dle vyjasnění připomínek a dotazů uchazeče po SO přenést cenu ze samostatné položkové přílohy uchazeče po SO</t>
  </si>
  <si>
    <t>kpl</t>
  </si>
  <si>
    <t>Česká zemědělská univezita v Praze</t>
  </si>
  <si>
    <t>Kamýcká 129</t>
  </si>
  <si>
    <t>CZ63908522</t>
  </si>
  <si>
    <t>165 00 Praha - Suchdol</t>
  </si>
  <si>
    <t>Položkový rozpočet stavby - výkaz výměr</t>
  </si>
  <si>
    <t>Provedení izolace proti tlakové vodě, na ploše vodorovné, fóliemi PVC, volně včetně dodávky fólie tl. 1,5 mm</t>
  </si>
  <si>
    <t>Provedení izolace proti tlakové vodě, na ploše svislé, fóliemi PVC, volně včetně dodávky fólie tl. 1,5 mm</t>
  </si>
  <si>
    <t>Ocelová konstrukce hal bez jeřábové dráhy vč střešních vaznic, pozinkovaná třída prostředí - stupeň koroze C2 (ocel 60,639t+1987bm vaznic)</t>
  </si>
  <si>
    <t>Vpusť dvorní, klapka, lapač litinová mřížka 226 x 226  mm, D 110, 160 mm</t>
  </si>
  <si>
    <t>Chránička kabelová dělená, DN 110 mm</t>
  </si>
  <si>
    <t>Páska těsnicí bitumenová samolepicí</t>
  </si>
  <si>
    <t>Ocelová mostová váha, min.18x3,5m, 60t - dílek 20kg, samoobslužný váhový terminál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</si>
</sst>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#,##0.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5" borderId="21" xfId="0" applyNumberFormat="1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21" xfId="0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49" fontId="8" fillId="3" borderId="18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shrinkToFit="1"/>
    </xf>
    <xf numFmtId="165" fontId="8" fillId="3" borderId="18" xfId="0" applyNumberFormat="1" applyFont="1" applyFill="1" applyBorder="1" applyAlignment="1">
      <alignment vertical="center" shrinkToFit="1"/>
    </xf>
    <xf numFmtId="4" fontId="8" fillId="3" borderId="18" xfId="0" applyNumberFormat="1" applyFont="1" applyFill="1" applyBorder="1" applyAlignment="1">
      <alignment vertical="center" shrinkToFit="1"/>
    </xf>
    <xf numFmtId="4" fontId="8" fillId="3" borderId="40" xfId="0" applyNumberFormat="1" applyFont="1" applyFill="1" applyBorder="1" applyAlignment="1">
      <alignment vertical="center" shrinkToFit="1"/>
    </xf>
    <xf numFmtId="4" fontId="8" fillId="3" borderId="0" xfId="0" applyNumberFormat="1" applyFont="1" applyFill="1" applyBorder="1" applyAlignment="1">
      <alignment vertical="center" shrinkToFit="1"/>
    </xf>
    <xf numFmtId="165" fontId="8" fillId="3" borderId="0" xfId="0" applyNumberFormat="1" applyFont="1" applyFill="1" applyBorder="1" applyAlignment="1">
      <alignment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0" borderId="0" xfId="0" applyNumberFormat="1" applyFont="1" applyBorder="1" applyAlignment="1">
      <alignment vertical="center" shrinkToFit="1"/>
    </xf>
    <xf numFmtId="165" fontId="16" fillId="0" borderId="0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left" vertical="center" wrapText="1"/>
    </xf>
    <xf numFmtId="49" fontId="8" fillId="3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4" fontId="8" fillId="3" borderId="22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6" fontId="16" fillId="0" borderId="42" xfId="0" applyNumberFormat="1" applyFont="1" applyBorder="1" applyAlignment="1">
      <alignment vertical="center" shrinkToFit="1"/>
    </xf>
    <xf numFmtId="166" fontId="16" fillId="0" borderId="45" xfId="0" applyNumberFormat="1" applyFont="1" applyBorder="1" applyAlignment="1">
      <alignment vertical="center" shrinkToFit="1"/>
    </xf>
    <xf numFmtId="166" fontId="8" fillId="3" borderId="18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40" xfId="0" applyFill="1" applyBorder="1" applyAlignment="1" applyProtection="1">
      <alignment vertical="center" wrapText="1"/>
      <protection locked="0"/>
    </xf>
    <xf numFmtId="0" fontId="0" fillId="4" borderId="26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rmtec\buildpower\BuildPow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37</v>
      </c>
    </row>
    <row r="2" spans="1:7" ht="57.75" customHeight="1" x14ac:dyDescent="0.25">
      <c r="A2" s="185" t="s">
        <v>38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35</v>
      </c>
      <c r="B1" s="219" t="s">
        <v>600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5">
      <c r="A2" s="2"/>
      <c r="B2" s="75" t="s">
        <v>23</v>
      </c>
      <c r="C2" s="76"/>
      <c r="D2" s="77" t="s">
        <v>40</v>
      </c>
      <c r="E2" s="225" t="s">
        <v>41</v>
      </c>
      <c r="F2" s="226"/>
      <c r="G2" s="226"/>
      <c r="H2" s="226"/>
      <c r="I2" s="226"/>
      <c r="J2" s="227"/>
      <c r="O2" s="1"/>
    </row>
    <row r="3" spans="1:15" ht="27" hidden="1" customHeight="1" x14ac:dyDescent="0.25">
      <c r="A3" s="2"/>
      <c r="B3" s="78"/>
      <c r="C3" s="76"/>
      <c r="D3" s="79"/>
      <c r="E3" s="228"/>
      <c r="F3" s="229"/>
      <c r="G3" s="229"/>
      <c r="H3" s="229"/>
      <c r="I3" s="229"/>
      <c r="J3" s="230"/>
    </row>
    <row r="4" spans="1:15" ht="23.25" customHeight="1" x14ac:dyDescent="0.25">
      <c r="A4" s="2"/>
      <c r="B4" s="80"/>
      <c r="C4" s="81"/>
      <c r="D4" s="82"/>
      <c r="E4" s="210"/>
      <c r="F4" s="210"/>
      <c r="G4" s="210"/>
      <c r="H4" s="210"/>
      <c r="I4" s="210"/>
      <c r="J4" s="211"/>
    </row>
    <row r="5" spans="1:15" ht="24" customHeight="1" x14ac:dyDescent="0.25">
      <c r="A5" s="2"/>
      <c r="B5" s="31" t="s">
        <v>22</v>
      </c>
      <c r="D5" s="214" t="s">
        <v>596</v>
      </c>
      <c r="E5" s="215"/>
      <c r="F5" s="215"/>
      <c r="G5" s="215"/>
      <c r="H5" s="18" t="s">
        <v>39</v>
      </c>
      <c r="I5" s="22">
        <v>63908522</v>
      </c>
      <c r="J5" s="8"/>
    </row>
    <row r="6" spans="1:15" ht="15.75" customHeight="1" x14ac:dyDescent="0.25">
      <c r="A6" s="2"/>
      <c r="B6" s="28"/>
      <c r="C6" s="54"/>
      <c r="D6" s="216" t="s">
        <v>597</v>
      </c>
      <c r="E6" s="217"/>
      <c r="F6" s="217"/>
      <c r="G6" s="217"/>
      <c r="H6" s="18" t="s">
        <v>33</v>
      </c>
      <c r="I6" s="22" t="s">
        <v>598</v>
      </c>
      <c r="J6" s="8"/>
    </row>
    <row r="7" spans="1:15" ht="15.75" customHeight="1" x14ac:dyDescent="0.25">
      <c r="A7" s="2"/>
      <c r="B7" s="29"/>
      <c r="C7" s="55"/>
      <c r="D7" s="218" t="s">
        <v>599</v>
      </c>
      <c r="E7" s="218"/>
      <c r="F7" s="218"/>
      <c r="G7" s="218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 x14ac:dyDescent="0.25">
      <c r="A9" s="2"/>
      <c r="B9" s="2"/>
      <c r="D9" s="50"/>
      <c r="H9" s="18" t="s">
        <v>33</v>
      </c>
      <c r="I9" s="22"/>
      <c r="J9" s="8"/>
    </row>
    <row r="10" spans="1:15" ht="15.75" hidden="1" customHeight="1" x14ac:dyDescent="0.25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2"/>
      <c r="E11" s="232"/>
      <c r="F11" s="232"/>
      <c r="G11" s="232"/>
      <c r="H11" s="18" t="s">
        <v>39</v>
      </c>
      <c r="I11" s="84"/>
      <c r="J11" s="8"/>
    </row>
    <row r="12" spans="1:15" ht="15.75" customHeight="1" x14ac:dyDescent="0.25">
      <c r="A12" s="2"/>
      <c r="B12" s="28"/>
      <c r="C12" s="54"/>
      <c r="D12" s="209"/>
      <c r="E12" s="209"/>
      <c r="F12" s="209"/>
      <c r="G12" s="209"/>
      <c r="H12" s="18" t="s">
        <v>33</v>
      </c>
      <c r="I12" s="84"/>
      <c r="J12" s="8"/>
    </row>
    <row r="13" spans="1:15" ht="15.75" customHeight="1" x14ac:dyDescent="0.25">
      <c r="A13" s="2"/>
      <c r="B13" s="29"/>
      <c r="C13" s="55"/>
      <c r="D13" s="83"/>
      <c r="E13" s="212"/>
      <c r="F13" s="213"/>
      <c r="G13" s="213"/>
      <c r="H13" s="19"/>
      <c r="I13" s="23"/>
      <c r="J13" s="34"/>
    </row>
    <row r="14" spans="1:15" ht="24" customHeight="1" x14ac:dyDescent="0.25">
      <c r="A14" s="2"/>
      <c r="B14" s="42" t="s">
        <v>21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5">
      <c r="A15" s="2"/>
      <c r="B15" s="35" t="s">
        <v>31</v>
      </c>
      <c r="C15" s="60"/>
      <c r="D15" s="53"/>
      <c r="E15" s="231"/>
      <c r="F15" s="231"/>
      <c r="G15" s="233"/>
      <c r="H15" s="233"/>
      <c r="I15" s="233" t="s">
        <v>30</v>
      </c>
      <c r="J15" s="234"/>
    </row>
    <row r="16" spans="1:15" ht="23.25" customHeight="1" x14ac:dyDescent="0.25">
      <c r="A16" s="137" t="s">
        <v>25</v>
      </c>
      <c r="B16" s="38" t="s">
        <v>25</v>
      </c>
      <c r="C16" s="61"/>
      <c r="D16" s="62"/>
      <c r="E16" s="198"/>
      <c r="F16" s="199"/>
      <c r="G16" s="198"/>
      <c r="H16" s="199"/>
      <c r="I16" s="198">
        <f>SUMIF(F68:F97,A16,I68:I97)+SUMIF(F68:F97,"PSU",I68:I97)</f>
        <v>0</v>
      </c>
      <c r="J16" s="200"/>
    </row>
    <row r="17" spans="1:10" ht="23.25" customHeight="1" x14ac:dyDescent="0.25">
      <c r="A17" s="137" t="s">
        <v>26</v>
      </c>
      <c r="B17" s="38" t="s">
        <v>26</v>
      </c>
      <c r="C17" s="61"/>
      <c r="D17" s="62"/>
      <c r="E17" s="198"/>
      <c r="F17" s="199"/>
      <c r="G17" s="198"/>
      <c r="H17" s="199"/>
      <c r="I17" s="198">
        <f>SUMIF(F68:F97,A17,I68:I97)</f>
        <v>0</v>
      </c>
      <c r="J17" s="200"/>
    </row>
    <row r="18" spans="1:10" ht="23.25" customHeight="1" x14ac:dyDescent="0.25">
      <c r="A18" s="137" t="s">
        <v>27</v>
      </c>
      <c r="B18" s="38" t="s">
        <v>27</v>
      </c>
      <c r="C18" s="61"/>
      <c r="D18" s="62"/>
      <c r="E18" s="198"/>
      <c r="F18" s="199"/>
      <c r="G18" s="198"/>
      <c r="H18" s="199"/>
      <c r="I18" s="198">
        <f>SUMIF(F68:F97,A18,I68:I97)</f>
        <v>0</v>
      </c>
      <c r="J18" s="200"/>
    </row>
    <row r="19" spans="1:10" ht="23.25" customHeight="1" x14ac:dyDescent="0.25">
      <c r="A19" s="137" t="s">
        <v>139</v>
      </c>
      <c r="B19" s="38" t="s">
        <v>28</v>
      </c>
      <c r="C19" s="61"/>
      <c r="D19" s="62"/>
      <c r="E19" s="198"/>
      <c r="F19" s="199"/>
      <c r="G19" s="198"/>
      <c r="H19" s="199"/>
      <c r="I19" s="198">
        <f>SUMIF(F68:F97,A19,I68:I97)</f>
        <v>0</v>
      </c>
      <c r="J19" s="200"/>
    </row>
    <row r="20" spans="1:10" ht="23.25" customHeight="1" x14ac:dyDescent="0.25">
      <c r="A20" s="137" t="s">
        <v>119</v>
      </c>
      <c r="B20" s="38" t="s">
        <v>29</v>
      </c>
      <c r="C20" s="61"/>
      <c r="D20" s="62"/>
      <c r="E20" s="198"/>
      <c r="F20" s="199"/>
      <c r="G20" s="198"/>
      <c r="H20" s="199"/>
      <c r="I20" s="198">
        <f>SUMIF(F68:F97,A20,I68:I97)</f>
        <v>0</v>
      </c>
      <c r="J20" s="200"/>
    </row>
    <row r="21" spans="1:10" ht="23.25" customHeight="1" x14ac:dyDescent="0.25">
      <c r="A21" s="2"/>
      <c r="B21" s="47" t="s">
        <v>30</v>
      </c>
      <c r="C21" s="63"/>
      <c r="D21" s="64"/>
      <c r="E21" s="201"/>
      <c r="F21" s="235"/>
      <c r="G21" s="201"/>
      <c r="H21" s="235"/>
      <c r="I21" s="201">
        <f>SUM(I16:J20)</f>
        <v>0</v>
      </c>
      <c r="J21" s="202"/>
    </row>
    <row r="22" spans="1:10" ht="33" customHeight="1" x14ac:dyDescent="0.25">
      <c r="A22" s="2"/>
      <c r="B22" s="38" t="s">
        <v>32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1"/>
      <c r="D23" s="62"/>
      <c r="E23" s="66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1"/>
      <c r="D24" s="62"/>
      <c r="E24" s="66">
        <f>SazbaDPH1</f>
        <v>15</v>
      </c>
      <c r="F24" s="39" t="s">
        <v>0</v>
      </c>
      <c r="G24" s="194">
        <f>A23</f>
        <v>0</v>
      </c>
      <c r="H24" s="195"/>
      <c r="I24" s="1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1"/>
      <c r="D25" s="62"/>
      <c r="E25" s="66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7"/>
      <c r="D26" s="53"/>
      <c r="E26" s="68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9"/>
      <c r="D27" s="70"/>
      <c r="E27" s="69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3">
      <c r="A28" s="2"/>
      <c r="B28" s="108" t="s">
        <v>24</v>
      </c>
      <c r="C28" s="109"/>
      <c r="D28" s="109"/>
      <c r="E28" s="110"/>
      <c r="F28" s="111"/>
      <c r="G28" s="203">
        <f>ZakladDPHSniVypocet+ZakladDPHZaklVypocet</f>
        <v>0</v>
      </c>
      <c r="H28" s="204"/>
      <c r="I28" s="204"/>
      <c r="J28" s="112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08" t="s">
        <v>34</v>
      </c>
      <c r="C29" s="113"/>
      <c r="D29" s="113"/>
      <c r="E29" s="113"/>
      <c r="F29" s="114"/>
      <c r="G29" s="203">
        <f>A27</f>
        <v>0</v>
      </c>
      <c r="H29" s="203"/>
      <c r="I29" s="203"/>
      <c r="J29" s="115" t="s">
        <v>80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1" t="s">
        <v>11</v>
      </c>
      <c r="D32" s="72"/>
      <c r="E32" s="72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3"/>
      <c r="D34" s="205"/>
      <c r="E34" s="206"/>
      <c r="G34" s="207"/>
      <c r="H34" s="208"/>
      <c r="I34" s="208"/>
      <c r="J34" s="25"/>
    </row>
    <row r="35" spans="1:10" ht="12.75" customHeight="1" x14ac:dyDescent="0.25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3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customHeight="1" x14ac:dyDescent="0.25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5">
      <c r="A38" s="86" t="s">
        <v>36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42</v>
      </c>
      <c r="C39" s="189"/>
      <c r="D39" s="189"/>
      <c r="E39" s="189"/>
      <c r="F39" s="97">
        <f>'SO 00 00-01 Pol'!AE15+'SO 01 00-01 Pol'!AE32+'SO 01 01-02 Pol'!AE95+'SO 01 01-03 Pol'!AE44+'SO 01 01-04 Pol'!AE44+'SO 01 01-05 Pol'!AE47+'SO 01 01-06 Pol'!AE37+'SO 01 01-07 Pol'!AE36+'SO 01 01-08 Pol'!AE18+'SO 01 01-09 Pol'!AE34+'SO 02 02-01 Pol'!AE25+'SO 02 02-02 Pol'!AE50+'SO 02 02-03 Pol'!AE36+'SO 02 02-04 Pol'!AE34+'SO 21 21-1 Pol'!AE17+'SO 22 22-01 Pol'!AE11</f>
        <v>0</v>
      </c>
      <c r="G39" s="98">
        <f>'SO 00 00-01 Pol'!AF15+'SO 01 00-01 Pol'!AF32+'SO 01 01-02 Pol'!AF95+'SO 01 01-03 Pol'!AF44+'SO 01 01-04 Pol'!AF44+'SO 01 01-05 Pol'!AF47+'SO 01 01-06 Pol'!AF37+'SO 01 01-07 Pol'!AF36+'SO 01 01-08 Pol'!AF18+'SO 01 01-09 Pol'!AF34+'SO 02 02-01 Pol'!AF25+'SO 02 02-02 Pol'!AF50+'SO 02 02-03 Pol'!AF36+'SO 02 02-04 Pol'!AF34+'SO 21 21-1 Pol'!AF17+'SO 22 22-01 Pol'!AF11</f>
        <v>0</v>
      </c>
      <c r="H39" s="99">
        <f t="shared" ref="H39:H60" si="1">(F39*SazbaDPH1/100)+(G39*SazbaDPH2/100)</f>
        <v>0</v>
      </c>
      <c r="I39" s="99">
        <f t="shared" ref="I39:I60" si="2">F39+G39+H39</f>
        <v>0</v>
      </c>
      <c r="J39" s="100" t="str">
        <f t="shared" ref="J39:J60" si="3">IF(CenaCelkemVypocet=0,"",I39/CenaCelkemVypocet*100)</f>
        <v/>
      </c>
    </row>
    <row r="40" spans="1:10" ht="25.5" customHeight="1" x14ac:dyDescent="0.25">
      <c r="A40" s="86">
        <v>2</v>
      </c>
      <c r="B40" s="101" t="s">
        <v>43</v>
      </c>
      <c r="C40" s="188" t="s">
        <v>44</v>
      </c>
      <c r="D40" s="188"/>
      <c r="E40" s="188"/>
      <c r="F40" s="102">
        <f>'SO 00 00-01 Pol'!AE15</f>
        <v>0</v>
      </c>
      <c r="G40" s="103">
        <f>'SO 00 00-01 Pol'!G15</f>
        <v>0</v>
      </c>
      <c r="H40" s="103">
        <f t="shared" si="1"/>
        <v>0</v>
      </c>
      <c r="I40" s="103">
        <f t="shared" si="2"/>
        <v>0</v>
      </c>
      <c r="J40" s="104" t="str">
        <f t="shared" si="3"/>
        <v/>
      </c>
    </row>
    <row r="41" spans="1:10" ht="25.5" customHeight="1" x14ac:dyDescent="0.25">
      <c r="A41" s="86">
        <v>3</v>
      </c>
      <c r="B41" s="105" t="s">
        <v>45</v>
      </c>
      <c r="C41" s="189" t="s">
        <v>46</v>
      </c>
      <c r="D41" s="189"/>
      <c r="E41" s="189"/>
      <c r="F41" s="106">
        <f>'SO 00 00-01 Pol'!AE15</f>
        <v>0</v>
      </c>
      <c r="G41" s="99">
        <f>'SO 00 00-01 Pol'!G15</f>
        <v>0</v>
      </c>
      <c r="H41" s="99">
        <f t="shared" si="1"/>
        <v>0</v>
      </c>
      <c r="I41" s="99">
        <f t="shared" si="2"/>
        <v>0</v>
      </c>
      <c r="J41" s="100" t="str">
        <f t="shared" si="3"/>
        <v/>
      </c>
    </row>
    <row r="42" spans="1:10" ht="25.5" customHeight="1" x14ac:dyDescent="0.25">
      <c r="A42" s="86">
        <v>2</v>
      </c>
      <c r="B42" s="101" t="s">
        <v>47</v>
      </c>
      <c r="C42" s="188" t="s">
        <v>48</v>
      </c>
      <c r="D42" s="188"/>
      <c r="E42" s="188"/>
      <c r="F42" s="102">
        <f>'SO 01 00-01 Pol'!AE32+'SO 01 01-02 Pol'!AE95+'SO 01 01-03 Pol'!AE44+'SO 01 01-04 Pol'!AE44+'SO 01 01-05 Pol'!AE47+'SO 01 01-06 Pol'!AE37+'SO 01 01-07 Pol'!AE36+'SO 01 01-08 Pol'!AE18+'SO 01 01-09 Pol'!AE34</f>
        <v>0</v>
      </c>
      <c r="G42" s="103">
        <f>'SO 01 00-01 Pol'!G32+'SO 01 01-02 Pol'!G95+'SO 01 01-03 Pol'!G44+'SO 01 01-04 Pol'!G44+'SO 01 01-05 Pol'!G47+'SO 01 01-06 Pol'!G37+'SO 01 01-07 Pol'!G36+'SO 01 01-08 Pol'!G18+'SO 01 01-09 Pol'!G34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5">
      <c r="A43" s="86">
        <v>3</v>
      </c>
      <c r="B43" s="105" t="s">
        <v>45</v>
      </c>
      <c r="C43" s="189" t="s">
        <v>49</v>
      </c>
      <c r="D43" s="189"/>
      <c r="E43" s="189"/>
      <c r="F43" s="106">
        <f>'SO 01 00-01 Pol'!AE32</f>
        <v>0</v>
      </c>
      <c r="G43" s="99">
        <f>'SO 01 00-01 Pol'!G32</f>
        <v>0</v>
      </c>
      <c r="H43" s="99">
        <f t="shared" si="1"/>
        <v>0</v>
      </c>
      <c r="I43" s="99">
        <f t="shared" si="2"/>
        <v>0</v>
      </c>
      <c r="J43" s="100" t="str">
        <f t="shared" si="3"/>
        <v/>
      </c>
    </row>
    <row r="44" spans="1:10" ht="25.5" customHeight="1" x14ac:dyDescent="0.25">
      <c r="A44" s="86">
        <v>3</v>
      </c>
      <c r="B44" s="105" t="s">
        <v>50</v>
      </c>
      <c r="C44" s="189" t="s">
        <v>51</v>
      </c>
      <c r="D44" s="189"/>
      <c r="E44" s="189"/>
      <c r="F44" s="106">
        <f>'SO 01 01-02 Pol'!AE95</f>
        <v>0</v>
      </c>
      <c r="G44" s="99">
        <f>'SO 01 01-02 Pol'!G95</f>
        <v>0</v>
      </c>
      <c r="H44" s="99">
        <f t="shared" si="1"/>
        <v>0</v>
      </c>
      <c r="I44" s="99">
        <f t="shared" si="2"/>
        <v>0</v>
      </c>
      <c r="J44" s="100" t="str">
        <f t="shared" si="3"/>
        <v/>
      </c>
    </row>
    <row r="45" spans="1:10" ht="25.5" customHeight="1" x14ac:dyDescent="0.25">
      <c r="A45" s="86">
        <v>3</v>
      </c>
      <c r="B45" s="105" t="s">
        <v>52</v>
      </c>
      <c r="C45" s="189" t="s">
        <v>53</v>
      </c>
      <c r="D45" s="189"/>
      <c r="E45" s="189"/>
      <c r="F45" s="106">
        <f>'SO 01 01-03 Pol'!AE44</f>
        <v>0</v>
      </c>
      <c r="G45" s="99">
        <f>'SO 01 01-03 Pol'!G44</f>
        <v>0</v>
      </c>
      <c r="H45" s="99">
        <f t="shared" si="1"/>
        <v>0</v>
      </c>
      <c r="I45" s="99">
        <f t="shared" si="2"/>
        <v>0</v>
      </c>
      <c r="J45" s="100" t="str">
        <f t="shared" si="3"/>
        <v/>
      </c>
    </row>
    <row r="46" spans="1:10" ht="25.5" customHeight="1" x14ac:dyDescent="0.25">
      <c r="A46" s="86">
        <v>3</v>
      </c>
      <c r="B46" s="105" t="s">
        <v>54</v>
      </c>
      <c r="C46" s="189" t="s">
        <v>55</v>
      </c>
      <c r="D46" s="189"/>
      <c r="E46" s="189"/>
      <c r="F46" s="106">
        <f>'SO 01 01-04 Pol'!AE44</f>
        <v>0</v>
      </c>
      <c r="G46" s="99">
        <f>'SO 01 01-04 Pol'!G44</f>
        <v>0</v>
      </c>
      <c r="H46" s="99">
        <f t="shared" si="1"/>
        <v>0</v>
      </c>
      <c r="I46" s="99">
        <f t="shared" si="2"/>
        <v>0</v>
      </c>
      <c r="J46" s="100" t="str">
        <f t="shared" si="3"/>
        <v/>
      </c>
    </row>
    <row r="47" spans="1:10" ht="25.5" customHeight="1" x14ac:dyDescent="0.25">
      <c r="A47" s="86">
        <v>3</v>
      </c>
      <c r="B47" s="105" t="s">
        <v>56</v>
      </c>
      <c r="C47" s="189" t="s">
        <v>57</v>
      </c>
      <c r="D47" s="189"/>
      <c r="E47" s="189"/>
      <c r="F47" s="106">
        <f>'SO 01 01-05 Pol'!AE47</f>
        <v>0</v>
      </c>
      <c r="G47" s="99">
        <f>'SO 01 01-05 Pol'!G47</f>
        <v>0</v>
      </c>
      <c r="H47" s="99">
        <f t="shared" si="1"/>
        <v>0</v>
      </c>
      <c r="I47" s="99">
        <f t="shared" si="2"/>
        <v>0</v>
      </c>
      <c r="J47" s="100" t="str">
        <f t="shared" si="3"/>
        <v/>
      </c>
    </row>
    <row r="48" spans="1:10" ht="25.5" customHeight="1" x14ac:dyDescent="0.25">
      <c r="A48" s="86">
        <v>3</v>
      </c>
      <c r="B48" s="105" t="s">
        <v>58</v>
      </c>
      <c r="C48" s="189" t="s">
        <v>59</v>
      </c>
      <c r="D48" s="189"/>
      <c r="E48" s="189"/>
      <c r="F48" s="106">
        <f>'SO 01 01-06 Pol'!AE37</f>
        <v>0</v>
      </c>
      <c r="G48" s="99">
        <f>'SO 01 01-06 Pol'!G37</f>
        <v>0</v>
      </c>
      <c r="H48" s="99">
        <f t="shared" si="1"/>
        <v>0</v>
      </c>
      <c r="I48" s="99">
        <f t="shared" si="2"/>
        <v>0</v>
      </c>
      <c r="J48" s="100" t="str">
        <f t="shared" si="3"/>
        <v/>
      </c>
    </row>
    <row r="49" spans="1:10" ht="25.5" customHeight="1" x14ac:dyDescent="0.25">
      <c r="A49" s="86">
        <v>3</v>
      </c>
      <c r="B49" s="105" t="s">
        <v>60</v>
      </c>
      <c r="C49" s="189" t="s">
        <v>61</v>
      </c>
      <c r="D49" s="189"/>
      <c r="E49" s="189"/>
      <c r="F49" s="106">
        <f>'SO 01 01-07 Pol'!AE36</f>
        <v>0</v>
      </c>
      <c r="G49" s="99">
        <f>'SO 01 01-07 Pol'!G36</f>
        <v>0</v>
      </c>
      <c r="H49" s="99">
        <f t="shared" si="1"/>
        <v>0</v>
      </c>
      <c r="I49" s="99">
        <f t="shared" si="2"/>
        <v>0</v>
      </c>
      <c r="J49" s="100" t="str">
        <f t="shared" si="3"/>
        <v/>
      </c>
    </row>
    <row r="50" spans="1:10" ht="25.5" customHeight="1" x14ac:dyDescent="0.25">
      <c r="A50" s="86">
        <v>3</v>
      </c>
      <c r="B50" s="105" t="s">
        <v>62</v>
      </c>
      <c r="C50" s="189" t="s">
        <v>63</v>
      </c>
      <c r="D50" s="189"/>
      <c r="E50" s="189"/>
      <c r="F50" s="106">
        <f>'SO 01 01-08 Pol'!AE18</f>
        <v>0</v>
      </c>
      <c r="G50" s="99">
        <f>'SO 01 01-08 Pol'!G18</f>
        <v>0</v>
      </c>
      <c r="H50" s="99">
        <f t="shared" si="1"/>
        <v>0</v>
      </c>
      <c r="I50" s="99">
        <f t="shared" si="2"/>
        <v>0</v>
      </c>
      <c r="J50" s="100" t="str">
        <f t="shared" si="3"/>
        <v/>
      </c>
    </row>
    <row r="51" spans="1:10" ht="25.5" customHeight="1" x14ac:dyDescent="0.25">
      <c r="A51" s="86">
        <v>3</v>
      </c>
      <c r="B51" s="105" t="s">
        <v>64</v>
      </c>
      <c r="C51" s="189" t="s">
        <v>65</v>
      </c>
      <c r="D51" s="189"/>
      <c r="E51" s="189"/>
      <c r="F51" s="106">
        <f>'SO 01 01-09 Pol'!AE34</f>
        <v>0</v>
      </c>
      <c r="G51" s="99">
        <f>'SO 01 01-09 Pol'!G34</f>
        <v>0</v>
      </c>
      <c r="H51" s="99">
        <f t="shared" si="1"/>
        <v>0</v>
      </c>
      <c r="I51" s="99">
        <f t="shared" si="2"/>
        <v>0</v>
      </c>
      <c r="J51" s="100" t="str">
        <f t="shared" si="3"/>
        <v/>
      </c>
    </row>
    <row r="52" spans="1:10" ht="25.5" customHeight="1" x14ac:dyDescent="0.25">
      <c r="A52" s="86">
        <v>2</v>
      </c>
      <c r="B52" s="101" t="s">
        <v>66</v>
      </c>
      <c r="C52" s="188" t="s">
        <v>67</v>
      </c>
      <c r="D52" s="188"/>
      <c r="E52" s="188"/>
      <c r="F52" s="102">
        <f>'SO 02 02-01 Pol'!AE25+'SO 02 02-02 Pol'!AE50+'SO 02 02-03 Pol'!AE36+'SO 02 02-04 Pol'!AE34</f>
        <v>0</v>
      </c>
      <c r="G52" s="103">
        <f>'SO 02 02-01 Pol'!G25+'SO 02 02-02 Pol'!G50+'SO 02 02-03 Pol'!G36+'SO 02 02-04 Pol'!G34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5">
      <c r="A53" s="86">
        <v>3</v>
      </c>
      <c r="B53" s="105" t="s">
        <v>68</v>
      </c>
      <c r="C53" s="189" t="s">
        <v>69</v>
      </c>
      <c r="D53" s="189"/>
      <c r="E53" s="189"/>
      <c r="F53" s="106">
        <f>'SO 02 02-01 Pol'!AE25</f>
        <v>0</v>
      </c>
      <c r="G53" s="99">
        <f>'SO 02 02-01 Pol'!G25</f>
        <v>0</v>
      </c>
      <c r="H53" s="99">
        <f t="shared" si="1"/>
        <v>0</v>
      </c>
      <c r="I53" s="99">
        <f t="shared" si="2"/>
        <v>0</v>
      </c>
      <c r="J53" s="100" t="str">
        <f t="shared" si="3"/>
        <v/>
      </c>
    </row>
    <row r="54" spans="1:10" ht="25.5" customHeight="1" x14ac:dyDescent="0.25">
      <c r="A54" s="86">
        <v>3</v>
      </c>
      <c r="B54" s="105" t="s">
        <v>70</v>
      </c>
      <c r="C54" s="189" t="s">
        <v>71</v>
      </c>
      <c r="D54" s="189"/>
      <c r="E54" s="189"/>
      <c r="F54" s="106">
        <f>'SO 02 02-02 Pol'!AE50</f>
        <v>0</v>
      </c>
      <c r="G54" s="99">
        <f>'SO 02 02-02 Pol'!G50</f>
        <v>0</v>
      </c>
      <c r="H54" s="99">
        <f t="shared" si="1"/>
        <v>0</v>
      </c>
      <c r="I54" s="99">
        <f t="shared" si="2"/>
        <v>0</v>
      </c>
      <c r="J54" s="100" t="str">
        <f t="shared" si="3"/>
        <v/>
      </c>
    </row>
    <row r="55" spans="1:10" ht="25.5" customHeight="1" x14ac:dyDescent="0.25">
      <c r="A55" s="86">
        <v>3</v>
      </c>
      <c r="B55" s="105" t="s">
        <v>72</v>
      </c>
      <c r="C55" s="189" t="s">
        <v>61</v>
      </c>
      <c r="D55" s="189"/>
      <c r="E55" s="189"/>
      <c r="F55" s="106">
        <f>'SO 02 02-03 Pol'!AE36</f>
        <v>0</v>
      </c>
      <c r="G55" s="99">
        <f>'SO 02 02-03 Pol'!G36</f>
        <v>0</v>
      </c>
      <c r="H55" s="99">
        <f t="shared" si="1"/>
        <v>0</v>
      </c>
      <c r="I55" s="99">
        <f t="shared" si="2"/>
        <v>0</v>
      </c>
      <c r="J55" s="100" t="str">
        <f t="shared" si="3"/>
        <v/>
      </c>
    </row>
    <row r="56" spans="1:10" ht="25.5" customHeight="1" x14ac:dyDescent="0.25">
      <c r="A56" s="86">
        <v>3</v>
      </c>
      <c r="B56" s="105" t="s">
        <v>73</v>
      </c>
      <c r="C56" s="189" t="s">
        <v>57</v>
      </c>
      <c r="D56" s="189"/>
      <c r="E56" s="189"/>
      <c r="F56" s="106">
        <f>'SO 02 02-04 Pol'!AE34</f>
        <v>0</v>
      </c>
      <c r="G56" s="99">
        <f>'SO 02 02-04 Pol'!G34</f>
        <v>0</v>
      </c>
      <c r="H56" s="99">
        <f t="shared" si="1"/>
        <v>0</v>
      </c>
      <c r="I56" s="99">
        <f t="shared" si="2"/>
        <v>0</v>
      </c>
      <c r="J56" s="100" t="str">
        <f t="shared" si="3"/>
        <v/>
      </c>
    </row>
    <row r="57" spans="1:10" ht="25.5" customHeight="1" x14ac:dyDescent="0.25">
      <c r="A57" s="86">
        <v>2</v>
      </c>
      <c r="B57" s="101" t="s">
        <v>74</v>
      </c>
      <c r="C57" s="188" t="s">
        <v>29</v>
      </c>
      <c r="D57" s="188"/>
      <c r="E57" s="188"/>
      <c r="F57" s="102">
        <f>'SO 21 21-1 Pol'!AE17</f>
        <v>0</v>
      </c>
      <c r="G57" s="103">
        <f>'SO 21 21-1 Pol'!G17</f>
        <v>0</v>
      </c>
      <c r="H57" s="103">
        <f t="shared" si="1"/>
        <v>0</v>
      </c>
      <c r="I57" s="103">
        <f t="shared" si="2"/>
        <v>0</v>
      </c>
      <c r="J57" s="104" t="str">
        <f t="shared" si="3"/>
        <v/>
      </c>
    </row>
    <row r="58" spans="1:10" ht="25.5" customHeight="1" x14ac:dyDescent="0.25">
      <c r="A58" s="86">
        <v>3</v>
      </c>
      <c r="B58" s="105" t="s">
        <v>75</v>
      </c>
      <c r="C58" s="189" t="s">
        <v>29</v>
      </c>
      <c r="D58" s="189"/>
      <c r="E58" s="189"/>
      <c r="F58" s="106">
        <f>'SO 21 21-1 Pol'!AE17</f>
        <v>0</v>
      </c>
      <c r="G58" s="99">
        <f>'SO 21 21-1 Pol'!G17</f>
        <v>0</v>
      </c>
      <c r="H58" s="99">
        <f t="shared" si="1"/>
        <v>0</v>
      </c>
      <c r="I58" s="99">
        <f t="shared" si="2"/>
        <v>0</v>
      </c>
      <c r="J58" s="100" t="str">
        <f t="shared" si="3"/>
        <v/>
      </c>
    </row>
    <row r="59" spans="1:10" ht="25.5" customHeight="1" x14ac:dyDescent="0.25">
      <c r="A59" s="86">
        <v>2</v>
      </c>
      <c r="B59" s="101" t="s">
        <v>76</v>
      </c>
      <c r="C59" s="188" t="s">
        <v>77</v>
      </c>
      <c r="D59" s="188"/>
      <c r="E59" s="188"/>
      <c r="F59" s="102">
        <f>'SO 22 22-01 Pol'!AE11</f>
        <v>0</v>
      </c>
      <c r="G59" s="103">
        <f>'SO 22 22-01 Pol'!G11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5">
      <c r="A60" s="86">
        <v>3</v>
      </c>
      <c r="B60" s="105" t="s">
        <v>78</v>
      </c>
      <c r="C60" s="189" t="s">
        <v>77</v>
      </c>
      <c r="D60" s="189"/>
      <c r="E60" s="189"/>
      <c r="F60" s="106">
        <f>'SO 22 22-01 Pol'!AE11</f>
        <v>0</v>
      </c>
      <c r="G60" s="99">
        <f>'SO 22 22-01 Pol'!G11</f>
        <v>0</v>
      </c>
      <c r="H60" s="99">
        <f t="shared" si="1"/>
        <v>0</v>
      </c>
      <c r="I60" s="99">
        <f t="shared" si="2"/>
        <v>0</v>
      </c>
      <c r="J60" s="100" t="str">
        <f t="shared" si="3"/>
        <v/>
      </c>
    </row>
    <row r="61" spans="1:10" ht="25.5" customHeight="1" x14ac:dyDescent="0.25">
      <c r="A61" s="86"/>
      <c r="B61" s="190" t="s">
        <v>79</v>
      </c>
      <c r="C61" s="191"/>
      <c r="D61" s="191"/>
      <c r="E61" s="192"/>
      <c r="F61" s="107">
        <f>F40+F42+F52+F57+F59</f>
        <v>0</v>
      </c>
      <c r="G61" s="107">
        <f>G40+G42+G52+G57+G59</f>
        <v>0</v>
      </c>
      <c r="H61" s="107">
        <f t="shared" ref="H61:J61" si="4">H40+H42+H52+H57+H59</f>
        <v>0</v>
      </c>
      <c r="I61" s="107">
        <f t="shared" si="4"/>
        <v>0</v>
      </c>
      <c r="J61" s="107" t="e">
        <f t="shared" si="4"/>
        <v>#VALUE!</v>
      </c>
    </row>
    <row r="65" spans="1:10" ht="15.6" x14ac:dyDescent="0.3">
      <c r="B65" s="116" t="s">
        <v>81</v>
      </c>
    </row>
    <row r="67" spans="1:10" ht="25.5" customHeight="1" x14ac:dyDescent="0.25">
      <c r="A67" s="120"/>
      <c r="B67" s="123" t="s">
        <v>17</v>
      </c>
      <c r="C67" s="123" t="s">
        <v>5</v>
      </c>
      <c r="D67" s="124"/>
      <c r="E67" s="124"/>
      <c r="F67" s="125" t="s">
        <v>82</v>
      </c>
      <c r="G67" s="125"/>
      <c r="H67" s="125"/>
      <c r="I67" s="125" t="s">
        <v>30</v>
      </c>
      <c r="J67" s="125" t="s">
        <v>0</v>
      </c>
    </row>
    <row r="68" spans="1:10" ht="36.75" customHeight="1" x14ac:dyDescent="0.25">
      <c r="A68" s="121"/>
      <c r="B68" s="126" t="s">
        <v>83</v>
      </c>
      <c r="C68" s="186" t="s">
        <v>84</v>
      </c>
      <c r="D68" s="187"/>
      <c r="E68" s="187"/>
      <c r="F68" s="135" t="s">
        <v>25</v>
      </c>
      <c r="G68" s="127"/>
      <c r="H68" s="127"/>
      <c r="I68" s="127">
        <f>'SO 01 00-01 Pol'!G8+'SO 01 01-02 Pol'!G8+'SO 01 01-03 Pol'!G8+'SO 01 01-04 Pol'!G8+'SO 01 01-05 Pol'!G8+'SO 01 01-06 Pol'!G8+'SO 01 01-07 Pol'!G8+'SO 01 01-08 Pol'!G8+'SO 01 01-09 Pol'!G8+'SO 02 02-01 Pol'!G8+'SO 02 02-02 Pol'!G8+'SO 02 02-03 Pol'!G8+'SO 02 02-04 Pol'!G8</f>
        <v>0</v>
      </c>
      <c r="J68" s="132" t="str">
        <f>IF(I98=0,"",I68/I98*100)</f>
        <v/>
      </c>
    </row>
    <row r="69" spans="1:10" ht="36.75" customHeight="1" x14ac:dyDescent="0.25">
      <c r="A69" s="121"/>
      <c r="B69" s="126" t="s">
        <v>85</v>
      </c>
      <c r="C69" s="186" t="s">
        <v>86</v>
      </c>
      <c r="D69" s="187"/>
      <c r="E69" s="187"/>
      <c r="F69" s="135" t="s">
        <v>25</v>
      </c>
      <c r="G69" s="127"/>
      <c r="H69" s="127"/>
      <c r="I69" s="127">
        <f>'SO 00 00-01 Pol'!G8</f>
        <v>0</v>
      </c>
      <c r="J69" s="132" t="str">
        <f>IF(I98=0,"",I69/I98*100)</f>
        <v/>
      </c>
    </row>
    <row r="70" spans="1:10" ht="36.75" customHeight="1" x14ac:dyDescent="0.25">
      <c r="A70" s="121"/>
      <c r="B70" s="126" t="s">
        <v>87</v>
      </c>
      <c r="C70" s="186" t="s">
        <v>63</v>
      </c>
      <c r="D70" s="187"/>
      <c r="E70" s="187"/>
      <c r="F70" s="135" t="s">
        <v>25</v>
      </c>
      <c r="G70" s="127"/>
      <c r="H70" s="127"/>
      <c r="I70" s="127">
        <f>'SO 01 01-08 Pol'!G12+'SO 02 02-01 Pol'!G19</f>
        <v>0</v>
      </c>
      <c r="J70" s="132" t="str">
        <f>IF(I98=0,"",I70/I98*100)</f>
        <v/>
      </c>
    </row>
    <row r="71" spans="1:10" ht="36.75" customHeight="1" x14ac:dyDescent="0.25">
      <c r="A71" s="121"/>
      <c r="B71" s="126" t="s">
        <v>88</v>
      </c>
      <c r="C71" s="186" t="s">
        <v>89</v>
      </c>
      <c r="D71" s="187"/>
      <c r="E71" s="187"/>
      <c r="F71" s="135" t="s">
        <v>25</v>
      </c>
      <c r="G71" s="127"/>
      <c r="H71" s="127"/>
      <c r="I71" s="127">
        <f>'SO 01 01-02 Pol'!G21+'SO 01 01-03 Pol'!G21+'SO 01 01-04 Pol'!G21+'SO 01 01-09 Pol'!G17+'SO 02 02-02 Pol'!G16</f>
        <v>0</v>
      </c>
      <c r="J71" s="132" t="str">
        <f>IF(I98=0,"",I71/I98*100)</f>
        <v/>
      </c>
    </row>
    <row r="72" spans="1:10" ht="36.75" customHeight="1" x14ac:dyDescent="0.25">
      <c r="A72" s="121"/>
      <c r="B72" s="126" t="s">
        <v>90</v>
      </c>
      <c r="C72" s="186" t="s">
        <v>91</v>
      </c>
      <c r="D72" s="187"/>
      <c r="E72" s="187"/>
      <c r="F72" s="135" t="s">
        <v>25</v>
      </c>
      <c r="G72" s="127"/>
      <c r="H72" s="127"/>
      <c r="I72" s="127">
        <f>'SO 01 00-01 Pol'!G24</f>
        <v>0</v>
      </c>
      <c r="J72" s="132" t="str">
        <f>IF(I98=0,"",I72/I98*100)</f>
        <v/>
      </c>
    </row>
    <row r="73" spans="1:10" ht="36.75" customHeight="1" x14ac:dyDescent="0.25">
      <c r="A73" s="121"/>
      <c r="B73" s="126" t="s">
        <v>92</v>
      </c>
      <c r="C73" s="186" t="s">
        <v>93</v>
      </c>
      <c r="D73" s="187"/>
      <c r="E73" s="187"/>
      <c r="F73" s="135" t="s">
        <v>25</v>
      </c>
      <c r="G73" s="127"/>
      <c r="H73" s="127"/>
      <c r="I73" s="127">
        <f>'SO 01 01-02 Pol'!G28+'SO 01 01-09 Pol'!G19</f>
        <v>0</v>
      </c>
      <c r="J73" s="132" t="str">
        <f>IF(I98=0,"",I73/I98*100)</f>
        <v/>
      </c>
    </row>
    <row r="74" spans="1:10" ht="36.75" customHeight="1" x14ac:dyDescent="0.25">
      <c r="A74" s="121"/>
      <c r="B74" s="126" t="s">
        <v>94</v>
      </c>
      <c r="C74" s="186" t="s">
        <v>95</v>
      </c>
      <c r="D74" s="187"/>
      <c r="E74" s="187"/>
      <c r="F74" s="135" t="s">
        <v>25</v>
      </c>
      <c r="G74" s="127"/>
      <c r="H74" s="127"/>
      <c r="I74" s="127">
        <f>'SO 01 01-03 Pol'!G25+'SO 01 01-04 Pol'!G25</f>
        <v>0</v>
      </c>
      <c r="J74" s="132" t="str">
        <f>IF(I98=0,"",I74/I98*100)</f>
        <v/>
      </c>
    </row>
    <row r="75" spans="1:10" ht="36.75" customHeight="1" x14ac:dyDescent="0.25">
      <c r="A75" s="121"/>
      <c r="B75" s="126" t="s">
        <v>96</v>
      </c>
      <c r="C75" s="186" t="s">
        <v>61</v>
      </c>
      <c r="D75" s="187"/>
      <c r="E75" s="187"/>
      <c r="F75" s="135" t="s">
        <v>25</v>
      </c>
      <c r="G75" s="127"/>
      <c r="H75" s="127"/>
      <c r="I75" s="127">
        <f>'SO 01 01-02 Pol'!G34</f>
        <v>0</v>
      </c>
      <c r="J75" s="132" t="str">
        <f>IF(I98=0,"",I75/I98*100)</f>
        <v/>
      </c>
    </row>
    <row r="76" spans="1:10" ht="36.75" customHeight="1" x14ac:dyDescent="0.25">
      <c r="A76" s="121"/>
      <c r="B76" s="126" t="s">
        <v>97</v>
      </c>
      <c r="C76" s="186" t="s">
        <v>98</v>
      </c>
      <c r="D76" s="187"/>
      <c r="E76" s="187"/>
      <c r="F76" s="135" t="s">
        <v>25</v>
      </c>
      <c r="G76" s="127"/>
      <c r="H76" s="127"/>
      <c r="I76" s="127">
        <f>'SO 01 01-07 Pol'!G15+'SO 02 02-02 Pol'!G28+'SO 02 02-03 Pol'!G18</f>
        <v>0</v>
      </c>
      <c r="J76" s="132" t="str">
        <f>IF(I98=0,"",I76/I98*100)</f>
        <v/>
      </c>
    </row>
    <row r="77" spans="1:10" ht="36.75" customHeight="1" x14ac:dyDescent="0.25">
      <c r="A77" s="121"/>
      <c r="B77" s="126" t="s">
        <v>99</v>
      </c>
      <c r="C77" s="186" t="s">
        <v>100</v>
      </c>
      <c r="D77" s="187"/>
      <c r="E77" s="187"/>
      <c r="F77" s="135" t="s">
        <v>25</v>
      </c>
      <c r="G77" s="127"/>
      <c r="H77" s="127"/>
      <c r="I77" s="127">
        <f>'SO 01 01-02 Pol'!G39+'SO 01 01-03 Pol'!G27+'SO 01 01-04 Pol'!G27+'SO 01 01-09 Pol'!G25+'SO 02 02-02 Pol'!G30</f>
        <v>0</v>
      </c>
      <c r="J77" s="132" t="str">
        <f>IF(I98=0,"",I77/I98*100)</f>
        <v/>
      </c>
    </row>
    <row r="78" spans="1:10" ht="36.75" customHeight="1" x14ac:dyDescent="0.25">
      <c r="A78" s="121"/>
      <c r="B78" s="126" t="s">
        <v>101</v>
      </c>
      <c r="C78" s="186" t="s">
        <v>102</v>
      </c>
      <c r="D78" s="187"/>
      <c r="E78" s="187"/>
      <c r="F78" s="135" t="s">
        <v>25</v>
      </c>
      <c r="G78" s="127"/>
      <c r="H78" s="127"/>
      <c r="I78" s="127">
        <f>'SO 01 01-02 Pol'!G47+'SO 01 01-03 Pol'!G32+'SO 01 01-04 Pol'!G32+'SO 02 02-04 Pol'!G21</f>
        <v>0</v>
      </c>
      <c r="J78" s="132" t="str">
        <f>IF(I98=0,"",I78/I98*100)</f>
        <v/>
      </c>
    </row>
    <row r="79" spans="1:10" ht="36.75" customHeight="1" x14ac:dyDescent="0.25">
      <c r="A79" s="121"/>
      <c r="B79" s="126" t="s">
        <v>103</v>
      </c>
      <c r="C79" s="186" t="s">
        <v>104</v>
      </c>
      <c r="D79" s="187"/>
      <c r="E79" s="187"/>
      <c r="F79" s="135" t="s">
        <v>25</v>
      </c>
      <c r="G79" s="127"/>
      <c r="H79" s="127"/>
      <c r="I79" s="127">
        <f>'SO 01 01-05 Pol'!G23+'SO 01 01-06 Pol'!G21</f>
        <v>0</v>
      </c>
      <c r="J79" s="132" t="str">
        <f>IF(I98=0,"",I79/I98*100)</f>
        <v/>
      </c>
    </row>
    <row r="80" spans="1:10" ht="36.75" customHeight="1" x14ac:dyDescent="0.25">
      <c r="A80" s="121"/>
      <c r="B80" s="126" t="s">
        <v>105</v>
      </c>
      <c r="C80" s="186" t="s">
        <v>106</v>
      </c>
      <c r="D80" s="187"/>
      <c r="E80" s="187"/>
      <c r="F80" s="135" t="s">
        <v>25</v>
      </c>
      <c r="G80" s="127"/>
      <c r="H80" s="127"/>
      <c r="I80" s="127">
        <f>'SO 01 01-02 Pol'!G50+'SO 01 01-07 Pol'!G28+'SO 02 02-02 Pol'!G32+'SO 02 02-03 Pol'!G31</f>
        <v>0</v>
      </c>
      <c r="J80" s="132" t="str">
        <f>IF(I98=0,"",I80/I98*100)</f>
        <v/>
      </c>
    </row>
    <row r="81" spans="1:10" ht="36.75" customHeight="1" x14ac:dyDescent="0.25">
      <c r="A81" s="121"/>
      <c r="B81" s="126" t="s">
        <v>107</v>
      </c>
      <c r="C81" s="186" t="s">
        <v>108</v>
      </c>
      <c r="D81" s="187"/>
      <c r="E81" s="187"/>
      <c r="F81" s="135" t="s">
        <v>25</v>
      </c>
      <c r="G81" s="127"/>
      <c r="H81" s="127"/>
      <c r="I81" s="127">
        <f>'SO 01 01-02 Pol'!G52+'SO 01 01-03 Pol'!G34+'SO 01 01-04 Pol'!G34</f>
        <v>0</v>
      </c>
      <c r="J81" s="132" t="str">
        <f>IF(I98=0,"",I81/I98*100)</f>
        <v/>
      </c>
    </row>
    <row r="82" spans="1:10" ht="36.75" customHeight="1" x14ac:dyDescent="0.25">
      <c r="A82" s="121"/>
      <c r="B82" s="126" t="s">
        <v>109</v>
      </c>
      <c r="C82" s="186" t="s">
        <v>110</v>
      </c>
      <c r="D82" s="187"/>
      <c r="E82" s="187"/>
      <c r="F82" s="135" t="s">
        <v>25</v>
      </c>
      <c r="G82" s="127"/>
      <c r="H82" s="127"/>
      <c r="I82" s="127">
        <f>'SO 01 01-02 Pol'!G55</f>
        <v>0</v>
      </c>
      <c r="J82" s="132" t="str">
        <f>IF(I98=0,"",I82/I98*100)</f>
        <v/>
      </c>
    </row>
    <row r="83" spans="1:10" ht="36.75" customHeight="1" x14ac:dyDescent="0.25">
      <c r="A83" s="121"/>
      <c r="B83" s="126" t="s">
        <v>111</v>
      </c>
      <c r="C83" s="186" t="s">
        <v>112</v>
      </c>
      <c r="D83" s="187"/>
      <c r="E83" s="187"/>
      <c r="F83" s="135" t="s">
        <v>25</v>
      </c>
      <c r="G83" s="127"/>
      <c r="H83" s="127"/>
      <c r="I83" s="127">
        <f>'SO 01 01-02 Pol'!G57+'SO 01 01-03 Pol'!G37+'SO 01 01-04 Pol'!G37+'SO 02 02-02 Pol'!G35</f>
        <v>0</v>
      </c>
      <c r="J83" s="132" t="str">
        <f>IF(I98=0,"",I83/I98*100)</f>
        <v/>
      </c>
    </row>
    <row r="84" spans="1:10" ht="36.75" customHeight="1" x14ac:dyDescent="0.25">
      <c r="A84" s="121"/>
      <c r="B84" s="126" t="s">
        <v>113</v>
      </c>
      <c r="C84" s="186" t="s">
        <v>114</v>
      </c>
      <c r="D84" s="187"/>
      <c r="E84" s="187"/>
      <c r="F84" s="135" t="s">
        <v>25</v>
      </c>
      <c r="G84" s="127"/>
      <c r="H84" s="127"/>
      <c r="I84" s="127">
        <f>'SO 01 01-03 Pol'!G39+'SO 01 01-04 Pol'!G39+'SO 02 02-02 Pol'!G37</f>
        <v>0</v>
      </c>
      <c r="J84" s="132" t="str">
        <f>IF(I98=0,"",I84/I98*100)</f>
        <v/>
      </c>
    </row>
    <row r="85" spans="1:10" ht="36.75" customHeight="1" x14ac:dyDescent="0.25">
      <c r="A85" s="121"/>
      <c r="B85" s="126" t="s">
        <v>115</v>
      </c>
      <c r="C85" s="186" t="s">
        <v>116</v>
      </c>
      <c r="D85" s="187"/>
      <c r="E85" s="187"/>
      <c r="F85" s="135" t="s">
        <v>25</v>
      </c>
      <c r="G85" s="127"/>
      <c r="H85" s="127"/>
      <c r="I85" s="127">
        <f>'SO 00 00-01 Pol'!G12</f>
        <v>0</v>
      </c>
      <c r="J85" s="132" t="str">
        <f>IF(I98=0,"",I85/I98*100)</f>
        <v/>
      </c>
    </row>
    <row r="86" spans="1:10" ht="36.75" customHeight="1" x14ac:dyDescent="0.25">
      <c r="A86" s="121"/>
      <c r="B86" s="126" t="s">
        <v>117</v>
      </c>
      <c r="C86" s="186" t="s">
        <v>118</v>
      </c>
      <c r="D86" s="187"/>
      <c r="E86" s="187"/>
      <c r="F86" s="135" t="s">
        <v>25</v>
      </c>
      <c r="G86" s="127"/>
      <c r="H86" s="127"/>
      <c r="I86" s="127">
        <f>'SO 01 01-02 Pol'!G62+'SO 01 01-03 Pol'!G41+'SO 01 01-04 Pol'!G41+'SO 01 01-05 Pol'!G44+'SO 01 01-06 Pol'!G34+'SO 01 01-07 Pol'!G31+'SO 01 01-08 Pol'!G15+'SO 01 01-09 Pol'!G31+'SO 02 02-01 Pol'!G22+'SO 02 02-02 Pol'!G41+'SO 02 02-03 Pol'!G33+'SO 02 02-04 Pol'!G31</f>
        <v>0</v>
      </c>
      <c r="J86" s="132" t="str">
        <f>IF(I98=0,"",I86/I98*100)</f>
        <v/>
      </c>
    </row>
    <row r="87" spans="1:10" ht="36.75" customHeight="1" x14ac:dyDescent="0.25">
      <c r="A87" s="121"/>
      <c r="B87" s="126" t="s">
        <v>119</v>
      </c>
      <c r="C87" s="186" t="s">
        <v>29</v>
      </c>
      <c r="D87" s="187"/>
      <c r="E87" s="187"/>
      <c r="F87" s="135" t="s">
        <v>25</v>
      </c>
      <c r="G87" s="127"/>
      <c r="H87" s="127"/>
      <c r="I87" s="127">
        <f>'SO 22 22-01 Pol'!G8</f>
        <v>0</v>
      </c>
      <c r="J87" s="132" t="str">
        <f>IF(I98=0,"",I87/I98*100)</f>
        <v/>
      </c>
    </row>
    <row r="88" spans="1:10" ht="36.75" customHeight="1" x14ac:dyDescent="0.25">
      <c r="A88" s="121"/>
      <c r="B88" s="126" t="s">
        <v>120</v>
      </c>
      <c r="C88" s="186" t="s">
        <v>121</v>
      </c>
      <c r="D88" s="187"/>
      <c r="E88" s="187"/>
      <c r="F88" s="135" t="s">
        <v>26</v>
      </c>
      <c r="G88" s="127"/>
      <c r="H88" s="127"/>
      <c r="I88" s="127">
        <f>'SO 01 01-02 Pol'!G64</f>
        <v>0</v>
      </c>
      <c r="J88" s="132" t="str">
        <f>IF(I98=0,"",I88/I98*100)</f>
        <v/>
      </c>
    </row>
    <row r="89" spans="1:10" ht="36.75" customHeight="1" x14ac:dyDescent="0.25">
      <c r="A89" s="121"/>
      <c r="B89" s="126" t="s">
        <v>122</v>
      </c>
      <c r="C89" s="186" t="s">
        <v>123</v>
      </c>
      <c r="D89" s="187"/>
      <c r="E89" s="187"/>
      <c r="F89" s="135" t="s">
        <v>26</v>
      </c>
      <c r="G89" s="127"/>
      <c r="H89" s="127"/>
      <c r="I89" s="127">
        <f>'SO 01 01-02 Pol'!G76</f>
        <v>0</v>
      </c>
      <c r="J89" s="132" t="str">
        <f>IF(I98=0,"",I89/I98*100)</f>
        <v/>
      </c>
    </row>
    <row r="90" spans="1:10" ht="36.75" customHeight="1" x14ac:dyDescent="0.25">
      <c r="A90" s="121"/>
      <c r="B90" s="126" t="s">
        <v>124</v>
      </c>
      <c r="C90" s="186" t="s">
        <v>125</v>
      </c>
      <c r="D90" s="187"/>
      <c r="E90" s="187"/>
      <c r="F90" s="135" t="s">
        <v>26</v>
      </c>
      <c r="G90" s="127"/>
      <c r="H90" s="127"/>
      <c r="I90" s="127">
        <f>'SO 01 01-02 Pol'!G82+'SO 01 01-07 Pol'!G33+'SO 01 01-09 Pol'!G28+'SO 02 02-02 Pol'!G43</f>
        <v>0</v>
      </c>
      <c r="J90" s="132" t="str">
        <f>IF(I98=0,"",I90/I98*100)</f>
        <v/>
      </c>
    </row>
    <row r="91" spans="1:10" ht="36.75" customHeight="1" x14ac:dyDescent="0.25">
      <c r="A91" s="121"/>
      <c r="B91" s="126" t="s">
        <v>126</v>
      </c>
      <c r="C91" s="186" t="s">
        <v>127</v>
      </c>
      <c r="D91" s="187"/>
      <c r="E91" s="187"/>
      <c r="F91" s="135" t="s">
        <v>26</v>
      </c>
      <c r="G91" s="127"/>
      <c r="H91" s="127"/>
      <c r="I91" s="127">
        <f>'SO 01 01-02 Pol'!G91</f>
        <v>0</v>
      </c>
      <c r="J91" s="132" t="str">
        <f>IF(I98=0,"",I91/I98*100)</f>
        <v/>
      </c>
    </row>
    <row r="92" spans="1:10" ht="36.75" customHeight="1" x14ac:dyDescent="0.25">
      <c r="A92" s="121"/>
      <c r="B92" s="126" t="s">
        <v>128</v>
      </c>
      <c r="C92" s="186" t="s">
        <v>129</v>
      </c>
      <c r="D92" s="187"/>
      <c r="E92" s="187"/>
      <c r="F92" s="135" t="s">
        <v>27</v>
      </c>
      <c r="G92" s="127"/>
      <c r="H92" s="127"/>
      <c r="I92" s="127">
        <f>'SO 01 01-02 Pol'!G87</f>
        <v>0</v>
      </c>
      <c r="J92" s="132" t="str">
        <f>IF(I98=0,"",I92/I98*100)</f>
        <v/>
      </c>
    </row>
    <row r="93" spans="1:10" ht="36.75" customHeight="1" x14ac:dyDescent="0.25">
      <c r="A93" s="121"/>
      <c r="B93" s="126" t="s">
        <v>130</v>
      </c>
      <c r="C93" s="186" t="s">
        <v>131</v>
      </c>
      <c r="D93" s="187"/>
      <c r="E93" s="187"/>
      <c r="F93" s="135" t="s">
        <v>27</v>
      </c>
      <c r="G93" s="127"/>
      <c r="H93" s="127"/>
      <c r="I93" s="127">
        <f>'SO 02 02-02 Pol'!G45</f>
        <v>0</v>
      </c>
      <c r="J93" s="132" t="str">
        <f>IF(I98=0,"",I93/I98*100)</f>
        <v/>
      </c>
    </row>
    <row r="94" spans="1:10" ht="36.75" customHeight="1" x14ac:dyDescent="0.25">
      <c r="A94" s="121"/>
      <c r="B94" s="126" t="s">
        <v>132</v>
      </c>
      <c r="C94" s="186" t="s">
        <v>133</v>
      </c>
      <c r="D94" s="187"/>
      <c r="E94" s="187"/>
      <c r="F94" s="135" t="s">
        <v>27</v>
      </c>
      <c r="G94" s="127"/>
      <c r="H94" s="127"/>
      <c r="I94" s="127">
        <f>'SO 01 01-02 Pol'!G89</f>
        <v>0</v>
      </c>
      <c r="J94" s="132" t="str">
        <f>IF(I98=0,"",I94/I98*100)</f>
        <v/>
      </c>
    </row>
    <row r="95" spans="1:10" ht="36.75" customHeight="1" x14ac:dyDescent="0.25">
      <c r="A95" s="121"/>
      <c r="B95" s="126" t="s">
        <v>134</v>
      </c>
      <c r="C95" s="186" t="s">
        <v>135</v>
      </c>
      <c r="D95" s="187"/>
      <c r="E95" s="187"/>
      <c r="F95" s="135" t="s">
        <v>27</v>
      </c>
      <c r="G95" s="127"/>
      <c r="H95" s="127"/>
      <c r="I95" s="127">
        <f>'SO 02 02-02 Pol'!G47</f>
        <v>0</v>
      </c>
      <c r="J95" s="132" t="str">
        <f>IF(I98=0,"",I95/I98*100)</f>
        <v/>
      </c>
    </row>
    <row r="96" spans="1:10" ht="36.75" customHeight="1" x14ac:dyDescent="0.25">
      <c r="A96" s="121"/>
      <c r="B96" s="126" t="s">
        <v>136</v>
      </c>
      <c r="C96" s="186" t="s">
        <v>137</v>
      </c>
      <c r="D96" s="187"/>
      <c r="E96" s="187"/>
      <c r="F96" s="135" t="s">
        <v>138</v>
      </c>
      <c r="G96" s="127"/>
      <c r="H96" s="127"/>
      <c r="I96" s="127">
        <f>'SO 01 00-01 Pol'!G26</f>
        <v>0</v>
      </c>
      <c r="J96" s="132" t="str">
        <f>IF(I98=0,"",I96/I98*100)</f>
        <v/>
      </c>
    </row>
    <row r="97" spans="1:10" ht="36.75" customHeight="1" x14ac:dyDescent="0.25">
      <c r="A97" s="121"/>
      <c r="B97" s="126" t="s">
        <v>139</v>
      </c>
      <c r="C97" s="186" t="s">
        <v>28</v>
      </c>
      <c r="D97" s="187"/>
      <c r="E97" s="187"/>
      <c r="F97" s="135" t="s">
        <v>119</v>
      </c>
      <c r="G97" s="127"/>
      <c r="H97" s="127"/>
      <c r="I97" s="127">
        <f>'SO 21 21-1 Pol'!G8</f>
        <v>0</v>
      </c>
      <c r="J97" s="132" t="str">
        <f>IF(I98=0,"",I97/I98*100)</f>
        <v/>
      </c>
    </row>
    <row r="98" spans="1:10" ht="25.5" customHeight="1" x14ac:dyDescent="0.25">
      <c r="A98" s="122"/>
      <c r="B98" s="128" t="s">
        <v>1</v>
      </c>
      <c r="C98" s="129"/>
      <c r="D98" s="130"/>
      <c r="E98" s="130"/>
      <c r="F98" s="136"/>
      <c r="G98" s="131"/>
      <c r="H98" s="131"/>
      <c r="I98" s="131">
        <f>SUM(I68:I97)</f>
        <v>0</v>
      </c>
      <c r="J98" s="133">
        <f>SUM(J68:J97)</f>
        <v>0</v>
      </c>
    </row>
    <row r="99" spans="1:10" x14ac:dyDescent="0.25">
      <c r="F99" s="85"/>
      <c r="G99" s="85"/>
      <c r="H99" s="85"/>
      <c r="I99" s="85"/>
      <c r="J99" s="134"/>
    </row>
    <row r="100" spans="1:10" x14ac:dyDescent="0.25">
      <c r="F100" s="85"/>
      <c r="G100" s="85"/>
      <c r="H100" s="85"/>
      <c r="I100" s="85"/>
      <c r="J100" s="134"/>
    </row>
    <row r="101" spans="1:10" x14ac:dyDescent="0.25">
      <c r="F101" s="85"/>
      <c r="G101" s="85"/>
      <c r="H101" s="85"/>
      <c r="I101" s="85"/>
      <c r="J10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D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B61:E61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5:E95"/>
    <mergeCell ref="C96:E96"/>
    <mergeCell ref="C97:E97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49" t="s">
        <v>7</v>
      </c>
      <c r="B2" s="48"/>
      <c r="C2" s="238"/>
      <c r="D2" s="238"/>
      <c r="E2" s="238"/>
      <c r="F2" s="238"/>
      <c r="G2" s="239"/>
    </row>
    <row r="3" spans="1:7" ht="24.9" customHeight="1" x14ac:dyDescent="0.25">
      <c r="A3" s="49" t="s">
        <v>8</v>
      </c>
      <c r="B3" s="48"/>
      <c r="C3" s="238"/>
      <c r="D3" s="238"/>
      <c r="E3" s="238"/>
      <c r="F3" s="238"/>
      <c r="G3" s="239"/>
    </row>
    <row r="4" spans="1:7" ht="24.9" customHeight="1" x14ac:dyDescent="0.25">
      <c r="A4" s="49" t="s">
        <v>9</v>
      </c>
      <c r="B4" s="48"/>
      <c r="C4" s="238"/>
      <c r="D4" s="238"/>
      <c r="E4" s="238"/>
      <c r="F4" s="238"/>
      <c r="G4" s="23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43</v>
      </c>
      <c r="C3" s="253" t="s">
        <v>44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45</v>
      </c>
      <c r="C4" s="256" t="s">
        <v>46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85</v>
      </c>
      <c r="C8" s="146" t="s">
        <v>86</v>
      </c>
      <c r="D8" s="147"/>
      <c r="E8" s="148"/>
      <c r="F8" s="149"/>
      <c r="G8" s="150">
        <f>SUMIF(AG9:AG11,"&lt;&gt;NOR",G9:G11)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153</v>
      </c>
      <c r="C9" s="154" t="s">
        <v>154</v>
      </c>
      <c r="D9" s="155" t="s">
        <v>155</v>
      </c>
      <c r="E9" s="182">
        <v>925</v>
      </c>
      <c r="F9" s="156"/>
      <c r="G9" s="157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157</v>
      </c>
      <c r="C10" s="154" t="s">
        <v>158</v>
      </c>
      <c r="D10" s="155" t="s">
        <v>155</v>
      </c>
      <c r="E10" s="182">
        <v>925</v>
      </c>
      <c r="F10" s="156"/>
      <c r="G10" s="157">
        <f>ROUND(E10*F10,2)</f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159</v>
      </c>
      <c r="C11" s="154" t="s">
        <v>160</v>
      </c>
      <c r="D11" s="155" t="s">
        <v>161</v>
      </c>
      <c r="E11" s="182">
        <v>53</v>
      </c>
      <c r="F11" s="156"/>
      <c r="G11" s="157">
        <f>ROUND(E11*F11,2)</f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x14ac:dyDescent="0.25">
      <c r="A12" s="176" t="s">
        <v>151</v>
      </c>
      <c r="B12" s="145" t="s">
        <v>115</v>
      </c>
      <c r="C12" s="146" t="s">
        <v>116</v>
      </c>
      <c r="D12" s="147"/>
      <c r="E12" s="183"/>
      <c r="F12" s="149"/>
      <c r="G12" s="150">
        <f>SUMIF(AG13:AG13,"&lt;&gt;NOR",G13:G13)</f>
        <v>0</v>
      </c>
      <c r="H12" s="151"/>
      <c r="I12" s="151"/>
      <c r="J12" s="151"/>
      <c r="K12" s="151"/>
      <c r="L12" s="151"/>
      <c r="M12" s="151"/>
      <c r="N12" s="152"/>
      <c r="O12" s="152"/>
      <c r="P12" s="152"/>
      <c r="Q12" s="152"/>
      <c r="R12" s="151"/>
      <c r="S12" s="151"/>
      <c r="T12" s="151"/>
      <c r="U12" s="151"/>
      <c r="V12" s="151"/>
      <c r="W12" s="151"/>
      <c r="X12" s="151"/>
      <c r="Y12" s="151"/>
      <c r="AG12" s="117" t="s">
        <v>152</v>
      </c>
    </row>
    <row r="13" spans="1:60" ht="30.6" outlineLevel="1" x14ac:dyDescent="0.25">
      <c r="A13" s="178">
        <v>4</v>
      </c>
      <c r="B13" s="162" t="s">
        <v>162</v>
      </c>
      <c r="C13" s="163" t="s">
        <v>163</v>
      </c>
      <c r="D13" s="164" t="s">
        <v>164</v>
      </c>
      <c r="E13" s="181">
        <v>915.75</v>
      </c>
      <c r="F13" s="165"/>
      <c r="G13" s="166">
        <f>ROUND(E13*F13,2)</f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165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x14ac:dyDescent="0.25">
      <c r="C14" s="167"/>
      <c r="D14" s="15"/>
      <c r="AE14" s="117">
        <v>15</v>
      </c>
      <c r="AF14" s="117">
        <v>21</v>
      </c>
      <c r="AG14" s="117" t="s">
        <v>150</v>
      </c>
    </row>
    <row r="15" spans="1:60" x14ac:dyDescent="0.25">
      <c r="A15" s="179"/>
      <c r="B15" s="168" t="s">
        <v>30</v>
      </c>
      <c r="C15" s="169"/>
      <c r="D15" s="170"/>
      <c r="E15" s="171"/>
      <c r="F15" s="171"/>
      <c r="G15" s="172">
        <f>G8+G12</f>
        <v>0</v>
      </c>
      <c r="AE15" s="117">
        <f>SUMIF(L7:L13,AE14,G7:G13)</f>
        <v>0</v>
      </c>
      <c r="AF15" s="117">
        <f>SUMIF(L7:L13,AF14,G7:G13)</f>
        <v>0</v>
      </c>
      <c r="AG15" s="117" t="s">
        <v>166</v>
      </c>
    </row>
    <row r="16" spans="1:60" x14ac:dyDescent="0.25">
      <c r="C16" s="167"/>
      <c r="D16" s="15"/>
    </row>
    <row r="17" spans="1:33" x14ac:dyDescent="0.25">
      <c r="C17" s="167"/>
      <c r="D17" s="15"/>
    </row>
    <row r="18" spans="1:33" x14ac:dyDescent="0.25">
      <c r="A18" s="259" t="s">
        <v>167</v>
      </c>
      <c r="B18" s="259"/>
      <c r="C18" s="260"/>
      <c r="D18" s="15"/>
    </row>
    <row r="19" spans="1:33" x14ac:dyDescent="0.25">
      <c r="A19" s="240"/>
      <c r="B19" s="241"/>
      <c r="C19" s="242"/>
      <c r="D19" s="241"/>
      <c r="E19" s="241"/>
      <c r="F19" s="241"/>
      <c r="G19" s="243"/>
      <c r="AG19" s="117" t="s">
        <v>168</v>
      </c>
    </row>
    <row r="20" spans="1:33" x14ac:dyDescent="0.25">
      <c r="A20" s="244"/>
      <c r="B20" s="245"/>
      <c r="C20" s="246"/>
      <c r="D20" s="245"/>
      <c r="E20" s="245"/>
      <c r="F20" s="245"/>
      <c r="G20" s="247"/>
    </row>
    <row r="21" spans="1:33" x14ac:dyDescent="0.25">
      <c r="A21" s="244"/>
      <c r="B21" s="245"/>
      <c r="C21" s="246"/>
      <c r="D21" s="245"/>
      <c r="E21" s="245"/>
      <c r="F21" s="245"/>
      <c r="G21" s="247"/>
    </row>
    <row r="22" spans="1:33" x14ac:dyDescent="0.25">
      <c r="A22" s="244"/>
      <c r="B22" s="245"/>
      <c r="C22" s="246"/>
      <c r="D22" s="245"/>
      <c r="E22" s="245"/>
      <c r="F22" s="245"/>
      <c r="G22" s="247"/>
    </row>
    <row r="23" spans="1:33" x14ac:dyDescent="0.25">
      <c r="A23" s="248"/>
      <c r="B23" s="249"/>
      <c r="C23" s="250"/>
      <c r="D23" s="249"/>
      <c r="E23" s="249"/>
      <c r="F23" s="249"/>
      <c r="G23" s="251"/>
    </row>
    <row r="24" spans="1:33" x14ac:dyDescent="0.25">
      <c r="C24" s="167"/>
      <c r="D24" s="15"/>
    </row>
    <row r="25" spans="1:33" x14ac:dyDescent="0.25">
      <c r="C25" s="167"/>
      <c r="D25" s="15"/>
      <c r="AG25" s="117" t="s">
        <v>169</v>
      </c>
    </row>
    <row r="26" spans="1:33" x14ac:dyDescent="0.25">
      <c r="D26" s="15"/>
    </row>
    <row r="27" spans="1:33" x14ac:dyDescent="0.25">
      <c r="D27" s="15"/>
    </row>
    <row r="28" spans="1:33" x14ac:dyDescent="0.25">
      <c r="D28" s="15"/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19:G23"/>
    <mergeCell ref="A1:G1"/>
    <mergeCell ref="C2:G2"/>
    <mergeCell ref="C3:G3"/>
    <mergeCell ref="C4:G4"/>
    <mergeCell ref="A18:C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73" customWidth="1"/>
    <col min="5" max="5" width="10.5546875" style="173" customWidth="1"/>
    <col min="6" max="6" width="9.88671875" style="173" customWidth="1"/>
    <col min="7" max="7" width="12.6640625" style="173" customWidth="1"/>
    <col min="8" max="25" width="9.109375" style="173" hidden="1" customWidth="1"/>
    <col min="26" max="28" width="9.109375" style="173"/>
    <col min="29" max="29" width="0" style="173" hidden="1" customWidth="1"/>
    <col min="30" max="30" width="9.109375" style="173"/>
    <col min="31" max="41" width="0" style="173" hidden="1" customWidth="1"/>
    <col min="42" max="16384" width="9.109375" style="173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73" t="s">
        <v>140</v>
      </c>
    </row>
    <row r="2" spans="1:60" ht="24.9" customHeight="1" x14ac:dyDescent="0.25">
      <c r="A2" s="174" t="s">
        <v>7</v>
      </c>
      <c r="B2" s="138" t="s">
        <v>40</v>
      </c>
      <c r="C2" s="253" t="s">
        <v>41</v>
      </c>
      <c r="D2" s="254"/>
      <c r="E2" s="254"/>
      <c r="F2" s="254"/>
      <c r="G2" s="255"/>
      <c r="AG2" s="173" t="s">
        <v>141</v>
      </c>
    </row>
    <row r="3" spans="1:60" ht="24.9" customHeight="1" x14ac:dyDescent="0.25">
      <c r="A3" s="174" t="s">
        <v>8</v>
      </c>
      <c r="B3" s="13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73" t="s">
        <v>142</v>
      </c>
    </row>
    <row r="4" spans="1:60" ht="24.9" customHeight="1" x14ac:dyDescent="0.25">
      <c r="A4" s="175" t="s">
        <v>9</v>
      </c>
      <c r="B4" s="140" t="s">
        <v>45</v>
      </c>
      <c r="C4" s="256" t="s">
        <v>49</v>
      </c>
      <c r="D4" s="257"/>
      <c r="E4" s="257"/>
      <c r="F4" s="257"/>
      <c r="G4" s="258"/>
      <c r="AG4" s="173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SUMIF(AG9:AG23,"&lt;&gt;NOR",G9:G23)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73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112</v>
      </c>
      <c r="F9" s="156"/>
      <c r="G9" s="157">
        <f t="shared" ref="G9:G23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14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177</v>
      </c>
      <c r="C11" s="154" t="s">
        <v>178</v>
      </c>
      <c r="D11" s="155" t="s">
        <v>179</v>
      </c>
      <c r="E11" s="182">
        <v>855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180</v>
      </c>
      <c r="C12" s="154" t="s">
        <v>181</v>
      </c>
      <c r="D12" s="155" t="s">
        <v>179</v>
      </c>
      <c r="E12" s="182">
        <v>855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182</v>
      </c>
      <c r="C13" s="154" t="s">
        <v>183</v>
      </c>
      <c r="D13" s="155" t="s">
        <v>179</v>
      </c>
      <c r="E13" s="182">
        <v>285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184</v>
      </c>
      <c r="C14" s="154" t="s">
        <v>185</v>
      </c>
      <c r="D14" s="155" t="s">
        <v>179</v>
      </c>
      <c r="E14" s="182">
        <v>285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1140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188</v>
      </c>
      <c r="C16" s="154" t="s">
        <v>189</v>
      </c>
      <c r="D16" s="155" t="s">
        <v>179</v>
      </c>
      <c r="E16" s="182">
        <v>1190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190</v>
      </c>
      <c r="C17" s="154" t="s">
        <v>191</v>
      </c>
      <c r="D17" s="155" t="s">
        <v>179</v>
      </c>
      <c r="E17" s="182">
        <v>1140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10</v>
      </c>
      <c r="B18" s="153" t="s">
        <v>192</v>
      </c>
      <c r="C18" s="154" t="s">
        <v>193</v>
      </c>
      <c r="D18" s="155" t="s">
        <v>155</v>
      </c>
      <c r="E18" s="182">
        <v>3400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194</v>
      </c>
      <c r="C19" s="154" t="s">
        <v>195</v>
      </c>
      <c r="D19" s="155" t="s">
        <v>155</v>
      </c>
      <c r="E19" s="182">
        <v>1230.4000000000001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196</v>
      </c>
      <c r="C20" s="154" t="s">
        <v>197</v>
      </c>
      <c r="D20" s="155" t="s">
        <v>155</v>
      </c>
      <c r="E20" s="182">
        <v>1230.4000000000001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156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13</v>
      </c>
      <c r="B21" s="153" t="s">
        <v>198</v>
      </c>
      <c r="C21" s="154" t="s">
        <v>199</v>
      </c>
      <c r="D21" s="155" t="s">
        <v>200</v>
      </c>
      <c r="E21" s="182">
        <v>10</v>
      </c>
      <c r="F21" s="156"/>
      <c r="G21" s="157">
        <f t="shared" si="0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0.399999999999999" outlineLevel="1" x14ac:dyDescent="0.25">
      <c r="A22" s="177">
        <v>14</v>
      </c>
      <c r="B22" s="153" t="s">
        <v>201</v>
      </c>
      <c r="C22" s="154" t="s">
        <v>202</v>
      </c>
      <c r="D22" s="155" t="s">
        <v>200</v>
      </c>
      <c r="E22" s="182">
        <v>1</v>
      </c>
      <c r="F22" s="156"/>
      <c r="G22" s="157">
        <f t="shared" si="0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30.6" outlineLevel="1" x14ac:dyDescent="0.25">
      <c r="A23" s="177">
        <v>15</v>
      </c>
      <c r="B23" s="153" t="s">
        <v>203</v>
      </c>
      <c r="C23" s="154" t="s">
        <v>204</v>
      </c>
      <c r="D23" s="155" t="s">
        <v>179</v>
      </c>
      <c r="E23" s="182">
        <v>1190</v>
      </c>
      <c r="F23" s="156"/>
      <c r="G23" s="157">
        <f t="shared" si="0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5">
      <c r="A24" s="176" t="s">
        <v>151</v>
      </c>
      <c r="B24" s="145" t="s">
        <v>90</v>
      </c>
      <c r="C24" s="146" t="s">
        <v>91</v>
      </c>
      <c r="D24" s="147"/>
      <c r="E24" s="183"/>
      <c r="F24" s="149"/>
      <c r="G24" s="150">
        <f>SUMIF(AG25:AG25,"&lt;&gt;NOR",G25:G25)</f>
        <v>0</v>
      </c>
      <c r="H24" s="151"/>
      <c r="I24" s="151"/>
      <c r="J24" s="151"/>
      <c r="K24" s="151"/>
      <c r="L24" s="151"/>
      <c r="M24" s="151"/>
      <c r="N24" s="152"/>
      <c r="O24" s="152"/>
      <c r="P24" s="152"/>
      <c r="Q24" s="152"/>
      <c r="R24" s="151"/>
      <c r="S24" s="151"/>
      <c r="T24" s="151"/>
      <c r="U24" s="151"/>
      <c r="V24" s="151"/>
      <c r="W24" s="151"/>
      <c r="X24" s="151"/>
      <c r="Y24" s="151"/>
      <c r="AG24" s="173" t="s">
        <v>152</v>
      </c>
    </row>
    <row r="25" spans="1:60" outlineLevel="1" x14ac:dyDescent="0.25">
      <c r="A25" s="177">
        <v>16</v>
      </c>
      <c r="B25" s="153" t="s">
        <v>205</v>
      </c>
      <c r="C25" s="154" t="s">
        <v>206</v>
      </c>
      <c r="D25" s="155" t="s">
        <v>155</v>
      </c>
      <c r="E25" s="182">
        <v>3400</v>
      </c>
      <c r="F25" s="156"/>
      <c r="G25" s="157">
        <f>ROUND(E25*F25,2)</f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x14ac:dyDescent="0.25">
      <c r="A26" s="176" t="s">
        <v>151</v>
      </c>
      <c r="B26" s="145" t="s">
        <v>136</v>
      </c>
      <c r="C26" s="146" t="s">
        <v>137</v>
      </c>
      <c r="D26" s="147"/>
      <c r="E26" s="183"/>
      <c r="F26" s="149"/>
      <c r="G26" s="150">
        <f>SUMIF(AG27:AG30,"&lt;&gt;NOR",G27:G30)</f>
        <v>0</v>
      </c>
      <c r="H26" s="151"/>
      <c r="I26" s="151"/>
      <c r="J26" s="151"/>
      <c r="K26" s="151"/>
      <c r="L26" s="151"/>
      <c r="M26" s="151"/>
      <c r="N26" s="152"/>
      <c r="O26" s="152"/>
      <c r="P26" s="152"/>
      <c r="Q26" s="152"/>
      <c r="R26" s="151"/>
      <c r="S26" s="151"/>
      <c r="T26" s="151"/>
      <c r="U26" s="151"/>
      <c r="V26" s="151"/>
      <c r="W26" s="151"/>
      <c r="X26" s="151"/>
      <c r="Y26" s="151"/>
      <c r="AG26" s="173" t="s">
        <v>152</v>
      </c>
    </row>
    <row r="27" spans="1:60" outlineLevel="1" x14ac:dyDescent="0.25">
      <c r="A27" s="177">
        <v>17</v>
      </c>
      <c r="B27" s="153" t="s">
        <v>207</v>
      </c>
      <c r="C27" s="154" t="s">
        <v>208</v>
      </c>
      <c r="D27" s="155" t="s">
        <v>164</v>
      </c>
      <c r="E27" s="182">
        <v>120</v>
      </c>
      <c r="F27" s="156"/>
      <c r="G27" s="157">
        <f>ROUND(E27*F27,2)</f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156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18</v>
      </c>
      <c r="B28" s="153" t="s">
        <v>162</v>
      </c>
      <c r="C28" s="154" t="s">
        <v>209</v>
      </c>
      <c r="D28" s="155" t="s">
        <v>164</v>
      </c>
      <c r="E28" s="182">
        <v>120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19</v>
      </c>
      <c r="B29" s="153" t="s">
        <v>210</v>
      </c>
      <c r="C29" s="154" t="s">
        <v>211</v>
      </c>
      <c r="D29" s="155" t="s">
        <v>164</v>
      </c>
      <c r="E29" s="182">
        <v>2280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20.399999999999999" outlineLevel="1" x14ac:dyDescent="0.25">
      <c r="A30" s="178">
        <v>20</v>
      </c>
      <c r="B30" s="162" t="s">
        <v>212</v>
      </c>
      <c r="C30" s="163" t="s">
        <v>213</v>
      </c>
      <c r="D30" s="164" t="s">
        <v>164</v>
      </c>
      <c r="E30" s="181">
        <v>120</v>
      </c>
      <c r="F30" s="165"/>
      <c r="G30" s="166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156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C31" s="167"/>
      <c r="D31" s="15"/>
      <c r="AE31" s="173">
        <v>15</v>
      </c>
      <c r="AF31" s="173">
        <v>21</v>
      </c>
      <c r="AG31" s="173" t="s">
        <v>150</v>
      </c>
    </row>
    <row r="32" spans="1:60" x14ac:dyDescent="0.25">
      <c r="A32" s="179"/>
      <c r="B32" s="168" t="s">
        <v>30</v>
      </c>
      <c r="C32" s="169"/>
      <c r="D32" s="170"/>
      <c r="E32" s="171"/>
      <c r="F32" s="171"/>
      <c r="G32" s="172">
        <f>G8+G24+G26</f>
        <v>0</v>
      </c>
      <c r="AE32" s="173">
        <f>SUMIF(L7:L30,AE31,G7:G30)</f>
        <v>0</v>
      </c>
      <c r="AF32" s="173">
        <f>SUMIF(L7:L30,AF31,G7:G30)</f>
        <v>0</v>
      </c>
      <c r="AG32" s="173" t="s">
        <v>166</v>
      </c>
    </row>
    <row r="33" spans="1:33" x14ac:dyDescent="0.25">
      <c r="C33" s="167"/>
      <c r="D33" s="15"/>
    </row>
    <row r="34" spans="1:33" x14ac:dyDescent="0.25">
      <c r="C34" s="167"/>
      <c r="D34" s="15"/>
    </row>
    <row r="35" spans="1:33" x14ac:dyDescent="0.25">
      <c r="A35" s="259" t="s">
        <v>167</v>
      </c>
      <c r="B35" s="259"/>
      <c r="C35" s="260"/>
      <c r="D35" s="15"/>
    </row>
    <row r="36" spans="1:33" x14ac:dyDescent="0.25">
      <c r="A36" s="240"/>
      <c r="B36" s="241"/>
      <c r="C36" s="242"/>
      <c r="D36" s="241"/>
      <c r="E36" s="241"/>
      <c r="F36" s="241"/>
      <c r="G36" s="243"/>
      <c r="AG36" s="173" t="s">
        <v>168</v>
      </c>
    </row>
    <row r="37" spans="1:33" x14ac:dyDescent="0.25">
      <c r="A37" s="244"/>
      <c r="B37" s="245"/>
      <c r="C37" s="246"/>
      <c r="D37" s="245"/>
      <c r="E37" s="245"/>
      <c r="F37" s="245"/>
      <c r="G37" s="247"/>
    </row>
    <row r="38" spans="1:33" x14ac:dyDescent="0.25">
      <c r="A38" s="244"/>
      <c r="B38" s="245"/>
      <c r="C38" s="246"/>
      <c r="D38" s="245"/>
      <c r="E38" s="245"/>
      <c r="F38" s="245"/>
      <c r="G38" s="247"/>
    </row>
    <row r="39" spans="1:33" x14ac:dyDescent="0.25">
      <c r="A39" s="244"/>
      <c r="B39" s="245"/>
      <c r="C39" s="246"/>
      <c r="D39" s="245"/>
      <c r="E39" s="245"/>
      <c r="F39" s="245"/>
      <c r="G39" s="247"/>
    </row>
    <row r="40" spans="1:33" x14ac:dyDescent="0.25">
      <c r="A40" s="248"/>
      <c r="B40" s="249"/>
      <c r="C40" s="250"/>
      <c r="D40" s="249"/>
      <c r="E40" s="249"/>
      <c r="F40" s="249"/>
      <c r="G40" s="251"/>
    </row>
    <row r="41" spans="1:33" x14ac:dyDescent="0.25">
      <c r="C41" s="167"/>
      <c r="D41" s="15"/>
    </row>
    <row r="42" spans="1:33" x14ac:dyDescent="0.25">
      <c r="C42" s="167"/>
      <c r="D42" s="15"/>
      <c r="AG42" s="173" t="s">
        <v>169</v>
      </c>
    </row>
    <row r="43" spans="1:33" x14ac:dyDescent="0.25">
      <c r="D43" s="15"/>
    </row>
    <row r="44" spans="1:33" x14ac:dyDescent="0.25">
      <c r="D44" s="15"/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50</v>
      </c>
      <c r="C4" s="256" t="s">
        <v>51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180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30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177</v>
      </c>
      <c r="C11" s="154" t="s">
        <v>178</v>
      </c>
      <c r="D11" s="155" t="s">
        <v>179</v>
      </c>
      <c r="E11" s="182">
        <v>2301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180</v>
      </c>
      <c r="C12" s="154" t="s">
        <v>181</v>
      </c>
      <c r="D12" s="155" t="s">
        <v>179</v>
      </c>
      <c r="E12" s="182">
        <v>2301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186</v>
      </c>
      <c r="C13" s="154" t="s">
        <v>187</v>
      </c>
      <c r="D13" s="155" t="s">
        <v>179</v>
      </c>
      <c r="E13" s="182">
        <v>2301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186</v>
      </c>
      <c r="C14" s="154" t="s">
        <v>187</v>
      </c>
      <c r="D14" s="155" t="s">
        <v>179</v>
      </c>
      <c r="E14" s="182">
        <v>257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214</v>
      </c>
      <c r="C15" s="154" t="s">
        <v>215</v>
      </c>
      <c r="D15" s="155" t="s">
        <v>179</v>
      </c>
      <c r="E15" s="182">
        <v>257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188</v>
      </c>
      <c r="C16" s="154" t="s">
        <v>189</v>
      </c>
      <c r="D16" s="155" t="s">
        <v>179</v>
      </c>
      <c r="E16" s="182">
        <v>257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190</v>
      </c>
      <c r="C17" s="154" t="s">
        <v>191</v>
      </c>
      <c r="D17" s="155" t="s">
        <v>179</v>
      </c>
      <c r="E17" s="182">
        <v>2301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192</v>
      </c>
      <c r="C18" s="154" t="s">
        <v>216</v>
      </c>
      <c r="D18" s="155" t="s">
        <v>155</v>
      </c>
      <c r="E18" s="182">
        <v>3000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205</v>
      </c>
      <c r="C19" s="154" t="s">
        <v>206</v>
      </c>
      <c r="D19" s="155" t="s">
        <v>155</v>
      </c>
      <c r="E19" s="182">
        <v>1566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198</v>
      </c>
      <c r="C20" s="154" t="s">
        <v>199</v>
      </c>
      <c r="D20" s="155" t="s">
        <v>200</v>
      </c>
      <c r="E20" s="182">
        <v>10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SUMIF(AG22:AG27,"&lt;&gt;NOR",G22:G27)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217</v>
      </c>
      <c r="C22" s="154" t="s">
        <v>218</v>
      </c>
      <c r="D22" s="155" t="s">
        <v>179</v>
      </c>
      <c r="E22" s="182">
        <v>707.64</v>
      </c>
      <c r="F22" s="156"/>
      <c r="G22" s="157">
        <f t="shared" ref="G22:G27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217</v>
      </c>
      <c r="C23" s="154" t="s">
        <v>218</v>
      </c>
      <c r="D23" s="155" t="s">
        <v>179</v>
      </c>
      <c r="E23" s="182">
        <v>479.26400000000001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219</v>
      </c>
      <c r="C24" s="154" t="s">
        <v>220</v>
      </c>
      <c r="D24" s="155" t="s">
        <v>155</v>
      </c>
      <c r="E24" s="182">
        <v>304.64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221</v>
      </c>
      <c r="C25" s="154" t="s">
        <v>222</v>
      </c>
      <c r="D25" s="155" t="s">
        <v>155</v>
      </c>
      <c r="E25" s="182">
        <v>304.64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223</v>
      </c>
      <c r="C26" s="154" t="s">
        <v>224</v>
      </c>
      <c r="D26" s="155" t="s">
        <v>164</v>
      </c>
      <c r="E26" s="182">
        <v>8.1769999999999996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0.399999999999999" outlineLevel="1" x14ac:dyDescent="0.25">
      <c r="A27" s="177">
        <v>18</v>
      </c>
      <c r="B27" s="153" t="s">
        <v>225</v>
      </c>
      <c r="C27" s="154" t="s">
        <v>226</v>
      </c>
      <c r="D27" s="155" t="s">
        <v>164</v>
      </c>
      <c r="E27" s="182">
        <v>43.758000000000003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92</v>
      </c>
      <c r="C28" s="146" t="s">
        <v>93</v>
      </c>
      <c r="D28" s="147"/>
      <c r="E28" s="183"/>
      <c r="F28" s="149"/>
      <c r="G28" s="150">
        <f>SUMIF(AG29:AG33,"&lt;&gt;NOR",G29:G33)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0.399999999999999" outlineLevel="1" x14ac:dyDescent="0.25">
      <c r="A29" s="177">
        <v>19</v>
      </c>
      <c r="B29" s="153" t="s">
        <v>227</v>
      </c>
      <c r="C29" s="154" t="s">
        <v>228</v>
      </c>
      <c r="D29" s="155" t="s">
        <v>179</v>
      </c>
      <c r="E29" s="182">
        <v>724.8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176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20</v>
      </c>
      <c r="B30" s="153" t="s">
        <v>229</v>
      </c>
      <c r="C30" s="154" t="s">
        <v>230</v>
      </c>
      <c r="D30" s="155" t="s">
        <v>155</v>
      </c>
      <c r="E30" s="182">
        <v>3628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21</v>
      </c>
      <c r="B31" s="153" t="s">
        <v>231</v>
      </c>
      <c r="C31" s="154" t="s">
        <v>232</v>
      </c>
      <c r="D31" s="155" t="s">
        <v>155</v>
      </c>
      <c r="E31" s="182">
        <v>3628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5">
      <c r="A32" s="177">
        <v>22</v>
      </c>
      <c r="B32" s="153" t="s">
        <v>233</v>
      </c>
      <c r="C32" s="154" t="s">
        <v>234</v>
      </c>
      <c r="D32" s="155" t="s">
        <v>164</v>
      </c>
      <c r="E32" s="182">
        <v>4.09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176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ht="20.399999999999999" outlineLevel="1" x14ac:dyDescent="0.25">
      <c r="A33" s="177">
        <v>23</v>
      </c>
      <c r="B33" s="153" t="s">
        <v>235</v>
      </c>
      <c r="C33" s="154" t="s">
        <v>236</v>
      </c>
      <c r="D33" s="155" t="s">
        <v>164</v>
      </c>
      <c r="E33" s="182">
        <v>40.454000000000001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176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96</v>
      </c>
      <c r="C34" s="146" t="s">
        <v>61</v>
      </c>
      <c r="D34" s="147"/>
      <c r="E34" s="183"/>
      <c r="F34" s="149"/>
      <c r="G34" s="150">
        <f>SUMIF(AG35:AG38,"&lt;&gt;NOR",G35:G38)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ht="20.399999999999999" outlineLevel="1" x14ac:dyDescent="0.25">
      <c r="A35" s="177">
        <v>24</v>
      </c>
      <c r="B35" s="153" t="s">
        <v>237</v>
      </c>
      <c r="C35" s="154" t="s">
        <v>238</v>
      </c>
      <c r="D35" s="155" t="s">
        <v>155</v>
      </c>
      <c r="E35" s="182">
        <v>2624.68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ht="20.399999999999999" outlineLevel="1" x14ac:dyDescent="0.25">
      <c r="A36" s="177">
        <v>25</v>
      </c>
      <c r="B36" s="153" t="s">
        <v>239</v>
      </c>
      <c r="C36" s="154" t="s">
        <v>240</v>
      </c>
      <c r="D36" s="155" t="s">
        <v>155</v>
      </c>
      <c r="E36" s="182">
        <v>2624.68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0.399999999999999" outlineLevel="1" x14ac:dyDescent="0.25">
      <c r="A37" s="177">
        <v>26</v>
      </c>
      <c r="B37" s="153" t="s">
        <v>241</v>
      </c>
      <c r="C37" s="154" t="s">
        <v>242</v>
      </c>
      <c r="D37" s="155" t="s">
        <v>243</v>
      </c>
      <c r="E37" s="182">
        <v>110.32</v>
      </c>
      <c r="F37" s="156"/>
      <c r="G37" s="157">
        <f>ROUND(E37*F37,2)</f>
        <v>0</v>
      </c>
      <c r="H37" s="158"/>
      <c r="I37" s="159"/>
      <c r="J37" s="158"/>
      <c r="K37" s="159"/>
      <c r="L37" s="159"/>
      <c r="M37" s="159"/>
      <c r="N37" s="160"/>
      <c r="O37" s="160"/>
      <c r="P37" s="160"/>
      <c r="Q37" s="160"/>
      <c r="R37" s="159"/>
      <c r="S37" s="159"/>
      <c r="T37" s="159"/>
      <c r="U37" s="159"/>
      <c r="V37" s="159"/>
      <c r="W37" s="159"/>
      <c r="X37" s="159"/>
      <c r="Y37" s="159"/>
      <c r="Z37" s="161"/>
      <c r="AA37" s="161"/>
      <c r="AB37" s="161"/>
      <c r="AC37" s="161"/>
      <c r="AD37" s="161"/>
      <c r="AE37" s="161"/>
      <c r="AF37" s="161"/>
      <c r="AG37" s="161" t="s">
        <v>156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ht="40.799999999999997" outlineLevel="1" x14ac:dyDescent="0.25">
      <c r="A38" s="177">
        <v>27</v>
      </c>
      <c r="B38" s="153" t="s">
        <v>244</v>
      </c>
      <c r="C38" s="154" t="s">
        <v>245</v>
      </c>
      <c r="D38" s="155" t="s">
        <v>243</v>
      </c>
      <c r="E38" s="182">
        <v>54.4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156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5">
      <c r="A39" s="176" t="s">
        <v>151</v>
      </c>
      <c r="B39" s="145" t="s">
        <v>99</v>
      </c>
      <c r="C39" s="146" t="s">
        <v>100</v>
      </c>
      <c r="D39" s="147"/>
      <c r="E39" s="183"/>
      <c r="F39" s="149"/>
      <c r="G39" s="150">
        <f>SUMIF(AG40:AG46,"&lt;&gt;NOR",G40:G46)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ht="20.399999999999999" outlineLevel="1" x14ac:dyDescent="0.25">
      <c r="A40" s="177">
        <v>28</v>
      </c>
      <c r="B40" s="153" t="s">
        <v>246</v>
      </c>
      <c r="C40" s="154" t="s">
        <v>247</v>
      </c>
      <c r="D40" s="155" t="s">
        <v>155</v>
      </c>
      <c r="E40" s="182">
        <v>3460.69</v>
      </c>
      <c r="F40" s="156"/>
      <c r="G40" s="157">
        <f t="shared" ref="G40:G46" si="2"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5">
      <c r="A41" s="177">
        <v>29</v>
      </c>
      <c r="B41" s="153" t="s">
        <v>248</v>
      </c>
      <c r="C41" s="154" t="s">
        <v>249</v>
      </c>
      <c r="D41" s="155" t="s">
        <v>179</v>
      </c>
      <c r="E41" s="182">
        <v>148.34399999999999</v>
      </c>
      <c r="F41" s="156"/>
      <c r="G41" s="157">
        <f t="shared" si="2"/>
        <v>0</v>
      </c>
      <c r="H41" s="158"/>
      <c r="I41" s="159"/>
      <c r="J41" s="158"/>
      <c r="K41" s="159"/>
      <c r="L41" s="159"/>
      <c r="M41" s="159"/>
      <c r="N41" s="160"/>
      <c r="O41" s="160"/>
      <c r="P41" s="160"/>
      <c r="Q41" s="160"/>
      <c r="R41" s="159"/>
      <c r="S41" s="159"/>
      <c r="T41" s="159"/>
      <c r="U41" s="159"/>
      <c r="V41" s="159"/>
      <c r="W41" s="159"/>
      <c r="X41" s="159"/>
      <c r="Y41" s="159"/>
      <c r="Z41" s="161"/>
      <c r="AA41" s="161"/>
      <c r="AB41" s="161"/>
      <c r="AC41" s="161"/>
      <c r="AD41" s="161"/>
      <c r="AE41" s="161"/>
      <c r="AF41" s="161"/>
      <c r="AG41" s="161" t="s">
        <v>176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5">
      <c r="A42" s="177">
        <v>30</v>
      </c>
      <c r="B42" s="153" t="s">
        <v>250</v>
      </c>
      <c r="C42" s="154" t="s">
        <v>251</v>
      </c>
      <c r="D42" s="155" t="s">
        <v>179</v>
      </c>
      <c r="E42" s="182">
        <v>32.735999999999997</v>
      </c>
      <c r="F42" s="156"/>
      <c r="G42" s="157">
        <f t="shared" si="2"/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176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5">
      <c r="A43" s="177">
        <v>31</v>
      </c>
      <c r="B43" s="153" t="s">
        <v>252</v>
      </c>
      <c r="C43" s="154" t="s">
        <v>253</v>
      </c>
      <c r="D43" s="155" t="s">
        <v>155</v>
      </c>
      <c r="E43" s="182">
        <v>126.4</v>
      </c>
      <c r="F43" s="156"/>
      <c r="G43" s="157">
        <f t="shared" si="2"/>
        <v>0</v>
      </c>
      <c r="H43" s="158"/>
      <c r="I43" s="159"/>
      <c r="J43" s="158"/>
      <c r="K43" s="159"/>
      <c r="L43" s="159"/>
      <c r="M43" s="159"/>
      <c r="N43" s="160"/>
      <c r="O43" s="160"/>
      <c r="P43" s="160"/>
      <c r="Q43" s="160"/>
      <c r="R43" s="159"/>
      <c r="S43" s="159"/>
      <c r="T43" s="159"/>
      <c r="U43" s="159"/>
      <c r="V43" s="159"/>
      <c r="W43" s="159"/>
      <c r="X43" s="159"/>
      <c r="Y43" s="159"/>
      <c r="Z43" s="161"/>
      <c r="AA43" s="161"/>
      <c r="AB43" s="161"/>
      <c r="AC43" s="161"/>
      <c r="AD43" s="161"/>
      <c r="AE43" s="161"/>
      <c r="AF43" s="161"/>
      <c r="AG43" s="161" t="s">
        <v>176</v>
      </c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5">
      <c r="A44" s="177">
        <v>32</v>
      </c>
      <c r="B44" s="153" t="s">
        <v>254</v>
      </c>
      <c r="C44" s="154" t="s">
        <v>255</v>
      </c>
      <c r="D44" s="155" t="s">
        <v>155</v>
      </c>
      <c r="E44" s="182">
        <v>126.4</v>
      </c>
      <c r="F44" s="156"/>
      <c r="G44" s="157">
        <f t="shared" si="2"/>
        <v>0</v>
      </c>
      <c r="H44" s="158"/>
      <c r="I44" s="159"/>
      <c r="J44" s="158"/>
      <c r="K44" s="159"/>
      <c r="L44" s="159"/>
      <c r="M44" s="159"/>
      <c r="N44" s="160"/>
      <c r="O44" s="160"/>
      <c r="P44" s="160"/>
      <c r="Q44" s="160"/>
      <c r="R44" s="159"/>
      <c r="S44" s="159"/>
      <c r="T44" s="159"/>
      <c r="U44" s="159"/>
      <c r="V44" s="159"/>
      <c r="W44" s="159"/>
      <c r="X44" s="159"/>
      <c r="Y44" s="159"/>
      <c r="Z44" s="161"/>
      <c r="AA44" s="161"/>
      <c r="AB44" s="161"/>
      <c r="AC44" s="161"/>
      <c r="AD44" s="161"/>
      <c r="AE44" s="161"/>
      <c r="AF44" s="161"/>
      <c r="AG44" s="161" t="s">
        <v>176</v>
      </c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ht="20.399999999999999" outlineLevel="1" x14ac:dyDescent="0.25">
      <c r="A45" s="177">
        <v>33</v>
      </c>
      <c r="B45" s="153" t="s">
        <v>256</v>
      </c>
      <c r="C45" s="154" t="s">
        <v>257</v>
      </c>
      <c r="D45" s="155" t="s">
        <v>164</v>
      </c>
      <c r="E45" s="182">
        <v>5.843</v>
      </c>
      <c r="F45" s="156"/>
      <c r="G45" s="157">
        <f t="shared" si="2"/>
        <v>0</v>
      </c>
      <c r="H45" s="158"/>
      <c r="I45" s="159"/>
      <c r="J45" s="158"/>
      <c r="K45" s="159"/>
      <c r="L45" s="159"/>
      <c r="M45" s="159"/>
      <c r="N45" s="160"/>
      <c r="O45" s="160"/>
      <c r="P45" s="160"/>
      <c r="Q45" s="160"/>
      <c r="R45" s="159"/>
      <c r="S45" s="159"/>
      <c r="T45" s="159"/>
      <c r="U45" s="159"/>
      <c r="V45" s="159"/>
      <c r="W45" s="159"/>
      <c r="X45" s="159"/>
      <c r="Y45" s="159"/>
      <c r="Z45" s="161"/>
      <c r="AA45" s="161"/>
      <c r="AB45" s="161"/>
      <c r="AC45" s="161"/>
      <c r="AD45" s="161"/>
      <c r="AE45" s="161"/>
      <c r="AF45" s="161"/>
      <c r="AG45" s="161" t="s">
        <v>156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5">
      <c r="A46" s="177">
        <v>34</v>
      </c>
      <c r="B46" s="153" t="s">
        <v>258</v>
      </c>
      <c r="C46" s="154" t="s">
        <v>259</v>
      </c>
      <c r="D46" s="155" t="s">
        <v>179</v>
      </c>
      <c r="E46" s="182">
        <v>847</v>
      </c>
      <c r="F46" s="156"/>
      <c r="G46" s="157">
        <f t="shared" si="2"/>
        <v>0</v>
      </c>
      <c r="H46" s="158"/>
      <c r="I46" s="159"/>
      <c r="J46" s="158"/>
      <c r="K46" s="159"/>
      <c r="L46" s="159"/>
      <c r="M46" s="159"/>
      <c r="N46" s="160"/>
      <c r="O46" s="160"/>
      <c r="P46" s="160"/>
      <c r="Q46" s="160"/>
      <c r="R46" s="159"/>
      <c r="S46" s="159"/>
      <c r="T46" s="159"/>
      <c r="U46" s="159"/>
      <c r="V46" s="159"/>
      <c r="W46" s="159"/>
      <c r="X46" s="159"/>
      <c r="Y46" s="159"/>
      <c r="Z46" s="161"/>
      <c r="AA46" s="161"/>
      <c r="AB46" s="161"/>
      <c r="AC46" s="161"/>
      <c r="AD46" s="161"/>
      <c r="AE46" s="161"/>
      <c r="AF46" s="161"/>
      <c r="AG46" s="161" t="s">
        <v>156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x14ac:dyDescent="0.25">
      <c r="A47" s="176" t="s">
        <v>151</v>
      </c>
      <c r="B47" s="145" t="s">
        <v>101</v>
      </c>
      <c r="C47" s="146" t="s">
        <v>102</v>
      </c>
      <c r="D47" s="147"/>
      <c r="E47" s="183"/>
      <c r="F47" s="149"/>
      <c r="G47" s="150">
        <f>SUMIF(AG48:AG49,"&lt;&gt;NOR",G48:G49)</f>
        <v>0</v>
      </c>
      <c r="H47" s="151"/>
      <c r="I47" s="151"/>
      <c r="J47" s="151"/>
      <c r="K47" s="151"/>
      <c r="L47" s="151"/>
      <c r="M47" s="151"/>
      <c r="N47" s="152"/>
      <c r="O47" s="152"/>
      <c r="P47" s="152"/>
      <c r="Q47" s="152"/>
      <c r="R47" s="151"/>
      <c r="S47" s="151"/>
      <c r="T47" s="151"/>
      <c r="U47" s="151"/>
      <c r="V47" s="151"/>
      <c r="W47" s="151"/>
      <c r="X47" s="151"/>
      <c r="Y47" s="151"/>
      <c r="AG47" s="117" t="s">
        <v>152</v>
      </c>
    </row>
    <row r="48" spans="1:60" outlineLevel="1" x14ac:dyDescent="0.25">
      <c r="A48" s="177">
        <v>35</v>
      </c>
      <c r="B48" s="153" t="s">
        <v>260</v>
      </c>
      <c r="C48" s="154" t="s">
        <v>261</v>
      </c>
      <c r="D48" s="155" t="s">
        <v>161</v>
      </c>
      <c r="E48" s="182">
        <v>710</v>
      </c>
      <c r="F48" s="156"/>
      <c r="G48" s="157">
        <f>ROUND(E48*F48,2)</f>
        <v>0</v>
      </c>
      <c r="H48" s="158"/>
      <c r="I48" s="159"/>
      <c r="J48" s="158"/>
      <c r="K48" s="159"/>
      <c r="L48" s="159"/>
      <c r="M48" s="159"/>
      <c r="N48" s="160"/>
      <c r="O48" s="160"/>
      <c r="P48" s="160"/>
      <c r="Q48" s="160"/>
      <c r="R48" s="159"/>
      <c r="S48" s="159"/>
      <c r="T48" s="159"/>
      <c r="U48" s="159"/>
      <c r="V48" s="159"/>
      <c r="W48" s="159"/>
      <c r="X48" s="159"/>
      <c r="Y48" s="159"/>
      <c r="Z48" s="161"/>
      <c r="AA48" s="161"/>
      <c r="AB48" s="161"/>
      <c r="AC48" s="161"/>
      <c r="AD48" s="161"/>
      <c r="AE48" s="161"/>
      <c r="AF48" s="161"/>
      <c r="AG48" s="161" t="s">
        <v>156</v>
      </c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5">
      <c r="A49" s="177">
        <v>36</v>
      </c>
      <c r="B49" s="153" t="s">
        <v>262</v>
      </c>
      <c r="C49" s="154" t="s">
        <v>263</v>
      </c>
      <c r="D49" s="155" t="s">
        <v>161</v>
      </c>
      <c r="E49" s="182">
        <v>745.5</v>
      </c>
      <c r="F49" s="156"/>
      <c r="G49" s="157">
        <f>ROUND(E49*F49,2)</f>
        <v>0</v>
      </c>
      <c r="H49" s="158"/>
      <c r="I49" s="159"/>
      <c r="J49" s="158"/>
      <c r="K49" s="159"/>
      <c r="L49" s="159"/>
      <c r="M49" s="159"/>
      <c r="N49" s="160"/>
      <c r="O49" s="160"/>
      <c r="P49" s="160"/>
      <c r="Q49" s="160"/>
      <c r="R49" s="159"/>
      <c r="S49" s="159"/>
      <c r="T49" s="159"/>
      <c r="U49" s="159"/>
      <c r="V49" s="159"/>
      <c r="W49" s="159"/>
      <c r="X49" s="159"/>
      <c r="Y49" s="159"/>
      <c r="Z49" s="161"/>
      <c r="AA49" s="161"/>
      <c r="AB49" s="161"/>
      <c r="AC49" s="161"/>
      <c r="AD49" s="161"/>
      <c r="AE49" s="161"/>
      <c r="AF49" s="161"/>
      <c r="AG49" s="161" t="s">
        <v>264</v>
      </c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x14ac:dyDescent="0.25">
      <c r="A50" s="176" t="s">
        <v>151</v>
      </c>
      <c r="B50" s="145" t="s">
        <v>105</v>
      </c>
      <c r="C50" s="146" t="s">
        <v>106</v>
      </c>
      <c r="D50" s="147"/>
      <c r="E50" s="183"/>
      <c r="F50" s="149"/>
      <c r="G50" s="150">
        <f>SUMIF(AG51:AG51,"&lt;&gt;NOR",G51:G51)</f>
        <v>0</v>
      </c>
      <c r="H50" s="151"/>
      <c r="I50" s="151"/>
      <c r="J50" s="151"/>
      <c r="K50" s="151"/>
      <c r="L50" s="151"/>
      <c r="M50" s="151"/>
      <c r="N50" s="152"/>
      <c r="O50" s="152"/>
      <c r="P50" s="152"/>
      <c r="Q50" s="152"/>
      <c r="R50" s="151"/>
      <c r="S50" s="151"/>
      <c r="T50" s="151"/>
      <c r="U50" s="151"/>
      <c r="V50" s="151"/>
      <c r="W50" s="151"/>
      <c r="X50" s="151"/>
      <c r="Y50" s="151"/>
      <c r="AG50" s="117" t="s">
        <v>152</v>
      </c>
    </row>
    <row r="51" spans="1:60" ht="30.6" outlineLevel="1" x14ac:dyDescent="0.25">
      <c r="A51" s="177">
        <v>37</v>
      </c>
      <c r="B51" s="153" t="s">
        <v>265</v>
      </c>
      <c r="C51" s="154" t="s">
        <v>266</v>
      </c>
      <c r="D51" s="155" t="s">
        <v>161</v>
      </c>
      <c r="E51" s="182">
        <v>65.599999999999994</v>
      </c>
      <c r="F51" s="156"/>
      <c r="G51" s="157">
        <f>ROUND(E51*F51,2)</f>
        <v>0</v>
      </c>
      <c r="H51" s="158"/>
      <c r="I51" s="159"/>
      <c r="J51" s="158"/>
      <c r="K51" s="159"/>
      <c r="L51" s="159"/>
      <c r="M51" s="159"/>
      <c r="N51" s="160"/>
      <c r="O51" s="160"/>
      <c r="P51" s="160"/>
      <c r="Q51" s="160"/>
      <c r="R51" s="159"/>
      <c r="S51" s="159"/>
      <c r="T51" s="159"/>
      <c r="U51" s="159"/>
      <c r="V51" s="159"/>
      <c r="W51" s="159"/>
      <c r="X51" s="159"/>
      <c r="Y51" s="159"/>
      <c r="Z51" s="161"/>
      <c r="AA51" s="161"/>
      <c r="AB51" s="161"/>
      <c r="AC51" s="161"/>
      <c r="AD51" s="161"/>
      <c r="AE51" s="161"/>
      <c r="AF51" s="161"/>
      <c r="AG51" s="161" t="s">
        <v>176</v>
      </c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x14ac:dyDescent="0.25">
      <c r="A52" s="176" t="s">
        <v>151</v>
      </c>
      <c r="B52" s="145" t="s">
        <v>107</v>
      </c>
      <c r="C52" s="146" t="s">
        <v>108</v>
      </c>
      <c r="D52" s="147"/>
      <c r="E52" s="183"/>
      <c r="F52" s="149"/>
      <c r="G52" s="150">
        <f>SUMIF(AG53:AG54,"&lt;&gt;NOR",G53:G54)</f>
        <v>0</v>
      </c>
      <c r="H52" s="151"/>
      <c r="I52" s="151"/>
      <c r="J52" s="151"/>
      <c r="K52" s="151"/>
      <c r="L52" s="151"/>
      <c r="M52" s="151"/>
      <c r="N52" s="152"/>
      <c r="O52" s="152"/>
      <c r="P52" s="152"/>
      <c r="Q52" s="152"/>
      <c r="R52" s="151"/>
      <c r="S52" s="151"/>
      <c r="T52" s="151"/>
      <c r="U52" s="151"/>
      <c r="V52" s="151"/>
      <c r="W52" s="151"/>
      <c r="X52" s="151"/>
      <c r="Y52" s="151"/>
      <c r="AG52" s="117" t="s">
        <v>152</v>
      </c>
    </row>
    <row r="53" spans="1:60" outlineLevel="1" x14ac:dyDescent="0.25">
      <c r="A53" s="177">
        <v>38</v>
      </c>
      <c r="B53" s="153" t="s">
        <v>267</v>
      </c>
      <c r="C53" s="154" t="s">
        <v>268</v>
      </c>
      <c r="D53" s="155" t="s">
        <v>161</v>
      </c>
      <c r="E53" s="182">
        <v>146.80000000000001</v>
      </c>
      <c r="F53" s="156"/>
      <c r="G53" s="157">
        <f>ROUND(E53*F53,2)</f>
        <v>0</v>
      </c>
      <c r="H53" s="158"/>
      <c r="I53" s="159"/>
      <c r="J53" s="158"/>
      <c r="K53" s="159"/>
      <c r="L53" s="159"/>
      <c r="M53" s="159"/>
      <c r="N53" s="160"/>
      <c r="O53" s="160"/>
      <c r="P53" s="160"/>
      <c r="Q53" s="160"/>
      <c r="R53" s="159"/>
      <c r="S53" s="159"/>
      <c r="T53" s="159"/>
      <c r="U53" s="159"/>
      <c r="V53" s="159"/>
      <c r="W53" s="159"/>
      <c r="X53" s="159"/>
      <c r="Y53" s="159"/>
      <c r="Z53" s="161"/>
      <c r="AA53" s="161"/>
      <c r="AB53" s="161"/>
      <c r="AC53" s="161"/>
      <c r="AD53" s="161"/>
      <c r="AE53" s="161"/>
      <c r="AF53" s="161"/>
      <c r="AG53" s="161" t="s">
        <v>176</v>
      </c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5">
      <c r="A54" s="177">
        <v>39</v>
      </c>
      <c r="B54" s="153" t="s">
        <v>269</v>
      </c>
      <c r="C54" s="154" t="s">
        <v>270</v>
      </c>
      <c r="D54" s="155" t="s">
        <v>271</v>
      </c>
      <c r="E54" s="182">
        <v>499</v>
      </c>
      <c r="F54" s="156"/>
      <c r="G54" s="157">
        <f>ROUND(E54*F54,2)</f>
        <v>0</v>
      </c>
      <c r="H54" s="158"/>
      <c r="I54" s="159"/>
      <c r="J54" s="158"/>
      <c r="K54" s="159"/>
      <c r="L54" s="159"/>
      <c r="M54" s="159"/>
      <c r="N54" s="160"/>
      <c r="O54" s="160"/>
      <c r="P54" s="160"/>
      <c r="Q54" s="160"/>
      <c r="R54" s="159"/>
      <c r="S54" s="159"/>
      <c r="T54" s="159"/>
      <c r="U54" s="159"/>
      <c r="V54" s="159"/>
      <c r="W54" s="159"/>
      <c r="X54" s="159"/>
      <c r="Y54" s="159"/>
      <c r="Z54" s="161"/>
      <c r="AA54" s="161"/>
      <c r="AB54" s="161"/>
      <c r="AC54" s="161"/>
      <c r="AD54" s="161"/>
      <c r="AE54" s="161"/>
      <c r="AF54" s="161"/>
      <c r="AG54" s="161" t="s">
        <v>272</v>
      </c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x14ac:dyDescent="0.25">
      <c r="A55" s="176" t="s">
        <v>151</v>
      </c>
      <c r="B55" s="145" t="s">
        <v>109</v>
      </c>
      <c r="C55" s="146" t="s">
        <v>110</v>
      </c>
      <c r="D55" s="147"/>
      <c r="E55" s="183"/>
      <c r="F55" s="149"/>
      <c r="G55" s="150">
        <f>SUMIF(AG56:AG56,"&lt;&gt;NOR",G56:G56)</f>
        <v>0</v>
      </c>
      <c r="H55" s="151"/>
      <c r="I55" s="151"/>
      <c r="J55" s="151"/>
      <c r="K55" s="151"/>
      <c r="L55" s="151"/>
      <c r="M55" s="151"/>
      <c r="N55" s="152"/>
      <c r="O55" s="152"/>
      <c r="P55" s="152"/>
      <c r="Q55" s="152"/>
      <c r="R55" s="151"/>
      <c r="S55" s="151"/>
      <c r="T55" s="151"/>
      <c r="U55" s="151"/>
      <c r="V55" s="151"/>
      <c r="W55" s="151"/>
      <c r="X55" s="151"/>
      <c r="Y55" s="151"/>
      <c r="AG55" s="117" t="s">
        <v>152</v>
      </c>
    </row>
    <row r="56" spans="1:60" outlineLevel="1" x14ac:dyDescent="0.25">
      <c r="A56" s="177">
        <v>40</v>
      </c>
      <c r="B56" s="153" t="s">
        <v>273</v>
      </c>
      <c r="C56" s="154" t="s">
        <v>274</v>
      </c>
      <c r="D56" s="155" t="s">
        <v>155</v>
      </c>
      <c r="E56" s="182">
        <v>582.4</v>
      </c>
      <c r="F56" s="156"/>
      <c r="G56" s="157">
        <f>ROUND(E56*F56,2)</f>
        <v>0</v>
      </c>
      <c r="H56" s="158"/>
      <c r="I56" s="159"/>
      <c r="J56" s="158"/>
      <c r="K56" s="159"/>
      <c r="L56" s="159"/>
      <c r="M56" s="159"/>
      <c r="N56" s="160"/>
      <c r="O56" s="160"/>
      <c r="P56" s="160"/>
      <c r="Q56" s="160"/>
      <c r="R56" s="159"/>
      <c r="S56" s="159"/>
      <c r="T56" s="159"/>
      <c r="U56" s="159"/>
      <c r="V56" s="159"/>
      <c r="W56" s="159"/>
      <c r="X56" s="159"/>
      <c r="Y56" s="159"/>
      <c r="Z56" s="161"/>
      <c r="AA56" s="161"/>
      <c r="AB56" s="161"/>
      <c r="AC56" s="161"/>
      <c r="AD56" s="161"/>
      <c r="AE56" s="161"/>
      <c r="AF56" s="161"/>
      <c r="AG56" s="161" t="s">
        <v>176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ht="26.4" x14ac:dyDescent="0.25">
      <c r="A57" s="176" t="s">
        <v>151</v>
      </c>
      <c r="B57" s="145" t="s">
        <v>111</v>
      </c>
      <c r="C57" s="146" t="s">
        <v>112</v>
      </c>
      <c r="D57" s="147"/>
      <c r="E57" s="183"/>
      <c r="F57" s="149"/>
      <c r="G57" s="150">
        <f>SUMIF(AG58:AG61,"&lt;&gt;NOR",G58:G61)</f>
        <v>0</v>
      </c>
      <c r="H57" s="151"/>
      <c r="I57" s="151"/>
      <c r="J57" s="151"/>
      <c r="K57" s="151"/>
      <c r="L57" s="151"/>
      <c r="M57" s="151"/>
      <c r="N57" s="152"/>
      <c r="O57" s="152"/>
      <c r="P57" s="152"/>
      <c r="Q57" s="152"/>
      <c r="R57" s="151"/>
      <c r="S57" s="151"/>
      <c r="T57" s="151"/>
      <c r="U57" s="151"/>
      <c r="V57" s="151"/>
      <c r="W57" s="151"/>
      <c r="X57" s="151"/>
      <c r="Y57" s="151"/>
      <c r="AG57" s="117" t="s">
        <v>152</v>
      </c>
    </row>
    <row r="58" spans="1:60" outlineLevel="1" x14ac:dyDescent="0.25">
      <c r="A58" s="177">
        <v>41</v>
      </c>
      <c r="B58" s="153" t="s">
        <v>275</v>
      </c>
      <c r="C58" s="154" t="s">
        <v>276</v>
      </c>
      <c r="D58" s="155" t="s">
        <v>200</v>
      </c>
      <c r="E58" s="182">
        <v>10</v>
      </c>
      <c r="F58" s="156"/>
      <c r="G58" s="157">
        <f>ROUND(E58*F58,2)</f>
        <v>0</v>
      </c>
      <c r="H58" s="158"/>
      <c r="I58" s="159"/>
      <c r="J58" s="158"/>
      <c r="K58" s="159"/>
      <c r="L58" s="159"/>
      <c r="M58" s="159"/>
      <c r="N58" s="160"/>
      <c r="O58" s="160"/>
      <c r="P58" s="160"/>
      <c r="Q58" s="160"/>
      <c r="R58" s="159"/>
      <c r="S58" s="159"/>
      <c r="T58" s="159"/>
      <c r="U58" s="159"/>
      <c r="V58" s="159"/>
      <c r="W58" s="159"/>
      <c r="X58" s="159"/>
      <c r="Y58" s="159"/>
      <c r="Z58" s="161"/>
      <c r="AA58" s="161"/>
      <c r="AB58" s="161"/>
      <c r="AC58" s="161"/>
      <c r="AD58" s="161"/>
      <c r="AE58" s="161"/>
      <c r="AF58" s="161"/>
      <c r="AG58" s="161" t="s">
        <v>176</v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5">
      <c r="A59" s="177">
        <v>42</v>
      </c>
      <c r="B59" s="153" t="s">
        <v>277</v>
      </c>
      <c r="C59" s="154" t="s">
        <v>278</v>
      </c>
      <c r="D59" s="155" t="s">
        <v>155</v>
      </c>
      <c r="E59" s="182">
        <v>2695</v>
      </c>
      <c r="F59" s="156"/>
      <c r="G59" s="157">
        <f>ROUND(E59*F59,2)</f>
        <v>0</v>
      </c>
      <c r="H59" s="158"/>
      <c r="I59" s="159"/>
      <c r="J59" s="158"/>
      <c r="K59" s="159"/>
      <c r="L59" s="159"/>
      <c r="M59" s="159"/>
      <c r="N59" s="160"/>
      <c r="O59" s="160"/>
      <c r="P59" s="160"/>
      <c r="Q59" s="160"/>
      <c r="R59" s="159"/>
      <c r="S59" s="159"/>
      <c r="T59" s="159"/>
      <c r="U59" s="159"/>
      <c r="V59" s="159"/>
      <c r="W59" s="159"/>
      <c r="X59" s="159"/>
      <c r="Y59" s="159"/>
      <c r="Z59" s="161"/>
      <c r="AA59" s="161"/>
      <c r="AB59" s="161"/>
      <c r="AC59" s="161"/>
      <c r="AD59" s="161"/>
      <c r="AE59" s="161"/>
      <c r="AF59" s="161"/>
      <c r="AG59" s="161" t="s">
        <v>176</v>
      </c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5">
      <c r="A60" s="177">
        <v>43</v>
      </c>
      <c r="B60" s="153" t="s">
        <v>279</v>
      </c>
      <c r="C60" s="154" t="s">
        <v>280</v>
      </c>
      <c r="D60" s="155" t="s">
        <v>271</v>
      </c>
      <c r="E60" s="182">
        <v>6</v>
      </c>
      <c r="F60" s="156"/>
      <c r="G60" s="157">
        <f>ROUND(E60*F60,2)</f>
        <v>0</v>
      </c>
      <c r="H60" s="158"/>
      <c r="I60" s="159"/>
      <c r="J60" s="158"/>
      <c r="K60" s="159"/>
      <c r="L60" s="159"/>
      <c r="M60" s="159"/>
      <c r="N60" s="160"/>
      <c r="O60" s="160"/>
      <c r="P60" s="160"/>
      <c r="Q60" s="160"/>
      <c r="R60" s="159"/>
      <c r="S60" s="159"/>
      <c r="T60" s="159"/>
      <c r="U60" s="159"/>
      <c r="V60" s="159"/>
      <c r="W60" s="159"/>
      <c r="X60" s="159"/>
      <c r="Y60" s="159"/>
      <c r="Z60" s="161"/>
      <c r="AA60" s="161"/>
      <c r="AB60" s="161"/>
      <c r="AC60" s="161"/>
      <c r="AD60" s="161"/>
      <c r="AE60" s="161"/>
      <c r="AF60" s="161"/>
      <c r="AG60" s="161" t="s">
        <v>176</v>
      </c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5">
      <c r="A61" s="177">
        <v>44</v>
      </c>
      <c r="B61" s="153" t="s">
        <v>281</v>
      </c>
      <c r="C61" s="154" t="s">
        <v>282</v>
      </c>
      <c r="D61" s="155" t="s">
        <v>271</v>
      </c>
      <c r="E61" s="182">
        <v>6</v>
      </c>
      <c r="F61" s="156"/>
      <c r="G61" s="157">
        <f>ROUND(E61*F61,2)</f>
        <v>0</v>
      </c>
      <c r="H61" s="158"/>
      <c r="I61" s="159"/>
      <c r="J61" s="158"/>
      <c r="K61" s="159"/>
      <c r="L61" s="159"/>
      <c r="M61" s="159"/>
      <c r="N61" s="160"/>
      <c r="O61" s="160"/>
      <c r="P61" s="160"/>
      <c r="Q61" s="160"/>
      <c r="R61" s="159"/>
      <c r="S61" s="159"/>
      <c r="T61" s="159"/>
      <c r="U61" s="159"/>
      <c r="V61" s="159"/>
      <c r="W61" s="159"/>
      <c r="X61" s="159"/>
      <c r="Y61" s="159"/>
      <c r="Z61" s="161"/>
      <c r="AA61" s="161"/>
      <c r="AB61" s="161"/>
      <c r="AC61" s="161"/>
      <c r="AD61" s="161"/>
      <c r="AE61" s="161"/>
      <c r="AF61" s="161"/>
      <c r="AG61" s="161" t="s">
        <v>272</v>
      </c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x14ac:dyDescent="0.25">
      <c r="A62" s="176" t="s">
        <v>151</v>
      </c>
      <c r="B62" s="145" t="s">
        <v>117</v>
      </c>
      <c r="C62" s="146" t="s">
        <v>118</v>
      </c>
      <c r="D62" s="147"/>
      <c r="E62" s="183"/>
      <c r="F62" s="149"/>
      <c r="G62" s="150">
        <f>SUMIF(AG63:AG63,"&lt;&gt;NOR",G63:G63)</f>
        <v>0</v>
      </c>
      <c r="H62" s="151"/>
      <c r="I62" s="151"/>
      <c r="J62" s="151"/>
      <c r="K62" s="151"/>
      <c r="L62" s="151"/>
      <c r="M62" s="151"/>
      <c r="N62" s="152"/>
      <c r="O62" s="152"/>
      <c r="P62" s="152"/>
      <c r="Q62" s="152"/>
      <c r="R62" s="151"/>
      <c r="S62" s="151"/>
      <c r="T62" s="151"/>
      <c r="U62" s="151"/>
      <c r="V62" s="151"/>
      <c r="W62" s="151"/>
      <c r="X62" s="151"/>
      <c r="Y62" s="151"/>
      <c r="AG62" s="117" t="s">
        <v>152</v>
      </c>
    </row>
    <row r="63" spans="1:60" outlineLevel="1" x14ac:dyDescent="0.25">
      <c r="A63" s="177">
        <v>45</v>
      </c>
      <c r="B63" s="153" t="s">
        <v>283</v>
      </c>
      <c r="C63" s="154" t="s">
        <v>284</v>
      </c>
      <c r="D63" s="155" t="s">
        <v>164</v>
      </c>
      <c r="E63" s="182">
        <v>8416.4699999999993</v>
      </c>
      <c r="F63" s="156"/>
      <c r="G63" s="157">
        <f>ROUND(E63*F63,2)</f>
        <v>0</v>
      </c>
      <c r="H63" s="158"/>
      <c r="I63" s="159"/>
      <c r="J63" s="158"/>
      <c r="K63" s="159"/>
      <c r="L63" s="159"/>
      <c r="M63" s="159"/>
      <c r="N63" s="160"/>
      <c r="O63" s="160"/>
      <c r="P63" s="160"/>
      <c r="Q63" s="160"/>
      <c r="R63" s="159"/>
      <c r="S63" s="159"/>
      <c r="T63" s="159"/>
      <c r="U63" s="159"/>
      <c r="V63" s="159"/>
      <c r="W63" s="159"/>
      <c r="X63" s="159"/>
      <c r="Y63" s="159"/>
      <c r="Z63" s="161"/>
      <c r="AA63" s="161"/>
      <c r="AB63" s="161"/>
      <c r="AC63" s="161"/>
      <c r="AD63" s="161"/>
      <c r="AE63" s="161"/>
      <c r="AF63" s="161"/>
      <c r="AG63" s="161" t="s">
        <v>285</v>
      </c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x14ac:dyDescent="0.25">
      <c r="A64" s="176" t="s">
        <v>151</v>
      </c>
      <c r="B64" s="145" t="s">
        <v>120</v>
      </c>
      <c r="C64" s="146" t="s">
        <v>121</v>
      </c>
      <c r="D64" s="147"/>
      <c r="E64" s="183"/>
      <c r="F64" s="149"/>
      <c r="G64" s="150">
        <f>SUMIF(AG65:AG75,"&lt;&gt;NOR",G65:G75)</f>
        <v>0</v>
      </c>
      <c r="H64" s="151"/>
      <c r="I64" s="151"/>
      <c r="J64" s="151"/>
      <c r="K64" s="151"/>
      <c r="L64" s="151"/>
      <c r="M64" s="151"/>
      <c r="N64" s="152"/>
      <c r="O64" s="152"/>
      <c r="P64" s="152"/>
      <c r="Q64" s="152"/>
      <c r="R64" s="151"/>
      <c r="S64" s="151"/>
      <c r="T64" s="151"/>
      <c r="U64" s="151"/>
      <c r="V64" s="151"/>
      <c r="W64" s="151"/>
      <c r="X64" s="151"/>
      <c r="Y64" s="151"/>
      <c r="AG64" s="117" t="s">
        <v>152</v>
      </c>
    </row>
    <row r="65" spans="1:60" ht="20.399999999999999" outlineLevel="1" x14ac:dyDescent="0.25">
      <c r="A65" s="177">
        <v>46</v>
      </c>
      <c r="B65" s="153" t="s">
        <v>286</v>
      </c>
      <c r="C65" s="154" t="s">
        <v>601</v>
      </c>
      <c r="D65" s="155" t="s">
        <v>155</v>
      </c>
      <c r="E65" s="182">
        <v>3463.105</v>
      </c>
      <c r="F65" s="156"/>
      <c r="G65" s="157">
        <f t="shared" ref="G65:G75" si="3">ROUND(E65*F65,2)</f>
        <v>0</v>
      </c>
      <c r="H65" s="158"/>
      <c r="I65" s="159"/>
      <c r="J65" s="158"/>
      <c r="K65" s="159"/>
      <c r="L65" s="159"/>
      <c r="M65" s="159"/>
      <c r="N65" s="160"/>
      <c r="O65" s="160"/>
      <c r="P65" s="160"/>
      <c r="Q65" s="160"/>
      <c r="R65" s="159"/>
      <c r="S65" s="159"/>
      <c r="T65" s="159"/>
      <c r="U65" s="159"/>
      <c r="V65" s="159"/>
      <c r="W65" s="159"/>
      <c r="X65" s="159"/>
      <c r="Y65" s="159"/>
      <c r="Z65" s="161"/>
      <c r="AA65" s="161"/>
      <c r="AB65" s="161"/>
      <c r="AC65" s="161"/>
      <c r="AD65" s="161"/>
      <c r="AE65" s="161"/>
      <c r="AF65" s="161"/>
      <c r="AG65" s="161" t="s">
        <v>287</v>
      </c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ht="20.399999999999999" outlineLevel="1" x14ac:dyDescent="0.25">
      <c r="A66" s="177">
        <v>47</v>
      </c>
      <c r="B66" s="153" t="s">
        <v>288</v>
      </c>
      <c r="C66" s="154" t="s">
        <v>602</v>
      </c>
      <c r="D66" s="155" t="s">
        <v>155</v>
      </c>
      <c r="E66" s="182">
        <v>379.85</v>
      </c>
      <c r="F66" s="156"/>
      <c r="G66" s="157">
        <f t="shared" si="3"/>
        <v>0</v>
      </c>
      <c r="H66" s="158"/>
      <c r="I66" s="159"/>
      <c r="J66" s="158"/>
      <c r="K66" s="159"/>
      <c r="L66" s="159"/>
      <c r="M66" s="159"/>
      <c r="N66" s="160"/>
      <c r="O66" s="160"/>
      <c r="P66" s="160"/>
      <c r="Q66" s="160"/>
      <c r="R66" s="159"/>
      <c r="S66" s="159"/>
      <c r="T66" s="159"/>
      <c r="U66" s="159"/>
      <c r="V66" s="159"/>
      <c r="W66" s="159"/>
      <c r="X66" s="159"/>
      <c r="Y66" s="159"/>
      <c r="Z66" s="161"/>
      <c r="AA66" s="161"/>
      <c r="AB66" s="161"/>
      <c r="AC66" s="161"/>
      <c r="AD66" s="161"/>
      <c r="AE66" s="161"/>
      <c r="AF66" s="161"/>
      <c r="AG66" s="161" t="s">
        <v>287</v>
      </c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5">
      <c r="A67" s="177">
        <v>48</v>
      </c>
      <c r="B67" s="153" t="s">
        <v>289</v>
      </c>
      <c r="C67" s="154" t="s">
        <v>290</v>
      </c>
      <c r="D67" s="155" t="s">
        <v>155</v>
      </c>
      <c r="E67" s="182">
        <v>3463.105</v>
      </c>
      <c r="F67" s="156"/>
      <c r="G67" s="157">
        <f t="shared" si="3"/>
        <v>0</v>
      </c>
      <c r="H67" s="158"/>
      <c r="I67" s="159"/>
      <c r="J67" s="158"/>
      <c r="K67" s="159"/>
      <c r="L67" s="159"/>
      <c r="M67" s="159"/>
      <c r="N67" s="160"/>
      <c r="O67" s="160"/>
      <c r="P67" s="160"/>
      <c r="Q67" s="160"/>
      <c r="R67" s="159"/>
      <c r="S67" s="159"/>
      <c r="T67" s="159"/>
      <c r="U67" s="159"/>
      <c r="V67" s="159"/>
      <c r="W67" s="159"/>
      <c r="X67" s="159"/>
      <c r="Y67" s="159"/>
      <c r="Z67" s="161"/>
      <c r="AA67" s="161"/>
      <c r="AB67" s="161"/>
      <c r="AC67" s="161"/>
      <c r="AD67" s="161"/>
      <c r="AE67" s="161"/>
      <c r="AF67" s="161"/>
      <c r="AG67" s="161" t="s">
        <v>287</v>
      </c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ht="20.399999999999999" outlineLevel="1" x14ac:dyDescent="0.25">
      <c r="A68" s="177">
        <v>49</v>
      </c>
      <c r="B68" s="153" t="s">
        <v>291</v>
      </c>
      <c r="C68" s="154" t="s">
        <v>292</v>
      </c>
      <c r="D68" s="155" t="s">
        <v>155</v>
      </c>
      <c r="E68" s="182">
        <v>3463.105</v>
      </c>
      <c r="F68" s="156"/>
      <c r="G68" s="157">
        <f t="shared" si="3"/>
        <v>0</v>
      </c>
      <c r="H68" s="158"/>
      <c r="I68" s="159"/>
      <c r="J68" s="158"/>
      <c r="K68" s="159"/>
      <c r="L68" s="159"/>
      <c r="M68" s="159"/>
      <c r="N68" s="160"/>
      <c r="O68" s="160"/>
      <c r="P68" s="160"/>
      <c r="Q68" s="160"/>
      <c r="R68" s="159"/>
      <c r="S68" s="159"/>
      <c r="T68" s="159"/>
      <c r="U68" s="159"/>
      <c r="V68" s="159"/>
      <c r="W68" s="159"/>
      <c r="X68" s="159"/>
      <c r="Y68" s="159"/>
      <c r="Z68" s="161"/>
      <c r="AA68" s="161"/>
      <c r="AB68" s="161"/>
      <c r="AC68" s="161"/>
      <c r="AD68" s="161"/>
      <c r="AE68" s="161"/>
      <c r="AF68" s="161"/>
      <c r="AG68" s="161" t="s">
        <v>287</v>
      </c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1" x14ac:dyDescent="0.25">
      <c r="A69" s="177">
        <v>50</v>
      </c>
      <c r="B69" s="153" t="s">
        <v>293</v>
      </c>
      <c r="C69" s="154" t="s">
        <v>294</v>
      </c>
      <c r="D69" s="155" t="s">
        <v>161</v>
      </c>
      <c r="E69" s="182">
        <v>153.51</v>
      </c>
      <c r="F69" s="156"/>
      <c r="G69" s="157">
        <f t="shared" si="3"/>
        <v>0</v>
      </c>
      <c r="H69" s="158"/>
      <c r="I69" s="159"/>
      <c r="J69" s="158"/>
      <c r="K69" s="159"/>
      <c r="L69" s="159"/>
      <c r="M69" s="159"/>
      <c r="N69" s="160"/>
      <c r="O69" s="160"/>
      <c r="P69" s="160"/>
      <c r="Q69" s="160"/>
      <c r="R69" s="159"/>
      <c r="S69" s="159"/>
      <c r="T69" s="159"/>
      <c r="U69" s="159"/>
      <c r="V69" s="159"/>
      <c r="W69" s="159"/>
      <c r="X69" s="159"/>
      <c r="Y69" s="159"/>
      <c r="Z69" s="161"/>
      <c r="AA69" s="161"/>
      <c r="AB69" s="161"/>
      <c r="AC69" s="161"/>
      <c r="AD69" s="161"/>
      <c r="AE69" s="161"/>
      <c r="AF69" s="161"/>
      <c r="AG69" s="161" t="s">
        <v>287</v>
      </c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ht="20.399999999999999" outlineLevel="1" x14ac:dyDescent="0.25">
      <c r="A70" s="177">
        <v>51</v>
      </c>
      <c r="B70" s="153" t="s">
        <v>295</v>
      </c>
      <c r="C70" s="154" t="s">
        <v>296</v>
      </c>
      <c r="D70" s="155" t="s">
        <v>155</v>
      </c>
      <c r="E70" s="182">
        <v>379.85</v>
      </c>
      <c r="F70" s="156"/>
      <c r="G70" s="157">
        <f t="shared" si="3"/>
        <v>0</v>
      </c>
      <c r="H70" s="158"/>
      <c r="I70" s="159"/>
      <c r="J70" s="158"/>
      <c r="K70" s="159"/>
      <c r="L70" s="159"/>
      <c r="M70" s="159"/>
      <c r="N70" s="160"/>
      <c r="O70" s="160"/>
      <c r="P70" s="160"/>
      <c r="Q70" s="160"/>
      <c r="R70" s="159"/>
      <c r="S70" s="159"/>
      <c r="T70" s="159"/>
      <c r="U70" s="159"/>
      <c r="V70" s="159"/>
      <c r="W70" s="159"/>
      <c r="X70" s="159"/>
      <c r="Y70" s="159"/>
      <c r="Z70" s="161"/>
      <c r="AA70" s="161"/>
      <c r="AB70" s="161"/>
      <c r="AC70" s="161"/>
      <c r="AD70" s="161"/>
      <c r="AE70" s="161"/>
      <c r="AF70" s="161"/>
      <c r="AG70" s="161" t="s">
        <v>287</v>
      </c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ht="20.399999999999999" outlineLevel="1" x14ac:dyDescent="0.25">
      <c r="A71" s="177">
        <v>52</v>
      </c>
      <c r="B71" s="153" t="s">
        <v>297</v>
      </c>
      <c r="C71" s="154" t="s">
        <v>298</v>
      </c>
      <c r="D71" s="155" t="s">
        <v>155</v>
      </c>
      <c r="E71" s="182">
        <v>379.85</v>
      </c>
      <c r="F71" s="156"/>
      <c r="G71" s="157">
        <f t="shared" si="3"/>
        <v>0</v>
      </c>
      <c r="H71" s="158"/>
      <c r="I71" s="159"/>
      <c r="J71" s="158"/>
      <c r="K71" s="159"/>
      <c r="L71" s="159"/>
      <c r="M71" s="159"/>
      <c r="N71" s="160"/>
      <c r="O71" s="160"/>
      <c r="P71" s="160"/>
      <c r="Q71" s="160"/>
      <c r="R71" s="159"/>
      <c r="S71" s="159"/>
      <c r="T71" s="159"/>
      <c r="U71" s="159"/>
      <c r="V71" s="159"/>
      <c r="W71" s="159"/>
      <c r="X71" s="159"/>
      <c r="Y71" s="159"/>
      <c r="Z71" s="161"/>
      <c r="AA71" s="161"/>
      <c r="AB71" s="161"/>
      <c r="AC71" s="161"/>
      <c r="AD71" s="161"/>
      <c r="AE71" s="161"/>
      <c r="AF71" s="161"/>
      <c r="AG71" s="161" t="s">
        <v>287</v>
      </c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5">
      <c r="A72" s="177">
        <v>53</v>
      </c>
      <c r="B72" s="153" t="s">
        <v>299</v>
      </c>
      <c r="C72" s="154" t="s">
        <v>300</v>
      </c>
      <c r="D72" s="155" t="s">
        <v>161</v>
      </c>
      <c r="E72" s="182">
        <v>153.51</v>
      </c>
      <c r="F72" s="156"/>
      <c r="G72" s="157">
        <f t="shared" si="3"/>
        <v>0</v>
      </c>
      <c r="H72" s="158"/>
      <c r="I72" s="159"/>
      <c r="J72" s="158"/>
      <c r="K72" s="159"/>
      <c r="L72" s="159"/>
      <c r="M72" s="159"/>
      <c r="N72" s="160"/>
      <c r="O72" s="160"/>
      <c r="P72" s="160"/>
      <c r="Q72" s="160"/>
      <c r="R72" s="159"/>
      <c r="S72" s="159"/>
      <c r="T72" s="159"/>
      <c r="U72" s="159"/>
      <c r="V72" s="159"/>
      <c r="W72" s="159"/>
      <c r="X72" s="159"/>
      <c r="Y72" s="159"/>
      <c r="Z72" s="161"/>
      <c r="AA72" s="161"/>
      <c r="AB72" s="161"/>
      <c r="AC72" s="161"/>
      <c r="AD72" s="161"/>
      <c r="AE72" s="161"/>
      <c r="AF72" s="161"/>
      <c r="AG72" s="161" t="s">
        <v>301</v>
      </c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1" x14ac:dyDescent="0.25">
      <c r="A73" s="177">
        <v>54</v>
      </c>
      <c r="B73" s="153" t="s">
        <v>302</v>
      </c>
      <c r="C73" s="154" t="s">
        <v>303</v>
      </c>
      <c r="D73" s="155" t="s">
        <v>155</v>
      </c>
      <c r="E73" s="182">
        <v>4419.3980000000001</v>
      </c>
      <c r="F73" s="156"/>
      <c r="G73" s="157">
        <f t="shared" si="3"/>
        <v>0</v>
      </c>
      <c r="H73" s="158"/>
      <c r="I73" s="159"/>
      <c r="J73" s="158"/>
      <c r="K73" s="159"/>
      <c r="L73" s="159"/>
      <c r="M73" s="159"/>
      <c r="N73" s="160"/>
      <c r="O73" s="160"/>
      <c r="P73" s="160"/>
      <c r="Q73" s="160"/>
      <c r="R73" s="159"/>
      <c r="S73" s="159"/>
      <c r="T73" s="159"/>
      <c r="U73" s="159"/>
      <c r="V73" s="159"/>
      <c r="W73" s="159"/>
      <c r="X73" s="159"/>
      <c r="Y73" s="159"/>
      <c r="Z73" s="161"/>
      <c r="AA73" s="161"/>
      <c r="AB73" s="161"/>
      <c r="AC73" s="161"/>
      <c r="AD73" s="161"/>
      <c r="AE73" s="161"/>
      <c r="AF73" s="161"/>
      <c r="AG73" s="161" t="s">
        <v>301</v>
      </c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5">
      <c r="A74" s="177">
        <v>55</v>
      </c>
      <c r="B74" s="153" t="s">
        <v>304</v>
      </c>
      <c r="C74" s="154" t="s">
        <v>305</v>
      </c>
      <c r="D74" s="155" t="s">
        <v>155</v>
      </c>
      <c r="E74" s="182">
        <v>4419.3980000000001</v>
      </c>
      <c r="F74" s="156"/>
      <c r="G74" s="157">
        <f t="shared" si="3"/>
        <v>0</v>
      </c>
      <c r="H74" s="158"/>
      <c r="I74" s="159"/>
      <c r="J74" s="158"/>
      <c r="K74" s="159"/>
      <c r="L74" s="159"/>
      <c r="M74" s="159"/>
      <c r="N74" s="160"/>
      <c r="O74" s="160"/>
      <c r="P74" s="160"/>
      <c r="Q74" s="160"/>
      <c r="R74" s="159"/>
      <c r="S74" s="159"/>
      <c r="T74" s="159"/>
      <c r="U74" s="159"/>
      <c r="V74" s="159"/>
      <c r="W74" s="159"/>
      <c r="X74" s="159"/>
      <c r="Y74" s="159"/>
      <c r="Z74" s="161"/>
      <c r="AA74" s="161"/>
      <c r="AB74" s="161"/>
      <c r="AC74" s="161"/>
      <c r="AD74" s="161"/>
      <c r="AE74" s="161"/>
      <c r="AF74" s="161"/>
      <c r="AG74" s="161" t="s">
        <v>301</v>
      </c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5">
      <c r="A75" s="177">
        <v>56</v>
      </c>
      <c r="B75" s="153" t="s">
        <v>306</v>
      </c>
      <c r="C75" s="154" t="s">
        <v>307</v>
      </c>
      <c r="D75" s="155" t="s">
        <v>164</v>
      </c>
      <c r="E75" s="182">
        <v>12.484999999999999</v>
      </c>
      <c r="F75" s="156"/>
      <c r="G75" s="157">
        <f t="shared" si="3"/>
        <v>0</v>
      </c>
      <c r="H75" s="158"/>
      <c r="I75" s="159"/>
      <c r="J75" s="158"/>
      <c r="K75" s="159"/>
      <c r="L75" s="159"/>
      <c r="M75" s="159"/>
      <c r="N75" s="160"/>
      <c r="O75" s="160"/>
      <c r="P75" s="160"/>
      <c r="Q75" s="160"/>
      <c r="R75" s="159"/>
      <c r="S75" s="159"/>
      <c r="T75" s="159"/>
      <c r="U75" s="159"/>
      <c r="V75" s="159"/>
      <c r="W75" s="159"/>
      <c r="X75" s="159"/>
      <c r="Y75" s="159"/>
      <c r="Z75" s="161"/>
      <c r="AA75" s="161"/>
      <c r="AB75" s="161"/>
      <c r="AC75" s="161"/>
      <c r="AD75" s="161"/>
      <c r="AE75" s="161"/>
      <c r="AF75" s="161"/>
      <c r="AG75" s="161" t="s">
        <v>285</v>
      </c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x14ac:dyDescent="0.25">
      <c r="A76" s="176" t="s">
        <v>151</v>
      </c>
      <c r="B76" s="145" t="s">
        <v>122</v>
      </c>
      <c r="C76" s="146" t="s">
        <v>123</v>
      </c>
      <c r="D76" s="147"/>
      <c r="E76" s="183"/>
      <c r="F76" s="149"/>
      <c r="G76" s="150">
        <f>SUMIF(AG77:AG81,"&lt;&gt;NOR",G77:G81)</f>
        <v>0</v>
      </c>
      <c r="H76" s="151"/>
      <c r="I76" s="151"/>
      <c r="J76" s="151"/>
      <c r="K76" s="151"/>
      <c r="L76" s="151"/>
      <c r="M76" s="151"/>
      <c r="N76" s="152"/>
      <c r="O76" s="152"/>
      <c r="P76" s="152"/>
      <c r="Q76" s="152"/>
      <c r="R76" s="151"/>
      <c r="S76" s="151"/>
      <c r="T76" s="151"/>
      <c r="U76" s="151"/>
      <c r="V76" s="151"/>
      <c r="W76" s="151"/>
      <c r="X76" s="151"/>
      <c r="Y76" s="151"/>
      <c r="AG76" s="117" t="s">
        <v>152</v>
      </c>
    </row>
    <row r="77" spans="1:60" outlineLevel="1" x14ac:dyDescent="0.25">
      <c r="A77" s="177">
        <v>57</v>
      </c>
      <c r="B77" s="153" t="s">
        <v>308</v>
      </c>
      <c r="C77" s="154" t="s">
        <v>309</v>
      </c>
      <c r="D77" s="155" t="s">
        <v>161</v>
      </c>
      <c r="E77" s="182">
        <v>111.7</v>
      </c>
      <c r="F77" s="156"/>
      <c r="G77" s="157">
        <f>ROUND(E77*F77,2)</f>
        <v>0</v>
      </c>
      <c r="H77" s="158"/>
      <c r="I77" s="159"/>
      <c r="J77" s="158"/>
      <c r="K77" s="159"/>
      <c r="L77" s="159"/>
      <c r="M77" s="159"/>
      <c r="N77" s="160"/>
      <c r="O77" s="160"/>
      <c r="P77" s="160"/>
      <c r="Q77" s="160"/>
      <c r="R77" s="159"/>
      <c r="S77" s="159"/>
      <c r="T77" s="159"/>
      <c r="U77" s="159"/>
      <c r="V77" s="159"/>
      <c r="W77" s="159"/>
      <c r="X77" s="159"/>
      <c r="Y77" s="159"/>
      <c r="Z77" s="161"/>
      <c r="AA77" s="161"/>
      <c r="AB77" s="161"/>
      <c r="AC77" s="161"/>
      <c r="AD77" s="161"/>
      <c r="AE77" s="161"/>
      <c r="AF77" s="161"/>
      <c r="AG77" s="161" t="s">
        <v>287</v>
      </c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1" x14ac:dyDescent="0.25">
      <c r="A78" s="177">
        <v>58</v>
      </c>
      <c r="B78" s="153" t="s">
        <v>310</v>
      </c>
      <c r="C78" s="154" t="s">
        <v>311</v>
      </c>
      <c r="D78" s="155" t="s">
        <v>271</v>
      </c>
      <c r="E78" s="182">
        <v>10</v>
      </c>
      <c r="F78" s="156"/>
      <c r="G78" s="157">
        <f>ROUND(E78*F78,2)</f>
        <v>0</v>
      </c>
      <c r="H78" s="158"/>
      <c r="I78" s="159"/>
      <c r="J78" s="158"/>
      <c r="K78" s="159"/>
      <c r="L78" s="159"/>
      <c r="M78" s="159"/>
      <c r="N78" s="160"/>
      <c r="O78" s="160"/>
      <c r="P78" s="160"/>
      <c r="Q78" s="160"/>
      <c r="R78" s="159"/>
      <c r="S78" s="159"/>
      <c r="T78" s="159"/>
      <c r="U78" s="159"/>
      <c r="V78" s="159"/>
      <c r="W78" s="159"/>
      <c r="X78" s="159"/>
      <c r="Y78" s="159"/>
      <c r="Z78" s="161"/>
      <c r="AA78" s="161"/>
      <c r="AB78" s="161"/>
      <c r="AC78" s="161"/>
      <c r="AD78" s="161"/>
      <c r="AE78" s="161"/>
      <c r="AF78" s="161"/>
      <c r="AG78" s="161" t="s">
        <v>287</v>
      </c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5">
      <c r="A79" s="177">
        <v>59</v>
      </c>
      <c r="B79" s="153" t="s">
        <v>312</v>
      </c>
      <c r="C79" s="154" t="s">
        <v>313</v>
      </c>
      <c r="D79" s="155" t="s">
        <v>161</v>
      </c>
      <c r="E79" s="182">
        <v>108.4</v>
      </c>
      <c r="F79" s="156"/>
      <c r="G79" s="157">
        <f>ROUND(E79*F79,2)</f>
        <v>0</v>
      </c>
      <c r="H79" s="158"/>
      <c r="I79" s="159"/>
      <c r="J79" s="158"/>
      <c r="K79" s="159"/>
      <c r="L79" s="159"/>
      <c r="M79" s="159"/>
      <c r="N79" s="160"/>
      <c r="O79" s="160"/>
      <c r="P79" s="160"/>
      <c r="Q79" s="160"/>
      <c r="R79" s="159"/>
      <c r="S79" s="159"/>
      <c r="T79" s="159"/>
      <c r="U79" s="159"/>
      <c r="V79" s="159"/>
      <c r="W79" s="159"/>
      <c r="X79" s="159"/>
      <c r="Y79" s="159"/>
      <c r="Z79" s="161"/>
      <c r="AA79" s="161"/>
      <c r="AB79" s="161"/>
      <c r="AC79" s="161"/>
      <c r="AD79" s="161"/>
      <c r="AE79" s="161"/>
      <c r="AF79" s="161"/>
      <c r="AG79" s="161" t="s">
        <v>287</v>
      </c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5">
      <c r="A80" s="177">
        <v>60</v>
      </c>
      <c r="B80" s="153" t="s">
        <v>314</v>
      </c>
      <c r="C80" s="154" t="s">
        <v>315</v>
      </c>
      <c r="D80" s="155" t="s">
        <v>161</v>
      </c>
      <c r="E80" s="182">
        <v>108</v>
      </c>
      <c r="F80" s="156"/>
      <c r="G80" s="157">
        <f>ROUND(E80*F80,2)</f>
        <v>0</v>
      </c>
      <c r="H80" s="158"/>
      <c r="I80" s="159"/>
      <c r="J80" s="158"/>
      <c r="K80" s="159"/>
      <c r="L80" s="159"/>
      <c r="M80" s="159"/>
      <c r="N80" s="160"/>
      <c r="O80" s="160"/>
      <c r="P80" s="160"/>
      <c r="Q80" s="160"/>
      <c r="R80" s="159"/>
      <c r="S80" s="159"/>
      <c r="T80" s="159"/>
      <c r="U80" s="159"/>
      <c r="V80" s="159"/>
      <c r="W80" s="159"/>
      <c r="X80" s="159"/>
      <c r="Y80" s="159"/>
      <c r="Z80" s="161"/>
      <c r="AA80" s="161"/>
      <c r="AB80" s="161"/>
      <c r="AC80" s="161"/>
      <c r="AD80" s="161"/>
      <c r="AE80" s="161"/>
      <c r="AF80" s="161"/>
      <c r="AG80" s="161" t="s">
        <v>287</v>
      </c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outlineLevel="1" x14ac:dyDescent="0.25">
      <c r="A81" s="177">
        <v>61</v>
      </c>
      <c r="B81" s="153" t="s">
        <v>316</v>
      </c>
      <c r="C81" s="154" t="s">
        <v>317</v>
      </c>
      <c r="D81" s="155" t="s">
        <v>164</v>
      </c>
      <c r="E81" s="182">
        <v>1.278</v>
      </c>
      <c r="F81" s="156"/>
      <c r="G81" s="157">
        <f>ROUND(E81*F81,2)</f>
        <v>0</v>
      </c>
      <c r="H81" s="158"/>
      <c r="I81" s="159"/>
      <c r="J81" s="158"/>
      <c r="K81" s="159"/>
      <c r="L81" s="159"/>
      <c r="M81" s="159"/>
      <c r="N81" s="160"/>
      <c r="O81" s="160"/>
      <c r="P81" s="160"/>
      <c r="Q81" s="160"/>
      <c r="R81" s="159"/>
      <c r="S81" s="159"/>
      <c r="T81" s="159"/>
      <c r="U81" s="159"/>
      <c r="V81" s="159"/>
      <c r="W81" s="159"/>
      <c r="X81" s="159"/>
      <c r="Y81" s="159"/>
      <c r="Z81" s="161"/>
      <c r="AA81" s="161"/>
      <c r="AB81" s="161"/>
      <c r="AC81" s="161"/>
      <c r="AD81" s="161"/>
      <c r="AE81" s="161"/>
      <c r="AF81" s="161"/>
      <c r="AG81" s="161" t="s">
        <v>285</v>
      </c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x14ac:dyDescent="0.25">
      <c r="A82" s="176" t="s">
        <v>151</v>
      </c>
      <c r="B82" s="145" t="s">
        <v>124</v>
      </c>
      <c r="C82" s="146" t="s">
        <v>125</v>
      </c>
      <c r="D82" s="147"/>
      <c r="E82" s="183"/>
      <c r="F82" s="149"/>
      <c r="G82" s="150">
        <f>SUMIF(AG83:AG86,"&lt;&gt;NOR",G83:G86)</f>
        <v>0</v>
      </c>
      <c r="H82" s="151"/>
      <c r="I82" s="151"/>
      <c r="J82" s="151"/>
      <c r="K82" s="151"/>
      <c r="L82" s="151"/>
      <c r="M82" s="151"/>
      <c r="N82" s="152"/>
      <c r="O82" s="152"/>
      <c r="P82" s="152"/>
      <c r="Q82" s="152"/>
      <c r="R82" s="151"/>
      <c r="S82" s="151"/>
      <c r="T82" s="151"/>
      <c r="U82" s="151"/>
      <c r="V82" s="151"/>
      <c r="W82" s="151"/>
      <c r="X82" s="151"/>
      <c r="Y82" s="151"/>
      <c r="AG82" s="117" t="s">
        <v>152</v>
      </c>
    </row>
    <row r="83" spans="1:60" outlineLevel="1" x14ac:dyDescent="0.25">
      <c r="A83" s="177">
        <v>62</v>
      </c>
      <c r="B83" s="153" t="s">
        <v>318</v>
      </c>
      <c r="C83" s="154" t="s">
        <v>319</v>
      </c>
      <c r="D83" s="155" t="s">
        <v>155</v>
      </c>
      <c r="E83" s="182">
        <v>2817.07</v>
      </c>
      <c r="F83" s="156"/>
      <c r="G83" s="157">
        <f>ROUND(E83*F83,2)</f>
        <v>0</v>
      </c>
      <c r="H83" s="158"/>
      <c r="I83" s="159"/>
      <c r="J83" s="158"/>
      <c r="K83" s="159"/>
      <c r="L83" s="159"/>
      <c r="M83" s="159"/>
      <c r="N83" s="160"/>
      <c r="O83" s="160"/>
      <c r="P83" s="160"/>
      <c r="Q83" s="160"/>
      <c r="R83" s="159"/>
      <c r="S83" s="159"/>
      <c r="T83" s="159"/>
      <c r="U83" s="159"/>
      <c r="V83" s="159"/>
      <c r="W83" s="159"/>
      <c r="X83" s="159"/>
      <c r="Y83" s="159"/>
      <c r="Z83" s="161"/>
      <c r="AA83" s="161"/>
      <c r="AB83" s="161"/>
      <c r="AC83" s="161"/>
      <c r="AD83" s="161"/>
      <c r="AE83" s="161"/>
      <c r="AF83" s="161"/>
      <c r="AG83" s="161" t="s">
        <v>156</v>
      </c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ht="20.399999999999999" outlineLevel="1" x14ac:dyDescent="0.25">
      <c r="A84" s="177">
        <v>63</v>
      </c>
      <c r="B84" s="153" t="s">
        <v>320</v>
      </c>
      <c r="C84" s="154" t="s">
        <v>321</v>
      </c>
      <c r="D84" s="155" t="s">
        <v>155</v>
      </c>
      <c r="E84" s="182">
        <v>2817.07</v>
      </c>
      <c r="F84" s="156"/>
      <c r="G84" s="157">
        <f>ROUND(E84*F84,2)</f>
        <v>0</v>
      </c>
      <c r="H84" s="158"/>
      <c r="I84" s="159"/>
      <c r="J84" s="158"/>
      <c r="K84" s="159"/>
      <c r="L84" s="159"/>
      <c r="M84" s="159"/>
      <c r="N84" s="160"/>
      <c r="O84" s="160"/>
      <c r="P84" s="160"/>
      <c r="Q84" s="160"/>
      <c r="R84" s="159"/>
      <c r="S84" s="159"/>
      <c r="T84" s="159"/>
      <c r="U84" s="159"/>
      <c r="V84" s="159"/>
      <c r="W84" s="159"/>
      <c r="X84" s="159"/>
      <c r="Y84" s="159"/>
      <c r="Z84" s="161"/>
      <c r="AA84" s="161"/>
      <c r="AB84" s="161"/>
      <c r="AC84" s="161"/>
      <c r="AD84" s="161"/>
      <c r="AE84" s="161"/>
      <c r="AF84" s="161"/>
      <c r="AG84" s="161" t="s">
        <v>264</v>
      </c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ht="20.399999999999999" outlineLevel="1" x14ac:dyDescent="0.25">
      <c r="A85" s="177">
        <v>64</v>
      </c>
      <c r="B85" s="153" t="s">
        <v>322</v>
      </c>
      <c r="C85" s="154" t="s">
        <v>323</v>
      </c>
      <c r="D85" s="155" t="s">
        <v>324</v>
      </c>
      <c r="E85" s="182">
        <v>3998</v>
      </c>
      <c r="F85" s="156"/>
      <c r="G85" s="157">
        <f>ROUND(E85*F85,2)</f>
        <v>0</v>
      </c>
      <c r="H85" s="158"/>
      <c r="I85" s="159"/>
      <c r="J85" s="158"/>
      <c r="K85" s="159"/>
      <c r="L85" s="159"/>
      <c r="M85" s="159"/>
      <c r="N85" s="160"/>
      <c r="O85" s="160"/>
      <c r="P85" s="160"/>
      <c r="Q85" s="160"/>
      <c r="R85" s="159"/>
      <c r="S85" s="159"/>
      <c r="T85" s="159"/>
      <c r="U85" s="159"/>
      <c r="V85" s="159"/>
      <c r="W85" s="159"/>
      <c r="X85" s="159"/>
      <c r="Y85" s="159"/>
      <c r="Z85" s="161"/>
      <c r="AA85" s="161"/>
      <c r="AB85" s="161"/>
      <c r="AC85" s="161"/>
      <c r="AD85" s="161"/>
      <c r="AE85" s="161"/>
      <c r="AF85" s="161"/>
      <c r="AG85" s="161" t="s">
        <v>325</v>
      </c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5">
      <c r="A86" s="177">
        <v>65</v>
      </c>
      <c r="B86" s="153" t="s">
        <v>326</v>
      </c>
      <c r="C86" s="154" t="s">
        <v>327</v>
      </c>
      <c r="D86" s="155" t="s">
        <v>164</v>
      </c>
      <c r="E86" s="182">
        <v>21.635000000000002</v>
      </c>
      <c r="F86" s="156"/>
      <c r="G86" s="157">
        <f>ROUND(E86*F86,2)</f>
        <v>0</v>
      </c>
      <c r="H86" s="158"/>
      <c r="I86" s="159"/>
      <c r="J86" s="158"/>
      <c r="K86" s="159"/>
      <c r="L86" s="159"/>
      <c r="M86" s="159"/>
      <c r="N86" s="160"/>
      <c r="O86" s="160"/>
      <c r="P86" s="160"/>
      <c r="Q86" s="160"/>
      <c r="R86" s="159"/>
      <c r="S86" s="159"/>
      <c r="T86" s="159"/>
      <c r="U86" s="159"/>
      <c r="V86" s="159"/>
      <c r="W86" s="159"/>
      <c r="X86" s="159"/>
      <c r="Y86" s="159"/>
      <c r="Z86" s="161"/>
      <c r="AA86" s="161"/>
      <c r="AB86" s="161"/>
      <c r="AC86" s="161"/>
      <c r="AD86" s="161"/>
      <c r="AE86" s="161"/>
      <c r="AF86" s="161"/>
      <c r="AG86" s="161" t="s">
        <v>285</v>
      </c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x14ac:dyDescent="0.25">
      <c r="A87" s="176" t="s">
        <v>151</v>
      </c>
      <c r="B87" s="145" t="s">
        <v>128</v>
      </c>
      <c r="C87" s="146" t="s">
        <v>129</v>
      </c>
      <c r="D87" s="147"/>
      <c r="E87" s="183"/>
      <c r="F87" s="149"/>
      <c r="G87" s="150">
        <f>SUMIF(AG88:AG88,"&lt;&gt;NOR",G88:G88)</f>
        <v>0</v>
      </c>
      <c r="H87" s="151"/>
      <c r="I87" s="151"/>
      <c r="J87" s="151"/>
      <c r="K87" s="151"/>
      <c r="L87" s="151"/>
      <c r="M87" s="151"/>
      <c r="N87" s="152"/>
      <c r="O87" s="152"/>
      <c r="P87" s="152"/>
      <c r="Q87" s="152"/>
      <c r="R87" s="151"/>
      <c r="S87" s="151"/>
      <c r="T87" s="151"/>
      <c r="U87" s="151"/>
      <c r="V87" s="151"/>
      <c r="W87" s="151"/>
      <c r="X87" s="151"/>
      <c r="Y87" s="151"/>
      <c r="AG87" s="117" t="s">
        <v>152</v>
      </c>
    </row>
    <row r="88" spans="1:60" ht="20.399999999999999" outlineLevel="1" x14ac:dyDescent="0.25">
      <c r="A88" s="177">
        <v>66</v>
      </c>
      <c r="B88" s="153" t="s">
        <v>328</v>
      </c>
      <c r="C88" s="154" t="s">
        <v>329</v>
      </c>
      <c r="D88" s="155" t="s">
        <v>200</v>
      </c>
      <c r="E88" s="182">
        <v>1</v>
      </c>
      <c r="F88" s="156"/>
      <c r="G88" s="157">
        <f>ROUND(E88*F88,2)</f>
        <v>0</v>
      </c>
      <c r="H88" s="158"/>
      <c r="I88" s="159"/>
      <c r="J88" s="158"/>
      <c r="K88" s="159"/>
      <c r="L88" s="159"/>
      <c r="M88" s="159"/>
      <c r="N88" s="160"/>
      <c r="O88" s="160"/>
      <c r="P88" s="160"/>
      <c r="Q88" s="160"/>
      <c r="R88" s="159"/>
      <c r="S88" s="159"/>
      <c r="T88" s="159"/>
      <c r="U88" s="159"/>
      <c r="V88" s="159"/>
      <c r="W88" s="159"/>
      <c r="X88" s="159"/>
      <c r="Y88" s="159"/>
      <c r="Z88" s="161"/>
      <c r="AA88" s="184"/>
      <c r="AB88" s="161"/>
      <c r="AC88" s="161"/>
      <c r="AD88" s="161"/>
      <c r="AE88" s="161"/>
      <c r="AF88" s="161"/>
      <c r="AG88" s="161" t="s">
        <v>156</v>
      </c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x14ac:dyDescent="0.25">
      <c r="A89" s="176" t="s">
        <v>151</v>
      </c>
      <c r="B89" s="145" t="s">
        <v>132</v>
      </c>
      <c r="C89" s="146" t="s">
        <v>133</v>
      </c>
      <c r="D89" s="147"/>
      <c r="E89" s="183"/>
      <c r="F89" s="149"/>
      <c r="G89" s="150">
        <f>SUMIF(AG90:AG90,"&lt;&gt;NOR",G90:G90)</f>
        <v>0</v>
      </c>
      <c r="H89" s="151"/>
      <c r="I89" s="151"/>
      <c r="J89" s="151"/>
      <c r="K89" s="151"/>
      <c r="L89" s="151"/>
      <c r="M89" s="151"/>
      <c r="N89" s="152"/>
      <c r="O89" s="152"/>
      <c r="P89" s="152"/>
      <c r="Q89" s="152"/>
      <c r="R89" s="151"/>
      <c r="S89" s="151"/>
      <c r="T89" s="151"/>
      <c r="U89" s="151"/>
      <c r="V89" s="151"/>
      <c r="W89" s="151"/>
      <c r="X89" s="151"/>
      <c r="Y89" s="151"/>
      <c r="AA89" s="184"/>
      <c r="AG89" s="117" t="s">
        <v>152</v>
      </c>
    </row>
    <row r="90" spans="1:60" ht="30.6" outlineLevel="1" x14ac:dyDescent="0.25">
      <c r="A90" s="177">
        <v>67</v>
      </c>
      <c r="B90" s="153" t="s">
        <v>330</v>
      </c>
      <c r="C90" s="154" t="s">
        <v>603</v>
      </c>
      <c r="D90" s="155" t="s">
        <v>331</v>
      </c>
      <c r="E90" s="182">
        <v>2695</v>
      </c>
      <c r="F90" s="156"/>
      <c r="G90" s="157">
        <f>ROUND(E90*F90,2)</f>
        <v>0</v>
      </c>
      <c r="H90" s="158"/>
      <c r="I90" s="159"/>
      <c r="J90" s="158"/>
      <c r="K90" s="159"/>
      <c r="L90" s="159"/>
      <c r="M90" s="159"/>
      <c r="N90" s="160"/>
      <c r="O90" s="160"/>
      <c r="P90" s="160"/>
      <c r="Q90" s="160"/>
      <c r="R90" s="159"/>
      <c r="S90" s="159"/>
      <c r="T90" s="159"/>
      <c r="U90" s="159"/>
      <c r="V90" s="159"/>
      <c r="W90" s="159"/>
      <c r="X90" s="159"/>
      <c r="Y90" s="159"/>
      <c r="Z90" s="161"/>
      <c r="AA90" s="184"/>
      <c r="AB90" s="161"/>
      <c r="AC90" s="161"/>
      <c r="AD90" s="161"/>
      <c r="AE90" s="161"/>
      <c r="AF90" s="161"/>
      <c r="AG90" s="161" t="s">
        <v>325</v>
      </c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x14ac:dyDescent="0.25">
      <c r="A91" s="176" t="s">
        <v>151</v>
      </c>
      <c r="B91" s="145" t="s">
        <v>126</v>
      </c>
      <c r="C91" s="146" t="s">
        <v>127</v>
      </c>
      <c r="D91" s="147"/>
      <c r="E91" s="183"/>
      <c r="F91" s="149"/>
      <c r="G91" s="150">
        <f>SUMIF(AG92:AG93,"&lt;&gt;NOR",G92:G93)</f>
        <v>0</v>
      </c>
      <c r="H91" s="151"/>
      <c r="I91" s="151"/>
      <c r="J91" s="151"/>
      <c r="K91" s="151"/>
      <c r="L91" s="151"/>
      <c r="M91" s="151"/>
      <c r="N91" s="152"/>
      <c r="O91" s="152"/>
      <c r="P91" s="152"/>
      <c r="Q91" s="152"/>
      <c r="R91" s="151"/>
      <c r="S91" s="151"/>
      <c r="T91" s="151"/>
      <c r="U91" s="151"/>
      <c r="V91" s="151"/>
      <c r="W91" s="151"/>
      <c r="X91" s="151"/>
      <c r="Y91" s="151"/>
      <c r="AG91" s="117" t="s">
        <v>152</v>
      </c>
    </row>
    <row r="92" spans="1:60" outlineLevel="1" x14ac:dyDescent="0.25">
      <c r="A92" s="177">
        <v>68</v>
      </c>
      <c r="B92" s="153" t="s">
        <v>332</v>
      </c>
      <c r="C92" s="154" t="s">
        <v>333</v>
      </c>
      <c r="D92" s="155" t="s">
        <v>155</v>
      </c>
      <c r="E92" s="182">
        <v>17.46</v>
      </c>
      <c r="F92" s="156"/>
      <c r="G92" s="157">
        <f>ROUND(E92*F92,2)</f>
        <v>0</v>
      </c>
      <c r="H92" s="158"/>
      <c r="I92" s="159"/>
      <c r="J92" s="158"/>
      <c r="K92" s="159"/>
      <c r="L92" s="159"/>
      <c r="M92" s="159"/>
      <c r="N92" s="160"/>
      <c r="O92" s="160"/>
      <c r="P92" s="160"/>
      <c r="Q92" s="160"/>
      <c r="R92" s="159"/>
      <c r="S92" s="159"/>
      <c r="T92" s="159"/>
      <c r="U92" s="159"/>
      <c r="V92" s="159"/>
      <c r="W92" s="159"/>
      <c r="X92" s="159"/>
      <c r="Y92" s="159"/>
      <c r="Z92" s="161"/>
      <c r="AA92" s="161"/>
      <c r="AB92" s="161"/>
      <c r="AC92" s="161"/>
      <c r="AD92" s="161"/>
      <c r="AE92" s="161"/>
      <c r="AF92" s="161"/>
      <c r="AG92" s="161" t="s">
        <v>156</v>
      </c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ht="20.399999999999999" outlineLevel="1" x14ac:dyDescent="0.25">
      <c r="A93" s="178">
        <v>69</v>
      </c>
      <c r="B93" s="162" t="s">
        <v>334</v>
      </c>
      <c r="C93" s="163" t="s">
        <v>335</v>
      </c>
      <c r="D93" s="164"/>
      <c r="E93" s="181">
        <v>3057</v>
      </c>
      <c r="F93" s="165"/>
      <c r="G93" s="166">
        <f>ROUND(E93*F93,2)</f>
        <v>0</v>
      </c>
      <c r="H93" s="158"/>
      <c r="I93" s="159"/>
      <c r="J93" s="158"/>
      <c r="K93" s="159"/>
      <c r="L93" s="159"/>
      <c r="M93" s="159"/>
      <c r="N93" s="160"/>
      <c r="O93" s="160"/>
      <c r="P93" s="160"/>
      <c r="Q93" s="160"/>
      <c r="R93" s="159"/>
      <c r="S93" s="159"/>
      <c r="T93" s="159"/>
      <c r="U93" s="159"/>
      <c r="V93" s="159"/>
      <c r="W93" s="159"/>
      <c r="X93" s="159"/>
      <c r="Y93" s="159"/>
      <c r="Z93" s="161"/>
      <c r="AA93" s="161"/>
      <c r="AB93" s="161"/>
      <c r="AC93" s="161"/>
      <c r="AD93" s="161"/>
      <c r="AE93" s="161"/>
      <c r="AF93" s="161"/>
      <c r="AG93" s="161" t="s">
        <v>176</v>
      </c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x14ac:dyDescent="0.25">
      <c r="C94" s="167"/>
      <c r="D94" s="15"/>
      <c r="AE94" s="117">
        <v>15</v>
      </c>
      <c r="AF94" s="117">
        <v>21</v>
      </c>
      <c r="AG94" s="117" t="s">
        <v>150</v>
      </c>
    </row>
    <row r="95" spans="1:60" x14ac:dyDescent="0.25">
      <c r="A95" s="179"/>
      <c r="B95" s="168" t="s">
        <v>30</v>
      </c>
      <c r="C95" s="169"/>
      <c r="D95" s="170"/>
      <c r="E95" s="171"/>
      <c r="F95" s="171"/>
      <c r="G95" s="172">
        <f>G8+G21+G28+G34+G39+G47+G50+G52+G55+G57+G62+G64+G76+G82+G87+G89+G91</f>
        <v>0</v>
      </c>
      <c r="AE95" s="117">
        <f>SUMIF(L7:L93,AE94,G7:G93)</f>
        <v>0</v>
      </c>
      <c r="AF95" s="117">
        <f>SUMIF(L7:L93,AF94,G7:G93)</f>
        <v>0</v>
      </c>
      <c r="AG95" s="117" t="s">
        <v>166</v>
      </c>
    </row>
    <row r="96" spans="1:60" x14ac:dyDescent="0.25">
      <c r="C96" s="167"/>
      <c r="D96" s="15"/>
    </row>
    <row r="97" spans="1:33" x14ac:dyDescent="0.25">
      <c r="C97" s="167"/>
      <c r="D97" s="15"/>
    </row>
    <row r="98" spans="1:33" x14ac:dyDescent="0.25">
      <c r="A98" s="259" t="s">
        <v>167</v>
      </c>
      <c r="B98" s="259"/>
      <c r="C98" s="260"/>
      <c r="D98" s="15"/>
    </row>
    <row r="99" spans="1:33" x14ac:dyDescent="0.25">
      <c r="A99" s="240"/>
      <c r="B99" s="241"/>
      <c r="C99" s="242"/>
      <c r="D99" s="241"/>
      <c r="E99" s="241"/>
      <c r="F99" s="241"/>
      <c r="G99" s="243"/>
      <c r="AG99" s="117" t="s">
        <v>168</v>
      </c>
    </row>
    <row r="100" spans="1:33" x14ac:dyDescent="0.25">
      <c r="A100" s="244"/>
      <c r="B100" s="245"/>
      <c r="C100" s="246"/>
      <c r="D100" s="245"/>
      <c r="E100" s="245"/>
      <c r="F100" s="245"/>
      <c r="G100" s="247"/>
    </row>
    <row r="101" spans="1:33" x14ac:dyDescent="0.25">
      <c r="A101" s="244"/>
      <c r="B101" s="245"/>
      <c r="C101" s="246"/>
      <c r="D101" s="245"/>
      <c r="E101" s="245"/>
      <c r="F101" s="245"/>
      <c r="G101" s="247"/>
    </row>
    <row r="102" spans="1:33" x14ac:dyDescent="0.25">
      <c r="A102" s="244"/>
      <c r="B102" s="245"/>
      <c r="C102" s="246"/>
      <c r="D102" s="245"/>
      <c r="E102" s="245"/>
      <c r="F102" s="245"/>
      <c r="G102" s="247"/>
    </row>
    <row r="103" spans="1:33" x14ac:dyDescent="0.25">
      <c r="A103" s="248"/>
      <c r="B103" s="249"/>
      <c r="C103" s="250"/>
      <c r="D103" s="249"/>
      <c r="E103" s="249"/>
      <c r="F103" s="249"/>
      <c r="G103" s="251"/>
    </row>
    <row r="104" spans="1:33" x14ac:dyDescent="0.25">
      <c r="C104" s="167"/>
      <c r="D104" s="15"/>
    </row>
    <row r="105" spans="1:33" x14ac:dyDescent="0.25">
      <c r="C105" s="167"/>
      <c r="D105" s="15"/>
      <c r="AG105" s="117" t="s">
        <v>169</v>
      </c>
    </row>
    <row r="106" spans="1:33" x14ac:dyDescent="0.25">
      <c r="D106" s="15"/>
    </row>
    <row r="107" spans="1:33" x14ac:dyDescent="0.25">
      <c r="D107" s="15"/>
    </row>
    <row r="108" spans="1:33" x14ac:dyDescent="0.25">
      <c r="D108" s="15"/>
    </row>
    <row r="109" spans="1:33" x14ac:dyDescent="0.25">
      <c r="D109" s="15"/>
    </row>
    <row r="110" spans="1:33" x14ac:dyDescent="0.25">
      <c r="D110" s="15"/>
    </row>
    <row r="111" spans="1:33" x14ac:dyDescent="0.25">
      <c r="D111" s="15"/>
    </row>
    <row r="112" spans="1:33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99:G103"/>
    <mergeCell ref="A1:G1"/>
    <mergeCell ref="C2:G2"/>
    <mergeCell ref="C3:G3"/>
    <mergeCell ref="C4:G4"/>
    <mergeCell ref="A98:C9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52</v>
      </c>
      <c r="C4" s="256" t="s">
        <v>53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84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14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336</v>
      </c>
      <c r="C11" s="154" t="s">
        <v>337</v>
      </c>
      <c r="D11" s="155" t="s">
        <v>179</v>
      </c>
      <c r="E11" s="182">
        <v>113.139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338</v>
      </c>
      <c r="C12" s="154" t="s">
        <v>339</v>
      </c>
      <c r="D12" s="155" t="s">
        <v>179</v>
      </c>
      <c r="E12" s="182">
        <v>113.139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340</v>
      </c>
      <c r="C13" s="154" t="s">
        <v>341</v>
      </c>
      <c r="D13" s="155" t="s">
        <v>179</v>
      </c>
      <c r="E13" s="182">
        <v>113.139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342</v>
      </c>
      <c r="C14" s="154" t="s">
        <v>343</v>
      </c>
      <c r="D14" s="155" t="s">
        <v>179</v>
      </c>
      <c r="E14" s="182">
        <v>113.139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226.27799999999999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186</v>
      </c>
      <c r="C16" s="154" t="s">
        <v>187</v>
      </c>
      <c r="D16" s="155" t="s">
        <v>179</v>
      </c>
      <c r="E16" s="182">
        <v>138.78200000000001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344</v>
      </c>
      <c r="C17" s="154" t="s">
        <v>345</v>
      </c>
      <c r="D17" s="155" t="s">
        <v>179</v>
      </c>
      <c r="E17" s="182">
        <v>138.78200000000001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190</v>
      </c>
      <c r="C18" s="154" t="s">
        <v>346</v>
      </c>
      <c r="D18" s="155" t="s">
        <v>179</v>
      </c>
      <c r="E18" s="182">
        <v>226.27799999999999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138.78200000000001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192</v>
      </c>
      <c r="C20" s="154" t="s">
        <v>216</v>
      </c>
      <c r="D20" s="155" t="s">
        <v>155</v>
      </c>
      <c r="E20" s="182">
        <v>35.445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SUMIF(AG22:AG24,"&lt;&gt;NOR",G22:G24)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349</v>
      </c>
      <c r="C22" s="154" t="s">
        <v>350</v>
      </c>
      <c r="D22" s="155" t="s">
        <v>179</v>
      </c>
      <c r="E22" s="182">
        <v>26.01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351</v>
      </c>
      <c r="C23" s="154" t="s">
        <v>352</v>
      </c>
      <c r="D23" s="155" t="s">
        <v>155</v>
      </c>
      <c r="E23" s="182">
        <v>11.43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353</v>
      </c>
      <c r="C24" s="154" t="s">
        <v>354</v>
      </c>
      <c r="D24" s="155" t="s">
        <v>155</v>
      </c>
      <c r="E24" s="182">
        <v>11.43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5">
      <c r="A25" s="176" t="s">
        <v>151</v>
      </c>
      <c r="B25" s="145" t="s">
        <v>94</v>
      </c>
      <c r="C25" s="146" t="s">
        <v>95</v>
      </c>
      <c r="D25" s="147"/>
      <c r="E25" s="183"/>
      <c r="F25" s="149"/>
      <c r="G25" s="150">
        <f>SUMIF(AG26:AG26,"&lt;&gt;NOR",G26:G26)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ht="20.399999999999999" outlineLevel="1" x14ac:dyDescent="0.25">
      <c r="A26" s="177">
        <v>16</v>
      </c>
      <c r="B26" s="153" t="s">
        <v>355</v>
      </c>
      <c r="C26" s="154" t="s">
        <v>356</v>
      </c>
      <c r="D26" s="155" t="s">
        <v>200</v>
      </c>
      <c r="E26" s="182">
        <v>1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357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x14ac:dyDescent="0.25">
      <c r="A27" s="176" t="s">
        <v>151</v>
      </c>
      <c r="B27" s="145" t="s">
        <v>99</v>
      </c>
      <c r="C27" s="146" t="s">
        <v>100</v>
      </c>
      <c r="D27" s="147"/>
      <c r="E27" s="183"/>
      <c r="F27" s="149"/>
      <c r="G27" s="150">
        <f>SUMIF(AG28:AG31,"&lt;&gt;NOR",G28:G31)</f>
        <v>0</v>
      </c>
      <c r="H27" s="151"/>
      <c r="I27" s="151"/>
      <c r="J27" s="151"/>
      <c r="K27" s="151"/>
      <c r="L27" s="151"/>
      <c r="M27" s="151"/>
      <c r="N27" s="152"/>
      <c r="O27" s="152"/>
      <c r="P27" s="152"/>
      <c r="Q27" s="152"/>
      <c r="R27" s="151"/>
      <c r="S27" s="151"/>
      <c r="T27" s="151"/>
      <c r="U27" s="151"/>
      <c r="V27" s="151"/>
      <c r="W27" s="151"/>
      <c r="X27" s="151"/>
      <c r="Y27" s="151"/>
      <c r="AG27" s="117" t="s">
        <v>152</v>
      </c>
    </row>
    <row r="28" spans="1:60" outlineLevel="1" x14ac:dyDescent="0.25">
      <c r="A28" s="177">
        <v>17</v>
      </c>
      <c r="B28" s="153" t="s">
        <v>250</v>
      </c>
      <c r="C28" s="154" t="s">
        <v>251</v>
      </c>
      <c r="D28" s="155" t="s">
        <v>179</v>
      </c>
      <c r="E28" s="182">
        <v>4.4850000000000003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0.399999999999999" outlineLevel="1" x14ac:dyDescent="0.25">
      <c r="A29" s="177">
        <v>18</v>
      </c>
      <c r="B29" s="153" t="s">
        <v>358</v>
      </c>
      <c r="C29" s="154" t="s">
        <v>359</v>
      </c>
      <c r="D29" s="155" t="s">
        <v>164</v>
      </c>
      <c r="E29" s="182">
        <v>0.46100000000000002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19</v>
      </c>
      <c r="B30" s="153" t="s">
        <v>258</v>
      </c>
      <c r="C30" s="154" t="s">
        <v>360</v>
      </c>
      <c r="D30" s="155" t="s">
        <v>179</v>
      </c>
      <c r="E30" s="182">
        <v>5.3170000000000002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20</v>
      </c>
      <c r="B31" s="153" t="s">
        <v>361</v>
      </c>
      <c r="C31" s="154" t="s">
        <v>362</v>
      </c>
      <c r="D31" s="155" t="s">
        <v>179</v>
      </c>
      <c r="E31" s="182">
        <v>0.67300000000000004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5">
      <c r="A32" s="176" t="s">
        <v>151</v>
      </c>
      <c r="B32" s="145" t="s">
        <v>101</v>
      </c>
      <c r="C32" s="146" t="s">
        <v>102</v>
      </c>
      <c r="D32" s="147"/>
      <c r="E32" s="183"/>
      <c r="F32" s="149"/>
      <c r="G32" s="150">
        <f>SUMIF(AG33:AG33,"&lt;&gt;NOR",G33:G33)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ht="20.399999999999999" outlineLevel="1" x14ac:dyDescent="0.25">
      <c r="A33" s="177">
        <v>21</v>
      </c>
      <c r="B33" s="153" t="s">
        <v>363</v>
      </c>
      <c r="C33" s="154" t="s">
        <v>364</v>
      </c>
      <c r="D33" s="155" t="s">
        <v>200</v>
      </c>
      <c r="E33" s="182">
        <v>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156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107</v>
      </c>
      <c r="C34" s="146" t="s">
        <v>108</v>
      </c>
      <c r="D34" s="147"/>
      <c r="E34" s="183"/>
      <c r="F34" s="149"/>
      <c r="G34" s="150">
        <f>SUMIF(AG35:AG36,"&lt;&gt;NOR",G35:G36)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5">
      <c r="A35" s="177">
        <v>22</v>
      </c>
      <c r="B35" s="153" t="s">
        <v>365</v>
      </c>
      <c r="C35" s="154" t="s">
        <v>366</v>
      </c>
      <c r="D35" s="155" t="s">
        <v>179</v>
      </c>
      <c r="E35" s="182">
        <v>35.481999999999999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5">
      <c r="A36" s="177">
        <v>23</v>
      </c>
      <c r="B36" s="153" t="s">
        <v>367</v>
      </c>
      <c r="C36" s="154" t="s">
        <v>368</v>
      </c>
      <c r="D36" s="155" t="s">
        <v>179</v>
      </c>
      <c r="E36" s="182">
        <v>35.481999999999999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6.4" x14ac:dyDescent="0.25">
      <c r="A37" s="176" t="s">
        <v>151</v>
      </c>
      <c r="B37" s="145" t="s">
        <v>111</v>
      </c>
      <c r="C37" s="146" t="s">
        <v>112</v>
      </c>
      <c r="D37" s="147"/>
      <c r="E37" s="183"/>
      <c r="F37" s="149"/>
      <c r="G37" s="150">
        <f>SUMIF(AG38:AG38,"&lt;&gt;NOR",G38:G38)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5">
      <c r="A38" s="177">
        <v>24</v>
      </c>
      <c r="B38" s="153" t="s">
        <v>369</v>
      </c>
      <c r="C38" s="154" t="s">
        <v>370</v>
      </c>
      <c r="D38" s="155" t="s">
        <v>155</v>
      </c>
      <c r="E38" s="182">
        <v>16.896000000000001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5">
      <c r="A39" s="176" t="s">
        <v>151</v>
      </c>
      <c r="B39" s="145" t="s">
        <v>113</v>
      </c>
      <c r="C39" s="146" t="s">
        <v>114</v>
      </c>
      <c r="D39" s="147"/>
      <c r="E39" s="183"/>
      <c r="F39" s="149"/>
      <c r="G39" s="150">
        <f>SUMIF(AG40:AG40,"&lt;&gt;NOR",G40:G40)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outlineLevel="1" x14ac:dyDescent="0.25">
      <c r="A40" s="177">
        <v>25</v>
      </c>
      <c r="B40" s="153" t="s">
        <v>371</v>
      </c>
      <c r="C40" s="154" t="s">
        <v>114</v>
      </c>
      <c r="D40" s="155" t="s">
        <v>372</v>
      </c>
      <c r="E40" s="182">
        <v>8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5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5">
      <c r="A42" s="178">
        <v>26</v>
      </c>
      <c r="B42" s="162" t="s">
        <v>373</v>
      </c>
      <c r="C42" s="163" t="s">
        <v>374</v>
      </c>
      <c r="D42" s="164" t="s">
        <v>164</v>
      </c>
      <c r="E42" s="181">
        <v>145.047</v>
      </c>
      <c r="F42" s="165"/>
      <c r="G42" s="166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5">
      <c r="C43" s="167"/>
      <c r="D43" s="15"/>
      <c r="AE43" s="117">
        <v>15</v>
      </c>
      <c r="AF43" s="117">
        <v>21</v>
      </c>
      <c r="AG43" s="117" t="s">
        <v>150</v>
      </c>
    </row>
    <row r="44" spans="1:60" x14ac:dyDescent="0.25">
      <c r="A44" s="179"/>
      <c r="B44" s="168" t="s">
        <v>30</v>
      </c>
      <c r="C44" s="169"/>
      <c r="D44" s="170"/>
      <c r="E44" s="171"/>
      <c r="F44" s="171"/>
      <c r="G44" s="172">
        <f>G8+G21+G25+G27+G32+G34+G37+G39+G41</f>
        <v>0</v>
      </c>
      <c r="AE44" s="117">
        <f>SUMIF(L7:L42,AE43,G7:G42)</f>
        <v>0</v>
      </c>
      <c r="AF44" s="117">
        <f>SUMIF(L7:L42,AF43,G7:G42)</f>
        <v>0</v>
      </c>
      <c r="AG44" s="117" t="s">
        <v>166</v>
      </c>
    </row>
    <row r="45" spans="1:60" x14ac:dyDescent="0.25">
      <c r="C45" s="167"/>
      <c r="D45" s="15"/>
    </row>
    <row r="46" spans="1:60" x14ac:dyDescent="0.25">
      <c r="C46" s="167"/>
      <c r="D46" s="15"/>
    </row>
    <row r="47" spans="1:60" x14ac:dyDescent="0.25">
      <c r="A47" s="259" t="s">
        <v>167</v>
      </c>
      <c r="B47" s="259"/>
      <c r="C47" s="260"/>
      <c r="D47" s="15"/>
    </row>
    <row r="48" spans="1:60" x14ac:dyDescent="0.25">
      <c r="A48" s="240"/>
      <c r="B48" s="241"/>
      <c r="C48" s="242"/>
      <c r="D48" s="241"/>
      <c r="E48" s="241"/>
      <c r="F48" s="241"/>
      <c r="G48" s="243"/>
      <c r="AG48" s="117" t="s">
        <v>168</v>
      </c>
    </row>
    <row r="49" spans="1:33" x14ac:dyDescent="0.25">
      <c r="A49" s="244"/>
      <c r="B49" s="245"/>
      <c r="C49" s="246"/>
      <c r="D49" s="245"/>
      <c r="E49" s="245"/>
      <c r="F49" s="245"/>
      <c r="G49" s="247"/>
    </row>
    <row r="50" spans="1:33" x14ac:dyDescent="0.25">
      <c r="A50" s="244"/>
      <c r="B50" s="245"/>
      <c r="C50" s="246"/>
      <c r="D50" s="245"/>
      <c r="E50" s="245"/>
      <c r="F50" s="245"/>
      <c r="G50" s="247"/>
    </row>
    <row r="51" spans="1:33" x14ac:dyDescent="0.25">
      <c r="A51" s="244"/>
      <c r="B51" s="245"/>
      <c r="C51" s="246"/>
      <c r="D51" s="245"/>
      <c r="E51" s="245"/>
      <c r="F51" s="245"/>
      <c r="G51" s="247"/>
    </row>
    <row r="52" spans="1:33" x14ac:dyDescent="0.25">
      <c r="A52" s="248"/>
      <c r="B52" s="249"/>
      <c r="C52" s="250"/>
      <c r="D52" s="249"/>
      <c r="E52" s="249"/>
      <c r="F52" s="249"/>
      <c r="G52" s="251"/>
    </row>
    <row r="53" spans="1:33" x14ac:dyDescent="0.25">
      <c r="C53" s="167"/>
      <c r="D53" s="15"/>
    </row>
    <row r="54" spans="1:33" x14ac:dyDescent="0.25">
      <c r="C54" s="167"/>
      <c r="D54" s="15"/>
      <c r="AG54" s="117" t="s">
        <v>169</v>
      </c>
    </row>
    <row r="55" spans="1:33" x14ac:dyDescent="0.25">
      <c r="D55" s="15"/>
    </row>
    <row r="56" spans="1:33" x14ac:dyDescent="0.25">
      <c r="D56" s="15"/>
    </row>
    <row r="57" spans="1:33" x14ac:dyDescent="0.25">
      <c r="D57" s="15"/>
    </row>
    <row r="58" spans="1:33" x14ac:dyDescent="0.25">
      <c r="D58" s="15"/>
    </row>
    <row r="59" spans="1:33" x14ac:dyDescent="0.25">
      <c r="D59" s="15"/>
    </row>
    <row r="60" spans="1:33" x14ac:dyDescent="0.25">
      <c r="D60" s="15"/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54</v>
      </c>
      <c r="C4" s="256" t="s">
        <v>55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126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21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336</v>
      </c>
      <c r="C11" s="154" t="s">
        <v>337</v>
      </c>
      <c r="D11" s="155" t="s">
        <v>179</v>
      </c>
      <c r="E11" s="182">
        <v>249.17699999999999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338</v>
      </c>
      <c r="C12" s="154" t="s">
        <v>339</v>
      </c>
      <c r="D12" s="155" t="s">
        <v>179</v>
      </c>
      <c r="E12" s="182">
        <v>249.17699999999999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340</v>
      </c>
      <c r="C13" s="154" t="s">
        <v>341</v>
      </c>
      <c r="D13" s="155" t="s">
        <v>179</v>
      </c>
      <c r="E13" s="182">
        <v>249.17699999999999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342</v>
      </c>
      <c r="C14" s="154" t="s">
        <v>343</v>
      </c>
      <c r="D14" s="155" t="s">
        <v>179</v>
      </c>
      <c r="E14" s="182">
        <v>249.17699999999999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498.35300000000001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186</v>
      </c>
      <c r="C16" s="154" t="s">
        <v>187</v>
      </c>
      <c r="D16" s="155" t="s">
        <v>179</v>
      </c>
      <c r="E16" s="182">
        <v>333.96300000000002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344</v>
      </c>
      <c r="C17" s="154" t="s">
        <v>345</v>
      </c>
      <c r="D17" s="155" t="s">
        <v>179</v>
      </c>
      <c r="E17" s="182">
        <v>333.96300000000002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190</v>
      </c>
      <c r="C18" s="154" t="s">
        <v>346</v>
      </c>
      <c r="D18" s="155" t="s">
        <v>179</v>
      </c>
      <c r="E18" s="182">
        <v>498.35300000000001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333.96300000000002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192</v>
      </c>
      <c r="C20" s="154" t="s">
        <v>216</v>
      </c>
      <c r="D20" s="155" t="s">
        <v>155</v>
      </c>
      <c r="E20" s="182">
        <v>82.62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SUMIF(AG22:AG24,"&lt;&gt;NOR",G22:G24)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349</v>
      </c>
      <c r="C22" s="154" t="s">
        <v>350</v>
      </c>
      <c r="D22" s="155" t="s">
        <v>179</v>
      </c>
      <c r="E22" s="182">
        <v>75.058999999999997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351</v>
      </c>
      <c r="C23" s="154" t="s">
        <v>352</v>
      </c>
      <c r="D23" s="155" t="s">
        <v>155</v>
      </c>
      <c r="E23" s="182">
        <v>13.824999999999999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353</v>
      </c>
      <c r="C24" s="154" t="s">
        <v>354</v>
      </c>
      <c r="D24" s="155" t="s">
        <v>155</v>
      </c>
      <c r="E24" s="182">
        <v>13.824999999999999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5">
      <c r="A25" s="176" t="s">
        <v>151</v>
      </c>
      <c r="B25" s="145" t="s">
        <v>94</v>
      </c>
      <c r="C25" s="146" t="s">
        <v>95</v>
      </c>
      <c r="D25" s="147"/>
      <c r="E25" s="183"/>
      <c r="F25" s="149"/>
      <c r="G25" s="150">
        <f>SUMIF(AG26:AG26,"&lt;&gt;NOR",G26:G26)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ht="20.399999999999999" outlineLevel="1" x14ac:dyDescent="0.25">
      <c r="A26" s="177">
        <v>16</v>
      </c>
      <c r="B26" s="153" t="s">
        <v>355</v>
      </c>
      <c r="C26" s="154" t="s">
        <v>375</v>
      </c>
      <c r="D26" s="155" t="s">
        <v>200</v>
      </c>
      <c r="E26" s="182">
        <v>1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357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x14ac:dyDescent="0.25">
      <c r="A27" s="176" t="s">
        <v>151</v>
      </c>
      <c r="B27" s="145" t="s">
        <v>99</v>
      </c>
      <c r="C27" s="146" t="s">
        <v>100</v>
      </c>
      <c r="D27" s="147"/>
      <c r="E27" s="183"/>
      <c r="F27" s="149"/>
      <c r="G27" s="150">
        <f>SUMIF(AG28:AG31,"&lt;&gt;NOR",G28:G31)</f>
        <v>0</v>
      </c>
      <c r="H27" s="151"/>
      <c r="I27" s="151"/>
      <c r="J27" s="151"/>
      <c r="K27" s="151"/>
      <c r="L27" s="151"/>
      <c r="M27" s="151"/>
      <c r="N27" s="152"/>
      <c r="O27" s="152"/>
      <c r="P27" s="152"/>
      <c r="Q27" s="152"/>
      <c r="R27" s="151"/>
      <c r="S27" s="151"/>
      <c r="T27" s="151"/>
      <c r="U27" s="151"/>
      <c r="V27" s="151"/>
      <c r="W27" s="151"/>
      <c r="X27" s="151"/>
      <c r="Y27" s="151"/>
      <c r="AG27" s="117" t="s">
        <v>152</v>
      </c>
    </row>
    <row r="28" spans="1:60" outlineLevel="1" x14ac:dyDescent="0.25">
      <c r="A28" s="177">
        <v>17</v>
      </c>
      <c r="B28" s="153" t="s">
        <v>250</v>
      </c>
      <c r="C28" s="154" t="s">
        <v>251</v>
      </c>
      <c r="D28" s="155" t="s">
        <v>179</v>
      </c>
      <c r="E28" s="182">
        <v>12.852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0.399999999999999" outlineLevel="1" x14ac:dyDescent="0.25">
      <c r="A29" s="177">
        <v>18</v>
      </c>
      <c r="B29" s="153" t="s">
        <v>358</v>
      </c>
      <c r="C29" s="154" t="s">
        <v>359</v>
      </c>
      <c r="D29" s="155" t="s">
        <v>164</v>
      </c>
      <c r="E29" s="182">
        <v>1.32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19</v>
      </c>
      <c r="B30" s="153" t="s">
        <v>258</v>
      </c>
      <c r="C30" s="154" t="s">
        <v>360</v>
      </c>
      <c r="D30" s="155" t="s">
        <v>179</v>
      </c>
      <c r="E30" s="182">
        <v>12.393000000000001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20</v>
      </c>
      <c r="B31" s="153" t="s">
        <v>361</v>
      </c>
      <c r="C31" s="154" t="s">
        <v>362</v>
      </c>
      <c r="D31" s="155" t="s">
        <v>179</v>
      </c>
      <c r="E31" s="182">
        <v>1.9279999999999999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5">
      <c r="A32" s="176" t="s">
        <v>151</v>
      </c>
      <c r="B32" s="145" t="s">
        <v>101</v>
      </c>
      <c r="C32" s="146" t="s">
        <v>102</v>
      </c>
      <c r="D32" s="147"/>
      <c r="E32" s="183"/>
      <c r="F32" s="149"/>
      <c r="G32" s="150">
        <f>SUMIF(AG33:AG33,"&lt;&gt;NOR",G33:G33)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ht="20.399999999999999" outlineLevel="1" x14ac:dyDescent="0.25">
      <c r="A33" s="177">
        <v>21</v>
      </c>
      <c r="B33" s="153" t="s">
        <v>363</v>
      </c>
      <c r="C33" s="154" t="s">
        <v>364</v>
      </c>
      <c r="D33" s="155" t="s">
        <v>200</v>
      </c>
      <c r="E33" s="182">
        <v>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156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107</v>
      </c>
      <c r="C34" s="146" t="s">
        <v>108</v>
      </c>
      <c r="D34" s="147"/>
      <c r="E34" s="183"/>
      <c r="F34" s="149"/>
      <c r="G34" s="150">
        <f>SUMIF(AG35:AG36,"&lt;&gt;NOR",G35:G36)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5">
      <c r="A35" s="177">
        <v>22</v>
      </c>
      <c r="B35" s="153" t="s">
        <v>365</v>
      </c>
      <c r="C35" s="154" t="s">
        <v>366</v>
      </c>
      <c r="D35" s="155" t="s">
        <v>179</v>
      </c>
      <c r="E35" s="182">
        <v>97.144999999999996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5">
      <c r="A36" s="177">
        <v>23</v>
      </c>
      <c r="B36" s="153" t="s">
        <v>367</v>
      </c>
      <c r="C36" s="154" t="s">
        <v>368</v>
      </c>
      <c r="D36" s="155" t="s">
        <v>179</v>
      </c>
      <c r="E36" s="182">
        <v>97.078000000000003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6.4" x14ac:dyDescent="0.25">
      <c r="A37" s="176" t="s">
        <v>151</v>
      </c>
      <c r="B37" s="145" t="s">
        <v>111</v>
      </c>
      <c r="C37" s="146" t="s">
        <v>112</v>
      </c>
      <c r="D37" s="147"/>
      <c r="E37" s="183"/>
      <c r="F37" s="149"/>
      <c r="G37" s="150">
        <f>SUMIF(AG38:AG38,"&lt;&gt;NOR",G38:G38)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5">
      <c r="A38" s="177">
        <v>24</v>
      </c>
      <c r="B38" s="153" t="s">
        <v>369</v>
      </c>
      <c r="C38" s="154" t="s">
        <v>370</v>
      </c>
      <c r="D38" s="155" t="s">
        <v>155</v>
      </c>
      <c r="E38" s="182">
        <v>47.322000000000003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5">
      <c r="A39" s="176" t="s">
        <v>151</v>
      </c>
      <c r="B39" s="145" t="s">
        <v>113</v>
      </c>
      <c r="C39" s="146" t="s">
        <v>114</v>
      </c>
      <c r="D39" s="147"/>
      <c r="E39" s="183"/>
      <c r="F39" s="149"/>
      <c r="G39" s="150">
        <f>SUMIF(AG40:AG40,"&lt;&gt;NOR",G40:G40)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outlineLevel="1" x14ac:dyDescent="0.25">
      <c r="A40" s="177">
        <v>25</v>
      </c>
      <c r="B40" s="153" t="s">
        <v>371</v>
      </c>
      <c r="C40" s="154" t="s">
        <v>114</v>
      </c>
      <c r="D40" s="155" t="s">
        <v>372</v>
      </c>
      <c r="E40" s="182">
        <v>16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5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5">
      <c r="A42" s="178">
        <v>26</v>
      </c>
      <c r="B42" s="162" t="s">
        <v>373</v>
      </c>
      <c r="C42" s="163" t="s">
        <v>374</v>
      </c>
      <c r="D42" s="164" t="s">
        <v>164</v>
      </c>
      <c r="E42" s="181">
        <v>306.35199999999998</v>
      </c>
      <c r="F42" s="165"/>
      <c r="G42" s="166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5">
      <c r="C43" s="167"/>
      <c r="D43" s="15"/>
      <c r="AE43" s="117">
        <v>15</v>
      </c>
      <c r="AF43" s="117">
        <v>21</v>
      </c>
      <c r="AG43" s="117" t="s">
        <v>150</v>
      </c>
    </row>
    <row r="44" spans="1:60" x14ac:dyDescent="0.25">
      <c r="A44" s="179"/>
      <c r="B44" s="168" t="s">
        <v>30</v>
      </c>
      <c r="C44" s="169"/>
      <c r="D44" s="170"/>
      <c r="E44" s="171"/>
      <c r="F44" s="171"/>
      <c r="G44" s="172">
        <f>G8+G21+G25+G27+G32+G34+G37+G39+G41</f>
        <v>0</v>
      </c>
      <c r="AE44" s="117">
        <f>SUMIF(L7:L42,AE43,G7:G42)</f>
        <v>0</v>
      </c>
      <c r="AF44" s="117">
        <f>SUMIF(L7:L42,AF43,G7:G42)</f>
        <v>0</v>
      </c>
      <c r="AG44" s="117" t="s">
        <v>166</v>
      </c>
    </row>
    <row r="45" spans="1:60" x14ac:dyDescent="0.25">
      <c r="C45" s="167"/>
      <c r="D45" s="15"/>
    </row>
    <row r="46" spans="1:60" x14ac:dyDescent="0.25">
      <c r="C46" s="167"/>
      <c r="D46" s="15"/>
    </row>
    <row r="47" spans="1:60" x14ac:dyDescent="0.25">
      <c r="A47" s="259" t="s">
        <v>167</v>
      </c>
      <c r="B47" s="259"/>
      <c r="C47" s="260"/>
      <c r="D47" s="15"/>
    </row>
    <row r="48" spans="1:60" x14ac:dyDescent="0.25">
      <c r="A48" s="240"/>
      <c r="B48" s="241"/>
      <c r="C48" s="242"/>
      <c r="D48" s="241"/>
      <c r="E48" s="241"/>
      <c r="F48" s="241"/>
      <c r="G48" s="243"/>
      <c r="AG48" s="117" t="s">
        <v>168</v>
      </c>
    </row>
    <row r="49" spans="1:33" x14ac:dyDescent="0.25">
      <c r="A49" s="244"/>
      <c r="B49" s="245"/>
      <c r="C49" s="246"/>
      <c r="D49" s="245"/>
      <c r="E49" s="245"/>
      <c r="F49" s="245"/>
      <c r="G49" s="247"/>
    </row>
    <row r="50" spans="1:33" x14ac:dyDescent="0.25">
      <c r="A50" s="244"/>
      <c r="B50" s="245"/>
      <c r="C50" s="246"/>
      <c r="D50" s="245"/>
      <c r="E50" s="245"/>
      <c r="F50" s="245"/>
      <c r="G50" s="247"/>
    </row>
    <row r="51" spans="1:33" x14ac:dyDescent="0.25">
      <c r="A51" s="244"/>
      <c r="B51" s="245"/>
      <c r="C51" s="246"/>
      <c r="D51" s="245"/>
      <c r="E51" s="245"/>
      <c r="F51" s="245"/>
      <c r="G51" s="247"/>
    </row>
    <row r="52" spans="1:33" x14ac:dyDescent="0.25">
      <c r="A52" s="248"/>
      <c r="B52" s="249"/>
      <c r="C52" s="250"/>
      <c r="D52" s="249"/>
      <c r="E52" s="249"/>
      <c r="F52" s="249"/>
      <c r="G52" s="251"/>
    </row>
    <row r="53" spans="1:33" x14ac:dyDescent="0.25">
      <c r="C53" s="167"/>
      <c r="D53" s="15"/>
    </row>
    <row r="54" spans="1:33" x14ac:dyDescent="0.25">
      <c r="C54" s="167"/>
      <c r="D54" s="15"/>
      <c r="AG54" s="117" t="s">
        <v>169</v>
      </c>
    </row>
    <row r="55" spans="1:33" x14ac:dyDescent="0.25">
      <c r="D55" s="15"/>
    </row>
    <row r="56" spans="1:33" x14ac:dyDescent="0.25">
      <c r="D56" s="15"/>
    </row>
    <row r="57" spans="1:33" x14ac:dyDescent="0.25">
      <c r="D57" s="15"/>
    </row>
    <row r="58" spans="1:33" x14ac:dyDescent="0.25">
      <c r="D58" s="15"/>
    </row>
    <row r="59" spans="1:33" x14ac:dyDescent="0.25">
      <c r="D59" s="15"/>
    </row>
    <row r="60" spans="1:33" x14ac:dyDescent="0.25">
      <c r="D60" s="15"/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56</v>
      </c>
      <c r="C4" s="256" t="s">
        <v>57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SUMIF(AG9:AG22,"&lt;&gt;NOR",G9:G22)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168</v>
      </c>
      <c r="F9" s="156"/>
      <c r="G9" s="157">
        <f t="shared" ref="G9:G22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28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376</v>
      </c>
      <c r="C11" s="154" t="s">
        <v>377</v>
      </c>
      <c r="D11" s="155" t="s">
        <v>179</v>
      </c>
      <c r="E11" s="182">
        <v>427.02499999999998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427.02499999999998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753.25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382</v>
      </c>
      <c r="C14" s="154" t="s">
        <v>383</v>
      </c>
      <c r="D14" s="155" t="s">
        <v>155</v>
      </c>
      <c r="E14" s="182">
        <v>100.8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384</v>
      </c>
      <c r="C15" s="154" t="s">
        <v>385</v>
      </c>
      <c r="D15" s="155" t="s">
        <v>155</v>
      </c>
      <c r="E15" s="182">
        <v>753.25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386</v>
      </c>
      <c r="C16" s="154" t="s">
        <v>387</v>
      </c>
      <c r="D16" s="155" t="s">
        <v>155</v>
      </c>
      <c r="E16" s="182">
        <v>100.8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186</v>
      </c>
      <c r="C17" s="154" t="s">
        <v>187</v>
      </c>
      <c r="D17" s="155" t="s">
        <v>179</v>
      </c>
      <c r="E17" s="182">
        <v>111.15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190</v>
      </c>
      <c r="C18" s="154" t="s">
        <v>191</v>
      </c>
      <c r="D18" s="155" t="s">
        <v>179</v>
      </c>
      <c r="E18" s="182">
        <v>111.15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315.875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12</v>
      </c>
      <c r="B20" s="153" t="s">
        <v>388</v>
      </c>
      <c r="C20" s="154" t="s">
        <v>389</v>
      </c>
      <c r="D20" s="155" t="s">
        <v>179</v>
      </c>
      <c r="E20" s="182">
        <v>78.546000000000006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13</v>
      </c>
      <c r="B21" s="153" t="s">
        <v>192</v>
      </c>
      <c r="C21" s="154" t="s">
        <v>216</v>
      </c>
      <c r="D21" s="155" t="s">
        <v>155</v>
      </c>
      <c r="E21" s="182">
        <v>252</v>
      </c>
      <c r="F21" s="156"/>
      <c r="G21" s="157">
        <f t="shared" si="0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14</v>
      </c>
      <c r="B22" s="153" t="s">
        <v>390</v>
      </c>
      <c r="C22" s="154" t="s">
        <v>391</v>
      </c>
      <c r="D22" s="155" t="s">
        <v>179</v>
      </c>
      <c r="E22" s="182">
        <v>25.2</v>
      </c>
      <c r="F22" s="156"/>
      <c r="G22" s="157">
        <f t="shared" si="0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x14ac:dyDescent="0.25">
      <c r="A23" s="176" t="s">
        <v>151</v>
      </c>
      <c r="B23" s="145" t="s">
        <v>103</v>
      </c>
      <c r="C23" s="146" t="s">
        <v>104</v>
      </c>
      <c r="D23" s="147"/>
      <c r="E23" s="183"/>
      <c r="F23" s="149"/>
      <c r="G23" s="150">
        <f>SUMIF(AG24:AG43,"&lt;&gt;NOR",G24:G43)</f>
        <v>0</v>
      </c>
      <c r="H23" s="151"/>
      <c r="I23" s="151"/>
      <c r="J23" s="151"/>
      <c r="K23" s="151"/>
      <c r="L23" s="151"/>
      <c r="M23" s="151"/>
      <c r="N23" s="152"/>
      <c r="O23" s="152"/>
      <c r="P23" s="152"/>
      <c r="Q23" s="152"/>
      <c r="R23" s="151"/>
      <c r="S23" s="151"/>
      <c r="T23" s="151"/>
      <c r="U23" s="151"/>
      <c r="V23" s="151"/>
      <c r="W23" s="151"/>
      <c r="X23" s="151"/>
      <c r="Y23" s="151"/>
      <c r="AG23" s="117" t="s">
        <v>152</v>
      </c>
    </row>
    <row r="24" spans="1:60" outlineLevel="1" x14ac:dyDescent="0.25">
      <c r="A24" s="177">
        <v>15</v>
      </c>
      <c r="B24" s="153" t="s">
        <v>392</v>
      </c>
      <c r="C24" s="154" t="s">
        <v>393</v>
      </c>
      <c r="D24" s="155" t="s">
        <v>271</v>
      </c>
      <c r="E24" s="182">
        <v>10</v>
      </c>
      <c r="F24" s="156"/>
      <c r="G24" s="157">
        <f t="shared" ref="G24:G43" si="1"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394</v>
      </c>
      <c r="C25" s="154" t="s">
        <v>395</v>
      </c>
      <c r="D25" s="155" t="s">
        <v>161</v>
      </c>
      <c r="E25" s="182">
        <v>45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396</v>
      </c>
      <c r="C26" s="154" t="s">
        <v>397</v>
      </c>
      <c r="D26" s="155" t="s">
        <v>161</v>
      </c>
      <c r="E26" s="182">
        <v>207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398</v>
      </c>
      <c r="C27" s="154" t="s">
        <v>399</v>
      </c>
      <c r="D27" s="155" t="s">
        <v>271</v>
      </c>
      <c r="E27" s="182">
        <v>29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156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19</v>
      </c>
      <c r="B28" s="153" t="s">
        <v>400</v>
      </c>
      <c r="C28" s="154" t="s">
        <v>401</v>
      </c>
      <c r="D28" s="155" t="s">
        <v>271</v>
      </c>
      <c r="E28" s="182">
        <v>9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20</v>
      </c>
      <c r="B29" s="153" t="s">
        <v>402</v>
      </c>
      <c r="C29" s="154" t="s">
        <v>403</v>
      </c>
      <c r="D29" s="155" t="s">
        <v>271</v>
      </c>
      <c r="E29" s="182">
        <v>5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21</v>
      </c>
      <c r="B30" s="153" t="s">
        <v>404</v>
      </c>
      <c r="C30" s="154" t="s">
        <v>405</v>
      </c>
      <c r="D30" s="155" t="s">
        <v>161</v>
      </c>
      <c r="E30" s="182">
        <v>252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22</v>
      </c>
      <c r="B31" s="153" t="s">
        <v>406</v>
      </c>
      <c r="C31" s="154" t="s">
        <v>407</v>
      </c>
      <c r="D31" s="155" t="s">
        <v>408</v>
      </c>
      <c r="E31" s="182">
        <v>5</v>
      </c>
      <c r="F31" s="156"/>
      <c r="G31" s="157">
        <f t="shared" si="1"/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ht="20.399999999999999" outlineLevel="1" x14ac:dyDescent="0.25">
      <c r="A32" s="177">
        <v>23</v>
      </c>
      <c r="B32" s="153" t="s">
        <v>409</v>
      </c>
      <c r="C32" s="154" t="s">
        <v>410</v>
      </c>
      <c r="D32" s="155" t="s">
        <v>271</v>
      </c>
      <c r="E32" s="182">
        <v>10</v>
      </c>
      <c r="F32" s="156"/>
      <c r="G32" s="157">
        <f t="shared" si="1"/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272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ht="20.399999999999999" outlineLevel="1" x14ac:dyDescent="0.25">
      <c r="A33" s="177">
        <v>24</v>
      </c>
      <c r="B33" s="153" t="s">
        <v>411</v>
      </c>
      <c r="C33" s="154" t="s">
        <v>412</v>
      </c>
      <c r="D33" s="155" t="s">
        <v>271</v>
      </c>
      <c r="E33" s="182">
        <v>43</v>
      </c>
      <c r="F33" s="156"/>
      <c r="G33" s="157">
        <f t="shared" si="1"/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272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5">
      <c r="A34" s="177">
        <v>25</v>
      </c>
      <c r="B34" s="153" t="s">
        <v>413</v>
      </c>
      <c r="C34" s="154" t="s">
        <v>414</v>
      </c>
      <c r="D34" s="155" t="s">
        <v>271</v>
      </c>
      <c r="E34" s="182">
        <v>29</v>
      </c>
      <c r="F34" s="156"/>
      <c r="G34" s="157">
        <f t="shared" si="1"/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264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5">
      <c r="A35" s="177">
        <v>26</v>
      </c>
      <c r="B35" s="153" t="s">
        <v>415</v>
      </c>
      <c r="C35" s="154" t="s">
        <v>416</v>
      </c>
      <c r="D35" s="155" t="s">
        <v>271</v>
      </c>
      <c r="E35" s="182">
        <v>4</v>
      </c>
      <c r="F35" s="156"/>
      <c r="G35" s="157">
        <f t="shared" si="1"/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264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5">
      <c r="A36" s="177">
        <v>27</v>
      </c>
      <c r="B36" s="153" t="s">
        <v>417</v>
      </c>
      <c r="C36" s="154" t="s">
        <v>418</v>
      </c>
      <c r="D36" s="155" t="s">
        <v>271</v>
      </c>
      <c r="E36" s="182">
        <v>1</v>
      </c>
      <c r="F36" s="156"/>
      <c r="G36" s="157">
        <f t="shared" si="1"/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264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5">
      <c r="A37" s="177">
        <v>28</v>
      </c>
      <c r="B37" s="153" t="s">
        <v>419</v>
      </c>
      <c r="C37" s="154" t="s">
        <v>420</v>
      </c>
      <c r="D37" s="155" t="s">
        <v>271</v>
      </c>
      <c r="E37" s="182">
        <v>2</v>
      </c>
      <c r="F37" s="156"/>
      <c r="G37" s="157">
        <f t="shared" si="1"/>
        <v>0</v>
      </c>
      <c r="H37" s="158"/>
      <c r="I37" s="159"/>
      <c r="J37" s="158"/>
      <c r="K37" s="159"/>
      <c r="L37" s="159"/>
      <c r="M37" s="159"/>
      <c r="N37" s="160"/>
      <c r="O37" s="160"/>
      <c r="P37" s="160"/>
      <c r="Q37" s="160"/>
      <c r="R37" s="159"/>
      <c r="S37" s="159"/>
      <c r="T37" s="159"/>
      <c r="U37" s="159"/>
      <c r="V37" s="159"/>
      <c r="W37" s="159"/>
      <c r="X37" s="159"/>
      <c r="Y37" s="159"/>
      <c r="Z37" s="161"/>
      <c r="AA37" s="161"/>
      <c r="AB37" s="161"/>
      <c r="AC37" s="161"/>
      <c r="AD37" s="161"/>
      <c r="AE37" s="161"/>
      <c r="AF37" s="161"/>
      <c r="AG37" s="161" t="s">
        <v>264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5">
      <c r="A38" s="177">
        <v>29</v>
      </c>
      <c r="B38" s="153" t="s">
        <v>421</v>
      </c>
      <c r="C38" s="154" t="s">
        <v>422</v>
      </c>
      <c r="D38" s="155" t="s">
        <v>271</v>
      </c>
      <c r="E38" s="182">
        <v>7</v>
      </c>
      <c r="F38" s="156"/>
      <c r="G38" s="157">
        <f t="shared" si="1"/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264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ht="20.399999999999999" outlineLevel="1" x14ac:dyDescent="0.25">
      <c r="A39" s="177">
        <v>30</v>
      </c>
      <c r="B39" s="153" t="s">
        <v>423</v>
      </c>
      <c r="C39" s="154" t="s">
        <v>424</v>
      </c>
      <c r="D39" s="155" t="s">
        <v>271</v>
      </c>
      <c r="E39" s="182">
        <v>2</v>
      </c>
      <c r="F39" s="156"/>
      <c r="G39" s="157">
        <f t="shared" si="1"/>
        <v>0</v>
      </c>
      <c r="H39" s="158"/>
      <c r="I39" s="159"/>
      <c r="J39" s="158"/>
      <c r="K39" s="159"/>
      <c r="L39" s="159"/>
      <c r="M39" s="159"/>
      <c r="N39" s="160"/>
      <c r="O39" s="160"/>
      <c r="P39" s="160"/>
      <c r="Q39" s="160"/>
      <c r="R39" s="159"/>
      <c r="S39" s="159"/>
      <c r="T39" s="159"/>
      <c r="U39" s="159"/>
      <c r="V39" s="159"/>
      <c r="W39" s="159"/>
      <c r="X39" s="159"/>
      <c r="Y39" s="159"/>
      <c r="Z39" s="161"/>
      <c r="AA39" s="161"/>
      <c r="AB39" s="161"/>
      <c r="AC39" s="161"/>
      <c r="AD39" s="161"/>
      <c r="AE39" s="161"/>
      <c r="AF39" s="161"/>
      <c r="AG39" s="161" t="s">
        <v>325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30.6" outlineLevel="1" x14ac:dyDescent="0.25">
      <c r="A40" s="177">
        <v>31</v>
      </c>
      <c r="B40" s="153" t="s">
        <v>425</v>
      </c>
      <c r="C40" s="154" t="s">
        <v>426</v>
      </c>
      <c r="D40" s="155" t="s">
        <v>271</v>
      </c>
      <c r="E40" s="182">
        <v>2</v>
      </c>
      <c r="F40" s="156"/>
      <c r="G40" s="157">
        <f t="shared" si="1"/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325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ht="30.6" outlineLevel="1" x14ac:dyDescent="0.25">
      <c r="A41" s="177">
        <v>32</v>
      </c>
      <c r="B41" s="153" t="s">
        <v>427</v>
      </c>
      <c r="C41" s="154" t="s">
        <v>428</v>
      </c>
      <c r="D41" s="155" t="s">
        <v>271</v>
      </c>
      <c r="E41" s="182">
        <v>2</v>
      </c>
      <c r="F41" s="156"/>
      <c r="G41" s="157">
        <f t="shared" si="1"/>
        <v>0</v>
      </c>
      <c r="H41" s="158"/>
      <c r="I41" s="159"/>
      <c r="J41" s="158"/>
      <c r="K41" s="159"/>
      <c r="L41" s="159"/>
      <c r="M41" s="159"/>
      <c r="N41" s="160"/>
      <c r="O41" s="160"/>
      <c r="P41" s="160"/>
      <c r="Q41" s="160"/>
      <c r="R41" s="159"/>
      <c r="S41" s="159"/>
      <c r="T41" s="159"/>
      <c r="U41" s="159"/>
      <c r="V41" s="159"/>
      <c r="W41" s="159"/>
      <c r="X41" s="159"/>
      <c r="Y41" s="159"/>
      <c r="Z41" s="161"/>
      <c r="AA41" s="161"/>
      <c r="AB41" s="161"/>
      <c r="AC41" s="161"/>
      <c r="AD41" s="161"/>
      <c r="AE41" s="161"/>
      <c r="AF41" s="161"/>
      <c r="AG41" s="161" t="s">
        <v>325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ht="20.399999999999999" outlineLevel="1" x14ac:dyDescent="0.25">
      <c r="A42" s="177">
        <v>33</v>
      </c>
      <c r="B42" s="153" t="s">
        <v>429</v>
      </c>
      <c r="C42" s="154" t="s">
        <v>430</v>
      </c>
      <c r="D42" s="155" t="s">
        <v>271</v>
      </c>
      <c r="E42" s="182">
        <v>1</v>
      </c>
      <c r="F42" s="156"/>
      <c r="G42" s="157">
        <f t="shared" si="1"/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325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5">
      <c r="A43" s="177">
        <v>34</v>
      </c>
      <c r="B43" s="153" t="s">
        <v>431</v>
      </c>
      <c r="C43" s="154" t="s">
        <v>432</v>
      </c>
      <c r="D43" s="155" t="s">
        <v>271</v>
      </c>
      <c r="E43" s="182">
        <v>2</v>
      </c>
      <c r="F43" s="156"/>
      <c r="G43" s="157">
        <f t="shared" si="1"/>
        <v>0</v>
      </c>
      <c r="H43" s="158"/>
      <c r="I43" s="159"/>
      <c r="J43" s="158"/>
      <c r="K43" s="159"/>
      <c r="L43" s="159"/>
      <c r="M43" s="159"/>
      <c r="N43" s="160"/>
      <c r="O43" s="160"/>
      <c r="P43" s="160"/>
      <c r="Q43" s="160"/>
      <c r="R43" s="159"/>
      <c r="S43" s="159"/>
      <c r="T43" s="159"/>
      <c r="U43" s="159"/>
      <c r="V43" s="159"/>
      <c r="W43" s="159"/>
      <c r="X43" s="159"/>
      <c r="Y43" s="159"/>
      <c r="Z43" s="161"/>
      <c r="AA43" s="161"/>
      <c r="AB43" s="161"/>
      <c r="AC43" s="161"/>
      <c r="AD43" s="161"/>
      <c r="AE43" s="161"/>
      <c r="AF43" s="161"/>
      <c r="AG43" s="161" t="s">
        <v>325</v>
      </c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x14ac:dyDescent="0.25">
      <c r="A44" s="176" t="s">
        <v>151</v>
      </c>
      <c r="B44" s="145" t="s">
        <v>117</v>
      </c>
      <c r="C44" s="146" t="s">
        <v>118</v>
      </c>
      <c r="D44" s="147"/>
      <c r="E44" s="183"/>
      <c r="F44" s="149"/>
      <c r="G44" s="150">
        <f>SUMIF(AG45:AG45,"&lt;&gt;NOR",G45:G45)</f>
        <v>0</v>
      </c>
      <c r="H44" s="151"/>
      <c r="I44" s="151"/>
      <c r="J44" s="151"/>
      <c r="K44" s="151"/>
      <c r="L44" s="151"/>
      <c r="M44" s="151"/>
      <c r="N44" s="152"/>
      <c r="O44" s="152"/>
      <c r="P44" s="152"/>
      <c r="Q44" s="152"/>
      <c r="R44" s="151"/>
      <c r="S44" s="151"/>
      <c r="T44" s="151"/>
      <c r="U44" s="151"/>
      <c r="V44" s="151"/>
      <c r="W44" s="151"/>
      <c r="X44" s="151"/>
      <c r="Y44" s="151"/>
      <c r="AG44" s="117" t="s">
        <v>152</v>
      </c>
    </row>
    <row r="45" spans="1:60" outlineLevel="1" x14ac:dyDescent="0.25">
      <c r="A45" s="178">
        <v>35</v>
      </c>
      <c r="B45" s="162" t="s">
        <v>433</v>
      </c>
      <c r="C45" s="163" t="s">
        <v>434</v>
      </c>
      <c r="D45" s="164" t="s">
        <v>164</v>
      </c>
      <c r="E45" s="181">
        <v>164.38300000000001</v>
      </c>
      <c r="F45" s="165"/>
      <c r="G45" s="166">
        <f>ROUND(E45*F45,2)</f>
        <v>0</v>
      </c>
      <c r="H45" s="158"/>
      <c r="I45" s="159"/>
      <c r="J45" s="158"/>
      <c r="K45" s="159"/>
      <c r="L45" s="159"/>
      <c r="M45" s="159"/>
      <c r="N45" s="160"/>
      <c r="O45" s="160"/>
      <c r="P45" s="160"/>
      <c r="Q45" s="160"/>
      <c r="R45" s="159"/>
      <c r="S45" s="159"/>
      <c r="T45" s="159"/>
      <c r="U45" s="159"/>
      <c r="V45" s="159"/>
      <c r="W45" s="159"/>
      <c r="X45" s="159"/>
      <c r="Y45" s="159"/>
      <c r="Z45" s="161"/>
      <c r="AA45" s="161"/>
      <c r="AB45" s="161"/>
      <c r="AC45" s="161"/>
      <c r="AD45" s="161"/>
      <c r="AE45" s="161"/>
      <c r="AF45" s="161"/>
      <c r="AG45" s="161" t="s">
        <v>285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x14ac:dyDescent="0.25">
      <c r="C46" s="167"/>
      <c r="D46" s="15"/>
      <c r="AE46" s="117">
        <v>15</v>
      </c>
      <c r="AF46" s="117">
        <v>21</v>
      </c>
      <c r="AG46" s="117" t="s">
        <v>150</v>
      </c>
    </row>
    <row r="47" spans="1:60" x14ac:dyDescent="0.25">
      <c r="A47" s="179"/>
      <c r="B47" s="168" t="s">
        <v>30</v>
      </c>
      <c r="C47" s="169"/>
      <c r="D47" s="170"/>
      <c r="E47" s="171"/>
      <c r="F47" s="171"/>
      <c r="G47" s="172">
        <f>G8+G23+G44</f>
        <v>0</v>
      </c>
      <c r="AE47" s="117">
        <f>SUMIF(L7:L45,AE46,G7:G45)</f>
        <v>0</v>
      </c>
      <c r="AF47" s="117">
        <f>SUMIF(L7:L45,AF46,G7:G45)</f>
        <v>0</v>
      </c>
      <c r="AG47" s="117" t="s">
        <v>166</v>
      </c>
    </row>
    <row r="48" spans="1:60" x14ac:dyDescent="0.25">
      <c r="C48" s="167"/>
      <c r="D48" s="15"/>
    </row>
    <row r="49" spans="1:33" x14ac:dyDescent="0.25">
      <c r="C49" s="167"/>
      <c r="D49" s="15"/>
    </row>
    <row r="50" spans="1:33" x14ac:dyDescent="0.25">
      <c r="A50" s="259" t="s">
        <v>167</v>
      </c>
      <c r="B50" s="259"/>
      <c r="C50" s="260"/>
      <c r="D50" s="15"/>
    </row>
    <row r="51" spans="1:33" x14ac:dyDescent="0.25">
      <c r="A51" s="240"/>
      <c r="B51" s="241"/>
      <c r="C51" s="242"/>
      <c r="D51" s="241"/>
      <c r="E51" s="241"/>
      <c r="F51" s="241"/>
      <c r="G51" s="243"/>
      <c r="AG51" s="117" t="s">
        <v>168</v>
      </c>
    </row>
    <row r="52" spans="1:33" x14ac:dyDescent="0.25">
      <c r="A52" s="244"/>
      <c r="B52" s="245"/>
      <c r="C52" s="246"/>
      <c r="D52" s="245"/>
      <c r="E52" s="245"/>
      <c r="F52" s="245"/>
      <c r="G52" s="247"/>
    </row>
    <row r="53" spans="1:33" x14ac:dyDescent="0.25">
      <c r="A53" s="244"/>
      <c r="B53" s="245"/>
      <c r="C53" s="246"/>
      <c r="D53" s="245"/>
      <c r="E53" s="245"/>
      <c r="F53" s="245"/>
      <c r="G53" s="247"/>
    </row>
    <row r="54" spans="1:33" x14ac:dyDescent="0.25">
      <c r="A54" s="244"/>
      <c r="B54" s="245"/>
      <c r="C54" s="246"/>
      <c r="D54" s="245"/>
      <c r="E54" s="245"/>
      <c r="F54" s="245"/>
      <c r="G54" s="247"/>
    </row>
    <row r="55" spans="1:33" x14ac:dyDescent="0.25">
      <c r="A55" s="248"/>
      <c r="B55" s="249"/>
      <c r="C55" s="250"/>
      <c r="D55" s="249"/>
      <c r="E55" s="249"/>
      <c r="F55" s="249"/>
      <c r="G55" s="251"/>
    </row>
    <row r="56" spans="1:33" x14ac:dyDescent="0.25">
      <c r="C56" s="167"/>
      <c r="D56" s="15"/>
    </row>
    <row r="57" spans="1:33" x14ac:dyDescent="0.25">
      <c r="C57" s="167"/>
      <c r="D57" s="15"/>
      <c r="AG57" s="117" t="s">
        <v>169</v>
      </c>
    </row>
    <row r="58" spans="1:33" x14ac:dyDescent="0.25">
      <c r="D58" s="15"/>
    </row>
    <row r="59" spans="1:33" x14ac:dyDescent="0.25">
      <c r="D59" s="15"/>
    </row>
    <row r="60" spans="1:33" x14ac:dyDescent="0.25">
      <c r="D60" s="15"/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58</v>
      </c>
      <c r="C4" s="256" t="s">
        <v>59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42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7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376</v>
      </c>
      <c r="C11" s="154" t="s">
        <v>377</v>
      </c>
      <c r="D11" s="155" t="s">
        <v>179</v>
      </c>
      <c r="E11" s="182">
        <v>101.47499999999999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101.47499999999999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202.95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384</v>
      </c>
      <c r="C14" s="154" t="s">
        <v>385</v>
      </c>
      <c r="D14" s="155" t="s">
        <v>155</v>
      </c>
      <c r="E14" s="182">
        <v>202.95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27.675000000000001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190</v>
      </c>
      <c r="C16" s="154" t="s">
        <v>191</v>
      </c>
      <c r="D16" s="155" t="s">
        <v>179</v>
      </c>
      <c r="E16" s="182">
        <v>27.675000000000001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347</v>
      </c>
      <c r="C17" s="154" t="s">
        <v>348</v>
      </c>
      <c r="D17" s="155" t="s">
        <v>179</v>
      </c>
      <c r="E17" s="182">
        <v>73.8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10</v>
      </c>
      <c r="B18" s="153" t="s">
        <v>388</v>
      </c>
      <c r="C18" s="154" t="s">
        <v>389</v>
      </c>
      <c r="D18" s="155" t="s">
        <v>179</v>
      </c>
      <c r="E18" s="182">
        <v>19.594000000000001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192</v>
      </c>
      <c r="C19" s="154" t="s">
        <v>216</v>
      </c>
      <c r="D19" s="155" t="s">
        <v>155</v>
      </c>
      <c r="E19" s="182">
        <v>61.5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390</v>
      </c>
      <c r="C20" s="154" t="s">
        <v>391</v>
      </c>
      <c r="D20" s="155" t="s">
        <v>179</v>
      </c>
      <c r="E20" s="182">
        <v>6.15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103</v>
      </c>
      <c r="C21" s="146" t="s">
        <v>104</v>
      </c>
      <c r="D21" s="147"/>
      <c r="E21" s="183"/>
      <c r="F21" s="149"/>
      <c r="G21" s="150">
        <f>SUMIF(AG22:AG33,"&lt;&gt;NOR",G22:G33)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396</v>
      </c>
      <c r="C22" s="154" t="s">
        <v>397</v>
      </c>
      <c r="D22" s="155" t="s">
        <v>161</v>
      </c>
      <c r="E22" s="182">
        <v>61.5</v>
      </c>
      <c r="F22" s="156"/>
      <c r="G22" s="157">
        <f t="shared" ref="G22:G33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398</v>
      </c>
      <c r="C23" s="154" t="s">
        <v>399</v>
      </c>
      <c r="D23" s="155" t="s">
        <v>271</v>
      </c>
      <c r="E23" s="182">
        <v>12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400</v>
      </c>
      <c r="C24" s="154" t="s">
        <v>435</v>
      </c>
      <c r="D24" s="155" t="s">
        <v>271</v>
      </c>
      <c r="E24" s="182">
        <v>16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402</v>
      </c>
      <c r="C25" s="154" t="s">
        <v>403</v>
      </c>
      <c r="D25" s="155" t="s">
        <v>271</v>
      </c>
      <c r="E25" s="182">
        <v>12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404</v>
      </c>
      <c r="C26" s="154" t="s">
        <v>405</v>
      </c>
      <c r="D26" s="155" t="s">
        <v>161</v>
      </c>
      <c r="E26" s="182">
        <v>61.5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406</v>
      </c>
      <c r="C27" s="154" t="s">
        <v>407</v>
      </c>
      <c r="D27" s="155" t="s">
        <v>408</v>
      </c>
      <c r="E27" s="182">
        <v>2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ht="20.399999999999999" outlineLevel="1" x14ac:dyDescent="0.25">
      <c r="A28" s="177">
        <v>19</v>
      </c>
      <c r="B28" s="153" t="s">
        <v>411</v>
      </c>
      <c r="C28" s="154" t="s">
        <v>412</v>
      </c>
      <c r="D28" s="155" t="s">
        <v>271</v>
      </c>
      <c r="E28" s="182">
        <v>13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272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20</v>
      </c>
      <c r="B29" s="153" t="s">
        <v>436</v>
      </c>
      <c r="C29" s="154" t="s">
        <v>437</v>
      </c>
      <c r="D29" s="155" t="s">
        <v>271</v>
      </c>
      <c r="E29" s="182">
        <v>12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264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21</v>
      </c>
      <c r="B30" s="153" t="s">
        <v>415</v>
      </c>
      <c r="C30" s="154" t="s">
        <v>416</v>
      </c>
      <c r="D30" s="155" t="s">
        <v>271</v>
      </c>
      <c r="E30" s="182">
        <v>4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264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22</v>
      </c>
      <c r="B31" s="153" t="s">
        <v>417</v>
      </c>
      <c r="C31" s="154" t="s">
        <v>418</v>
      </c>
      <c r="D31" s="155" t="s">
        <v>271</v>
      </c>
      <c r="E31" s="182">
        <v>8</v>
      </c>
      <c r="F31" s="156"/>
      <c r="G31" s="157">
        <f t="shared" si="1"/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264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5">
      <c r="A32" s="177">
        <v>23</v>
      </c>
      <c r="B32" s="153" t="s">
        <v>438</v>
      </c>
      <c r="C32" s="154" t="s">
        <v>439</v>
      </c>
      <c r="D32" s="155" t="s">
        <v>271</v>
      </c>
      <c r="E32" s="182">
        <v>12</v>
      </c>
      <c r="F32" s="156"/>
      <c r="G32" s="157">
        <f t="shared" si="1"/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264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5">
      <c r="A33" s="177">
        <v>24</v>
      </c>
      <c r="B33" s="153" t="s">
        <v>440</v>
      </c>
      <c r="C33" s="154" t="s">
        <v>441</v>
      </c>
      <c r="D33" s="155" t="s">
        <v>271</v>
      </c>
      <c r="E33" s="182">
        <v>4</v>
      </c>
      <c r="F33" s="156"/>
      <c r="G33" s="157">
        <f t="shared" si="1"/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264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117</v>
      </c>
      <c r="C34" s="146" t="s">
        <v>118</v>
      </c>
      <c r="D34" s="147"/>
      <c r="E34" s="183"/>
      <c r="F34" s="149"/>
      <c r="G34" s="150">
        <f>SUMIF(AG35:AG35,"&lt;&gt;NOR",G35:G35)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5">
      <c r="A35" s="178">
        <v>25</v>
      </c>
      <c r="B35" s="162" t="s">
        <v>433</v>
      </c>
      <c r="C35" s="163" t="s">
        <v>434</v>
      </c>
      <c r="D35" s="164" t="s">
        <v>164</v>
      </c>
      <c r="E35" s="181">
        <v>40.850999999999999</v>
      </c>
      <c r="F35" s="165"/>
      <c r="G35" s="166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285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x14ac:dyDescent="0.25">
      <c r="C36" s="167"/>
      <c r="D36" s="15"/>
      <c r="AE36" s="117">
        <v>15</v>
      </c>
      <c r="AF36" s="117">
        <v>21</v>
      </c>
      <c r="AG36" s="117" t="s">
        <v>150</v>
      </c>
    </row>
    <row r="37" spans="1:60" x14ac:dyDescent="0.25">
      <c r="A37" s="179"/>
      <c r="B37" s="168" t="s">
        <v>30</v>
      </c>
      <c r="C37" s="169"/>
      <c r="D37" s="170"/>
      <c r="E37" s="171"/>
      <c r="F37" s="171"/>
      <c r="G37" s="172">
        <f>G8+G21+G34</f>
        <v>0</v>
      </c>
      <c r="AE37" s="117">
        <f>SUMIF(L7:L35,AE36,G7:G35)</f>
        <v>0</v>
      </c>
      <c r="AF37" s="117">
        <f>SUMIF(L7:L35,AF36,G7:G35)</f>
        <v>0</v>
      </c>
      <c r="AG37" s="117" t="s">
        <v>166</v>
      </c>
    </row>
    <row r="38" spans="1:60" x14ac:dyDescent="0.25">
      <c r="C38" s="167"/>
      <c r="D38" s="15"/>
    </row>
    <row r="39" spans="1:60" x14ac:dyDescent="0.25">
      <c r="C39" s="167"/>
      <c r="D39" s="15"/>
    </row>
    <row r="40" spans="1:60" x14ac:dyDescent="0.25">
      <c r="A40" s="259" t="s">
        <v>167</v>
      </c>
      <c r="B40" s="259"/>
      <c r="C40" s="260"/>
      <c r="D40" s="15"/>
    </row>
    <row r="41" spans="1:60" x14ac:dyDescent="0.25">
      <c r="A41" s="240"/>
      <c r="B41" s="241"/>
      <c r="C41" s="242"/>
      <c r="D41" s="241"/>
      <c r="E41" s="241"/>
      <c r="F41" s="241"/>
      <c r="G41" s="243"/>
      <c r="AG41" s="117" t="s">
        <v>168</v>
      </c>
    </row>
    <row r="42" spans="1:60" x14ac:dyDescent="0.25">
      <c r="A42" s="244"/>
      <c r="B42" s="245"/>
      <c r="C42" s="246"/>
      <c r="D42" s="245"/>
      <c r="E42" s="245"/>
      <c r="F42" s="245"/>
      <c r="G42" s="247"/>
    </row>
    <row r="43" spans="1:60" x14ac:dyDescent="0.25">
      <c r="A43" s="244"/>
      <c r="B43" s="245"/>
      <c r="C43" s="246"/>
      <c r="D43" s="245"/>
      <c r="E43" s="245"/>
      <c r="F43" s="245"/>
      <c r="G43" s="247"/>
    </row>
    <row r="44" spans="1:60" x14ac:dyDescent="0.25">
      <c r="A44" s="244"/>
      <c r="B44" s="245"/>
      <c r="C44" s="246"/>
      <c r="D44" s="245"/>
      <c r="E44" s="245"/>
      <c r="F44" s="245"/>
      <c r="G44" s="247"/>
    </row>
    <row r="45" spans="1:60" x14ac:dyDescent="0.25">
      <c r="A45" s="248"/>
      <c r="B45" s="249"/>
      <c r="C45" s="250"/>
      <c r="D45" s="249"/>
      <c r="E45" s="249"/>
      <c r="F45" s="249"/>
      <c r="G45" s="251"/>
    </row>
    <row r="46" spans="1:60" x14ac:dyDescent="0.25">
      <c r="C46" s="167"/>
      <c r="D46" s="15"/>
    </row>
    <row r="47" spans="1:60" x14ac:dyDescent="0.25">
      <c r="C47" s="167"/>
      <c r="D47" s="15"/>
      <c r="AG47" s="117" t="s">
        <v>169</v>
      </c>
    </row>
    <row r="48" spans="1:60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60</v>
      </c>
      <c r="C4" s="256" t="s">
        <v>61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SUMIF(AG9:AG14,"&lt;&gt;NOR",G9:G14)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442</v>
      </c>
      <c r="C9" s="154" t="s">
        <v>443</v>
      </c>
      <c r="D9" s="155" t="s">
        <v>179</v>
      </c>
      <c r="E9" s="182">
        <v>506.9</v>
      </c>
      <c r="F9" s="156"/>
      <c r="G9" s="157">
        <f t="shared" ref="G9:G14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444</v>
      </c>
      <c r="C10" s="154" t="s">
        <v>445</v>
      </c>
      <c r="D10" s="155" t="s">
        <v>179</v>
      </c>
      <c r="E10" s="182">
        <v>506.9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506.9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190</v>
      </c>
      <c r="C12" s="154" t="s">
        <v>191</v>
      </c>
      <c r="D12" s="155" t="s">
        <v>179</v>
      </c>
      <c r="E12" s="182">
        <v>506.9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156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192</v>
      </c>
      <c r="C13" s="154" t="s">
        <v>216</v>
      </c>
      <c r="D13" s="155" t="s">
        <v>155</v>
      </c>
      <c r="E13" s="182">
        <v>1661.3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198</v>
      </c>
      <c r="C14" s="154" t="s">
        <v>446</v>
      </c>
      <c r="D14" s="155" t="s">
        <v>200</v>
      </c>
      <c r="E14" s="182">
        <v>15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x14ac:dyDescent="0.25">
      <c r="A15" s="176" t="s">
        <v>151</v>
      </c>
      <c r="B15" s="145" t="s">
        <v>97</v>
      </c>
      <c r="C15" s="146" t="s">
        <v>98</v>
      </c>
      <c r="D15" s="147"/>
      <c r="E15" s="183"/>
      <c r="F15" s="149"/>
      <c r="G15" s="150">
        <f>SUMIF(AG16:AG27,"&lt;&gt;NOR",G16:G27)</f>
        <v>0</v>
      </c>
      <c r="H15" s="151"/>
      <c r="I15" s="151"/>
      <c r="J15" s="151"/>
      <c r="K15" s="151"/>
      <c r="L15" s="151"/>
      <c r="M15" s="151"/>
      <c r="N15" s="152"/>
      <c r="O15" s="152"/>
      <c r="P15" s="152"/>
      <c r="Q15" s="152"/>
      <c r="R15" s="151"/>
      <c r="S15" s="151"/>
      <c r="T15" s="151"/>
      <c r="U15" s="151"/>
      <c r="V15" s="151"/>
      <c r="W15" s="151"/>
      <c r="X15" s="151"/>
      <c r="Y15" s="151"/>
      <c r="AG15" s="117" t="s">
        <v>152</v>
      </c>
    </row>
    <row r="16" spans="1:60" outlineLevel="1" x14ac:dyDescent="0.25">
      <c r="A16" s="177">
        <v>7</v>
      </c>
      <c r="B16" s="153" t="s">
        <v>205</v>
      </c>
      <c r="C16" s="154" t="s">
        <v>206</v>
      </c>
      <c r="D16" s="155" t="s">
        <v>155</v>
      </c>
      <c r="E16" s="182">
        <v>1661.3</v>
      </c>
      <c r="F16" s="156"/>
      <c r="G16" s="157">
        <f t="shared" ref="G16:G27" si="1">ROUND(E16*F16,2)</f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ht="20.399999999999999" outlineLevel="1" x14ac:dyDescent="0.25">
      <c r="A17" s="177">
        <v>8</v>
      </c>
      <c r="B17" s="153" t="s">
        <v>447</v>
      </c>
      <c r="C17" s="154" t="s">
        <v>448</v>
      </c>
      <c r="D17" s="155" t="s">
        <v>155</v>
      </c>
      <c r="E17" s="182">
        <v>1661.3</v>
      </c>
      <c r="F17" s="156"/>
      <c r="G17" s="157">
        <f t="shared" si="1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9</v>
      </c>
      <c r="B18" s="153" t="s">
        <v>449</v>
      </c>
      <c r="C18" s="154" t="s">
        <v>450</v>
      </c>
      <c r="D18" s="155" t="s">
        <v>155</v>
      </c>
      <c r="E18" s="182">
        <v>1661.3</v>
      </c>
      <c r="F18" s="156"/>
      <c r="G18" s="157">
        <f t="shared" si="1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ht="20.399999999999999" outlineLevel="1" x14ac:dyDescent="0.25">
      <c r="A19" s="177">
        <v>10</v>
      </c>
      <c r="B19" s="153" t="s">
        <v>451</v>
      </c>
      <c r="C19" s="154" t="s">
        <v>452</v>
      </c>
      <c r="D19" s="155" t="s">
        <v>155</v>
      </c>
      <c r="E19" s="182">
        <v>10.3</v>
      </c>
      <c r="F19" s="156"/>
      <c r="G19" s="157">
        <f t="shared" si="1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11</v>
      </c>
      <c r="B20" s="153" t="s">
        <v>453</v>
      </c>
      <c r="C20" s="154" t="s">
        <v>454</v>
      </c>
      <c r="D20" s="155" t="s">
        <v>155</v>
      </c>
      <c r="E20" s="182">
        <v>1651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0.399999999999999" outlineLevel="1" x14ac:dyDescent="0.25">
      <c r="A21" s="177">
        <v>12</v>
      </c>
      <c r="B21" s="153" t="s">
        <v>455</v>
      </c>
      <c r="C21" s="154" t="s">
        <v>456</v>
      </c>
      <c r="D21" s="155" t="s">
        <v>155</v>
      </c>
      <c r="E21" s="182">
        <v>3302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0.399999999999999" outlineLevel="1" x14ac:dyDescent="0.25">
      <c r="A22" s="177">
        <v>13</v>
      </c>
      <c r="B22" s="153" t="s">
        <v>457</v>
      </c>
      <c r="C22" s="154" t="s">
        <v>458</v>
      </c>
      <c r="D22" s="155" t="s">
        <v>155</v>
      </c>
      <c r="E22" s="182">
        <v>1651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0.399999999999999" outlineLevel="1" x14ac:dyDescent="0.25">
      <c r="A23" s="177">
        <v>14</v>
      </c>
      <c r="B23" s="153" t="s">
        <v>459</v>
      </c>
      <c r="C23" s="154" t="s">
        <v>460</v>
      </c>
      <c r="D23" s="155" t="s">
        <v>155</v>
      </c>
      <c r="E23" s="182">
        <v>1651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0.399999999999999" outlineLevel="1" x14ac:dyDescent="0.25">
      <c r="A24" s="177">
        <v>15</v>
      </c>
      <c r="B24" s="153" t="s">
        <v>461</v>
      </c>
      <c r="C24" s="154" t="s">
        <v>462</v>
      </c>
      <c r="D24" s="155" t="s">
        <v>155</v>
      </c>
      <c r="E24" s="182">
        <v>1651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463</v>
      </c>
      <c r="C25" s="154" t="s">
        <v>464</v>
      </c>
      <c r="D25" s="155" t="s">
        <v>161</v>
      </c>
      <c r="E25" s="182">
        <v>45.25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465</v>
      </c>
      <c r="C26" s="154" t="s">
        <v>466</v>
      </c>
      <c r="D26" s="155" t="s">
        <v>161</v>
      </c>
      <c r="E26" s="182">
        <v>45.95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156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467</v>
      </c>
      <c r="C27" s="154" t="s">
        <v>606</v>
      </c>
      <c r="D27" s="155" t="s">
        <v>161</v>
      </c>
      <c r="E27" s="182">
        <v>45.95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264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105</v>
      </c>
      <c r="C28" s="146" t="s">
        <v>106</v>
      </c>
      <c r="D28" s="147"/>
      <c r="E28" s="183"/>
      <c r="F28" s="149"/>
      <c r="G28" s="150">
        <f>SUMIF(AG29:AG30,"&lt;&gt;NOR",G29:G30)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0.399999999999999" outlineLevel="1" x14ac:dyDescent="0.25">
      <c r="A29" s="177">
        <v>19</v>
      </c>
      <c r="B29" s="153" t="s">
        <v>468</v>
      </c>
      <c r="C29" s="154" t="s">
        <v>469</v>
      </c>
      <c r="D29" s="155" t="s">
        <v>161</v>
      </c>
      <c r="E29" s="182">
        <v>21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176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30.6" outlineLevel="1" x14ac:dyDescent="0.25">
      <c r="A30" s="177">
        <v>20</v>
      </c>
      <c r="B30" s="153" t="s">
        <v>470</v>
      </c>
      <c r="C30" s="154" t="s">
        <v>471</v>
      </c>
      <c r="D30" s="155" t="s">
        <v>161</v>
      </c>
      <c r="E30" s="182">
        <v>130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5">
      <c r="A32" s="177">
        <v>21</v>
      </c>
      <c r="B32" s="153" t="s">
        <v>472</v>
      </c>
      <c r="C32" s="154" t="s">
        <v>473</v>
      </c>
      <c r="D32" s="155" t="s">
        <v>164</v>
      </c>
      <c r="E32" s="182">
        <v>1917.7429999999999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5">
      <c r="A33" s="176" t="s">
        <v>151</v>
      </c>
      <c r="B33" s="145" t="s">
        <v>124</v>
      </c>
      <c r="C33" s="146" t="s">
        <v>125</v>
      </c>
      <c r="D33" s="147"/>
      <c r="E33" s="183"/>
      <c r="F33" s="149"/>
      <c r="G33" s="150">
        <f>SUMIF(AG34:AG34,"&lt;&gt;NOR",G34:G34)</f>
        <v>0</v>
      </c>
      <c r="H33" s="151"/>
      <c r="I33" s="151"/>
      <c r="J33" s="151"/>
      <c r="K33" s="151"/>
      <c r="L33" s="151"/>
      <c r="M33" s="151"/>
      <c r="N33" s="152"/>
      <c r="O33" s="152"/>
      <c r="P33" s="152"/>
      <c r="Q33" s="152"/>
      <c r="R33" s="151"/>
      <c r="S33" s="151"/>
      <c r="T33" s="151"/>
      <c r="U33" s="151"/>
      <c r="V33" s="151"/>
      <c r="W33" s="151"/>
      <c r="X33" s="151"/>
      <c r="Y33" s="151"/>
      <c r="AG33" s="117" t="s">
        <v>152</v>
      </c>
    </row>
    <row r="34" spans="1:60" ht="30.6" outlineLevel="1" x14ac:dyDescent="0.25">
      <c r="A34" s="178">
        <v>22</v>
      </c>
      <c r="B34" s="162" t="s">
        <v>474</v>
      </c>
      <c r="C34" s="163" t="s">
        <v>475</v>
      </c>
      <c r="D34" s="164" t="s">
        <v>200</v>
      </c>
      <c r="E34" s="181">
        <v>1</v>
      </c>
      <c r="F34" s="165"/>
      <c r="G34" s="166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156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x14ac:dyDescent="0.25">
      <c r="C35" s="167"/>
      <c r="D35" s="15"/>
      <c r="AE35" s="117">
        <v>15</v>
      </c>
      <c r="AF35" s="117">
        <v>21</v>
      </c>
      <c r="AG35" s="117" t="s">
        <v>150</v>
      </c>
    </row>
    <row r="36" spans="1:60" x14ac:dyDescent="0.25">
      <c r="A36" s="179"/>
      <c r="B36" s="168" t="s">
        <v>30</v>
      </c>
      <c r="C36" s="169"/>
      <c r="D36" s="170"/>
      <c r="E36" s="171"/>
      <c r="F36" s="171"/>
      <c r="G36" s="172">
        <f>G8+G15+G28+G31+G33</f>
        <v>0</v>
      </c>
      <c r="AE36" s="117">
        <f>SUMIF(L7:L34,AE35,G7:G34)</f>
        <v>0</v>
      </c>
      <c r="AF36" s="117">
        <f>SUMIF(L7:L34,AF35,G7:G34)</f>
        <v>0</v>
      </c>
      <c r="AG36" s="117" t="s">
        <v>166</v>
      </c>
    </row>
    <row r="37" spans="1:60" x14ac:dyDescent="0.25">
      <c r="C37" s="167"/>
      <c r="D37" s="15"/>
    </row>
    <row r="38" spans="1:60" x14ac:dyDescent="0.25">
      <c r="C38" s="167"/>
      <c r="D38" s="15"/>
    </row>
    <row r="39" spans="1:60" x14ac:dyDescent="0.25">
      <c r="A39" s="259" t="s">
        <v>167</v>
      </c>
      <c r="B39" s="259"/>
      <c r="C39" s="260"/>
      <c r="D39" s="15"/>
    </row>
    <row r="40" spans="1:60" x14ac:dyDescent="0.25">
      <c r="A40" s="240"/>
      <c r="B40" s="241"/>
      <c r="C40" s="242"/>
      <c r="D40" s="241"/>
      <c r="E40" s="241"/>
      <c r="F40" s="241"/>
      <c r="G40" s="243"/>
      <c r="AG40" s="117" t="s">
        <v>168</v>
      </c>
    </row>
    <row r="41" spans="1:60" x14ac:dyDescent="0.25">
      <c r="A41" s="244"/>
      <c r="B41" s="245"/>
      <c r="C41" s="246"/>
      <c r="D41" s="245"/>
      <c r="E41" s="245"/>
      <c r="F41" s="245"/>
      <c r="G41" s="247"/>
    </row>
    <row r="42" spans="1:60" x14ac:dyDescent="0.25">
      <c r="A42" s="244"/>
      <c r="B42" s="245"/>
      <c r="C42" s="246"/>
      <c r="D42" s="245"/>
      <c r="E42" s="245"/>
      <c r="F42" s="245"/>
      <c r="G42" s="247"/>
    </row>
    <row r="43" spans="1:60" x14ac:dyDescent="0.25">
      <c r="A43" s="244"/>
      <c r="B43" s="245"/>
      <c r="C43" s="246"/>
      <c r="D43" s="245"/>
      <c r="E43" s="245"/>
      <c r="F43" s="245"/>
      <c r="G43" s="247"/>
    </row>
    <row r="44" spans="1:60" x14ac:dyDescent="0.25">
      <c r="A44" s="248"/>
      <c r="B44" s="249"/>
      <c r="C44" s="250"/>
      <c r="D44" s="249"/>
      <c r="E44" s="249"/>
      <c r="F44" s="249"/>
      <c r="G44" s="251"/>
    </row>
    <row r="45" spans="1:60" x14ac:dyDescent="0.25">
      <c r="C45" s="167"/>
      <c r="D45" s="15"/>
    </row>
    <row r="46" spans="1:60" x14ac:dyDescent="0.25">
      <c r="C46" s="167"/>
      <c r="D46" s="15"/>
      <c r="AG46" s="117" t="s">
        <v>169</v>
      </c>
    </row>
    <row r="47" spans="1:60" x14ac:dyDescent="0.25">
      <c r="D47" s="15"/>
    </row>
    <row r="48" spans="1:60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62</v>
      </c>
      <c r="C4" s="256" t="s">
        <v>63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SUMIF(AG9:AG11,"&lt;&gt;NOR",G9:G11)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186</v>
      </c>
      <c r="C9" s="154" t="s">
        <v>187</v>
      </c>
      <c r="D9" s="155" t="s">
        <v>179</v>
      </c>
      <c r="E9" s="182">
        <v>130</v>
      </c>
      <c r="F9" s="156"/>
      <c r="G9" s="157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214</v>
      </c>
      <c r="C10" s="154" t="s">
        <v>476</v>
      </c>
      <c r="D10" s="155" t="s">
        <v>179</v>
      </c>
      <c r="E10" s="182">
        <v>130</v>
      </c>
      <c r="F10" s="156"/>
      <c r="G10" s="157">
        <f>ROUND(E10*F10,2)</f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196</v>
      </c>
      <c r="C11" s="154" t="s">
        <v>197</v>
      </c>
      <c r="D11" s="155" t="s">
        <v>155</v>
      </c>
      <c r="E11" s="182">
        <v>1230.4000000000001</v>
      </c>
      <c r="F11" s="156"/>
      <c r="G11" s="157">
        <f>ROUND(E11*F11,2)</f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x14ac:dyDescent="0.25">
      <c r="A12" s="176" t="s">
        <v>151</v>
      </c>
      <c r="B12" s="145" t="s">
        <v>87</v>
      </c>
      <c r="C12" s="146" t="s">
        <v>63</v>
      </c>
      <c r="D12" s="147"/>
      <c r="E12" s="183"/>
      <c r="F12" s="149"/>
      <c r="G12" s="150">
        <f>SUMIF(AG13:AG14,"&lt;&gt;NOR",G13:G14)</f>
        <v>0</v>
      </c>
      <c r="H12" s="151"/>
      <c r="I12" s="151"/>
      <c r="J12" s="151"/>
      <c r="K12" s="151"/>
      <c r="L12" s="151"/>
      <c r="M12" s="151"/>
      <c r="N12" s="152"/>
      <c r="O12" s="152"/>
      <c r="P12" s="152"/>
      <c r="Q12" s="152"/>
      <c r="R12" s="151"/>
      <c r="S12" s="151"/>
      <c r="T12" s="151"/>
      <c r="U12" s="151"/>
      <c r="V12" s="151"/>
      <c r="W12" s="151"/>
      <c r="X12" s="151"/>
      <c r="Y12" s="151"/>
      <c r="AG12" s="117" t="s">
        <v>152</v>
      </c>
    </row>
    <row r="13" spans="1:60" outlineLevel="1" x14ac:dyDescent="0.25">
      <c r="A13" s="177">
        <v>4</v>
      </c>
      <c r="B13" s="153" t="s">
        <v>477</v>
      </c>
      <c r="C13" s="154" t="s">
        <v>478</v>
      </c>
      <c r="D13" s="155" t="s">
        <v>155</v>
      </c>
      <c r="E13" s="182">
        <v>1230.4000000000001</v>
      </c>
      <c r="F13" s="156"/>
      <c r="G13" s="157">
        <f>ROUND(E13*F13,2)</f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5</v>
      </c>
      <c r="B14" s="153" t="s">
        <v>479</v>
      </c>
      <c r="C14" s="154" t="s">
        <v>480</v>
      </c>
      <c r="D14" s="155" t="s">
        <v>324</v>
      </c>
      <c r="E14" s="182">
        <v>54</v>
      </c>
      <c r="F14" s="156"/>
      <c r="G14" s="157">
        <f>ROUND(E14*F14,2)</f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272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x14ac:dyDescent="0.25">
      <c r="A15" s="176" t="s">
        <v>151</v>
      </c>
      <c r="B15" s="145" t="s">
        <v>117</v>
      </c>
      <c r="C15" s="146" t="s">
        <v>118</v>
      </c>
      <c r="D15" s="147"/>
      <c r="E15" s="183"/>
      <c r="F15" s="149"/>
      <c r="G15" s="150">
        <f>SUMIF(AG16:AG16,"&lt;&gt;NOR",G16:G16)</f>
        <v>0</v>
      </c>
      <c r="H15" s="151"/>
      <c r="I15" s="151"/>
      <c r="J15" s="151"/>
      <c r="K15" s="151"/>
      <c r="L15" s="151"/>
      <c r="M15" s="151"/>
      <c r="N15" s="152"/>
      <c r="O15" s="152"/>
      <c r="P15" s="152"/>
      <c r="Q15" s="152"/>
      <c r="R15" s="151"/>
      <c r="S15" s="151"/>
      <c r="T15" s="151"/>
      <c r="U15" s="151"/>
      <c r="V15" s="151"/>
      <c r="W15" s="151"/>
      <c r="X15" s="151"/>
      <c r="Y15" s="151"/>
      <c r="AG15" s="117" t="s">
        <v>152</v>
      </c>
    </row>
    <row r="16" spans="1:60" outlineLevel="1" x14ac:dyDescent="0.25">
      <c r="A16" s="178">
        <v>6</v>
      </c>
      <c r="B16" s="162" t="s">
        <v>481</v>
      </c>
      <c r="C16" s="163" t="s">
        <v>482</v>
      </c>
      <c r="D16" s="164" t="s">
        <v>164</v>
      </c>
      <c r="E16" s="181">
        <v>5.3999999999999999E-2</v>
      </c>
      <c r="F16" s="165"/>
      <c r="G16" s="166">
        <f>ROUND(E16*F16,2)</f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285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33" x14ac:dyDescent="0.25">
      <c r="C17" s="167"/>
      <c r="D17" s="15"/>
      <c r="AE17" s="117">
        <v>15</v>
      </c>
      <c r="AF17" s="117">
        <v>21</v>
      </c>
      <c r="AG17" s="117" t="s">
        <v>150</v>
      </c>
    </row>
    <row r="18" spans="1:33" x14ac:dyDescent="0.25">
      <c r="A18" s="179"/>
      <c r="B18" s="168" t="s">
        <v>30</v>
      </c>
      <c r="C18" s="169"/>
      <c r="D18" s="170"/>
      <c r="E18" s="171"/>
      <c r="F18" s="171"/>
      <c r="G18" s="172">
        <f>G8+G12+G15</f>
        <v>0</v>
      </c>
      <c r="AE18" s="117">
        <f>SUMIF(L7:L16,AE17,G7:G16)</f>
        <v>0</v>
      </c>
      <c r="AF18" s="117">
        <f>SUMIF(L7:L16,AF17,G7:G16)</f>
        <v>0</v>
      </c>
      <c r="AG18" s="117" t="s">
        <v>166</v>
      </c>
    </row>
    <row r="19" spans="1:33" x14ac:dyDescent="0.25">
      <c r="C19" s="167"/>
      <c r="D19" s="15"/>
    </row>
    <row r="20" spans="1:33" x14ac:dyDescent="0.25">
      <c r="C20" s="167"/>
      <c r="D20" s="15"/>
    </row>
    <row r="21" spans="1:33" x14ac:dyDescent="0.25">
      <c r="A21" s="259" t="s">
        <v>167</v>
      </c>
      <c r="B21" s="259"/>
      <c r="C21" s="260"/>
      <c r="D21" s="15"/>
    </row>
    <row r="22" spans="1:33" x14ac:dyDescent="0.25">
      <c r="A22" s="240"/>
      <c r="B22" s="241"/>
      <c r="C22" s="242"/>
      <c r="D22" s="241"/>
      <c r="E22" s="241"/>
      <c r="F22" s="241"/>
      <c r="G22" s="243"/>
      <c r="AG22" s="117" t="s">
        <v>168</v>
      </c>
    </row>
    <row r="23" spans="1:33" x14ac:dyDescent="0.25">
      <c r="A23" s="244"/>
      <c r="B23" s="245"/>
      <c r="C23" s="246"/>
      <c r="D23" s="245"/>
      <c r="E23" s="245"/>
      <c r="F23" s="245"/>
      <c r="G23" s="247"/>
    </row>
    <row r="24" spans="1:33" x14ac:dyDescent="0.25">
      <c r="A24" s="244"/>
      <c r="B24" s="245"/>
      <c r="C24" s="246"/>
      <c r="D24" s="245"/>
      <c r="E24" s="245"/>
      <c r="F24" s="245"/>
      <c r="G24" s="247"/>
    </row>
    <row r="25" spans="1:33" x14ac:dyDescent="0.25">
      <c r="A25" s="244"/>
      <c r="B25" s="245"/>
      <c r="C25" s="246"/>
      <c r="D25" s="245"/>
      <c r="E25" s="245"/>
      <c r="F25" s="245"/>
      <c r="G25" s="247"/>
    </row>
    <row r="26" spans="1:33" x14ac:dyDescent="0.25">
      <c r="A26" s="248"/>
      <c r="B26" s="249"/>
      <c r="C26" s="250"/>
      <c r="D26" s="249"/>
      <c r="E26" s="249"/>
      <c r="F26" s="249"/>
      <c r="G26" s="251"/>
    </row>
    <row r="27" spans="1:33" x14ac:dyDescent="0.25">
      <c r="C27" s="167"/>
      <c r="D27" s="15"/>
    </row>
    <row r="28" spans="1:33" x14ac:dyDescent="0.25">
      <c r="C28" s="167"/>
      <c r="D28" s="15"/>
      <c r="AG28" s="117" t="s">
        <v>169</v>
      </c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64</v>
      </c>
      <c r="C4" s="256" t="s">
        <v>65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SUMIF(AG9:AG16,"&lt;&gt;NOR",G9:G16)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483</v>
      </c>
      <c r="C9" s="154" t="s">
        <v>484</v>
      </c>
      <c r="D9" s="155" t="s">
        <v>179</v>
      </c>
      <c r="E9" s="182">
        <v>81.400000000000006</v>
      </c>
      <c r="F9" s="156"/>
      <c r="G9" s="157">
        <f t="shared" ref="G9:G16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378</v>
      </c>
      <c r="C10" s="154" t="s">
        <v>379</v>
      </c>
      <c r="D10" s="155" t="s">
        <v>179</v>
      </c>
      <c r="E10" s="182">
        <v>81.400000000000006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81.400000000000006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186</v>
      </c>
      <c r="C12" s="154" t="s">
        <v>187</v>
      </c>
      <c r="D12" s="155" t="s">
        <v>179</v>
      </c>
      <c r="E12" s="182">
        <v>54.975000000000001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344</v>
      </c>
      <c r="C13" s="154" t="s">
        <v>345</v>
      </c>
      <c r="D13" s="155" t="s">
        <v>179</v>
      </c>
      <c r="E13" s="182">
        <v>54.975000000000001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190</v>
      </c>
      <c r="C14" s="154" t="s">
        <v>191</v>
      </c>
      <c r="D14" s="155" t="s">
        <v>179</v>
      </c>
      <c r="E14" s="182">
        <v>81.400000000000006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347</v>
      </c>
      <c r="C15" s="154" t="s">
        <v>348</v>
      </c>
      <c r="D15" s="155" t="s">
        <v>179</v>
      </c>
      <c r="E15" s="182">
        <v>54.975000000000001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192</v>
      </c>
      <c r="C16" s="154" t="s">
        <v>216</v>
      </c>
      <c r="D16" s="155" t="s">
        <v>155</v>
      </c>
      <c r="E16" s="182">
        <v>35.15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x14ac:dyDescent="0.25">
      <c r="A17" s="176" t="s">
        <v>151</v>
      </c>
      <c r="B17" s="145" t="s">
        <v>88</v>
      </c>
      <c r="C17" s="146" t="s">
        <v>89</v>
      </c>
      <c r="D17" s="147"/>
      <c r="E17" s="183"/>
      <c r="F17" s="149"/>
      <c r="G17" s="150">
        <f>SUMIF(AG18:AG18,"&lt;&gt;NOR",G18:G18)</f>
        <v>0</v>
      </c>
      <c r="H17" s="151"/>
      <c r="I17" s="151"/>
      <c r="J17" s="151"/>
      <c r="K17" s="151"/>
      <c r="L17" s="151"/>
      <c r="M17" s="151"/>
      <c r="N17" s="152"/>
      <c r="O17" s="152"/>
      <c r="P17" s="152"/>
      <c r="Q17" s="152"/>
      <c r="R17" s="151"/>
      <c r="S17" s="151"/>
      <c r="T17" s="151"/>
      <c r="U17" s="151"/>
      <c r="V17" s="151"/>
      <c r="W17" s="151"/>
      <c r="X17" s="151"/>
      <c r="Y17" s="151"/>
      <c r="AG17" s="117" t="s">
        <v>152</v>
      </c>
    </row>
    <row r="18" spans="1:60" ht="20.399999999999999" outlineLevel="1" x14ac:dyDescent="0.25">
      <c r="A18" s="177">
        <v>9</v>
      </c>
      <c r="B18" s="153" t="s">
        <v>485</v>
      </c>
      <c r="C18" s="154" t="s">
        <v>486</v>
      </c>
      <c r="D18" s="155" t="s">
        <v>161</v>
      </c>
      <c r="E18" s="182">
        <v>36</v>
      </c>
      <c r="F18" s="156"/>
      <c r="G18" s="157">
        <f>ROUND(E18*F18,2)</f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487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x14ac:dyDescent="0.25">
      <c r="A19" s="176" t="s">
        <v>151</v>
      </c>
      <c r="B19" s="145" t="s">
        <v>92</v>
      </c>
      <c r="C19" s="146" t="s">
        <v>93</v>
      </c>
      <c r="D19" s="147"/>
      <c r="E19" s="183"/>
      <c r="F19" s="149"/>
      <c r="G19" s="150">
        <f>SUMIF(AG20:AG24,"&lt;&gt;NOR",G20:G24)</f>
        <v>0</v>
      </c>
      <c r="H19" s="151"/>
      <c r="I19" s="151"/>
      <c r="J19" s="151"/>
      <c r="K19" s="151"/>
      <c r="L19" s="151"/>
      <c r="M19" s="151"/>
      <c r="N19" s="152"/>
      <c r="O19" s="152"/>
      <c r="P19" s="152"/>
      <c r="Q19" s="152"/>
      <c r="R19" s="151"/>
      <c r="S19" s="151"/>
      <c r="T19" s="151"/>
      <c r="U19" s="151"/>
      <c r="V19" s="151"/>
      <c r="W19" s="151"/>
      <c r="X19" s="151"/>
      <c r="Y19" s="151"/>
      <c r="AG19" s="117" t="s">
        <v>152</v>
      </c>
    </row>
    <row r="20" spans="1:60" outlineLevel="1" x14ac:dyDescent="0.25">
      <c r="A20" s="177">
        <v>10</v>
      </c>
      <c r="B20" s="153" t="s">
        <v>488</v>
      </c>
      <c r="C20" s="154" t="s">
        <v>489</v>
      </c>
      <c r="D20" s="155" t="s">
        <v>179</v>
      </c>
      <c r="E20" s="182">
        <v>24.675000000000001</v>
      </c>
      <c r="F20" s="156"/>
      <c r="G20" s="157">
        <f>ROUND(E20*F20,2)</f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11</v>
      </c>
      <c r="B21" s="153" t="s">
        <v>490</v>
      </c>
      <c r="C21" s="154" t="s">
        <v>491</v>
      </c>
      <c r="D21" s="155" t="s">
        <v>155</v>
      </c>
      <c r="E21" s="182">
        <v>120.41</v>
      </c>
      <c r="F21" s="156"/>
      <c r="G21" s="157">
        <f>ROUND(E21*F21,2)</f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12</v>
      </c>
      <c r="B22" s="153" t="s">
        <v>492</v>
      </c>
      <c r="C22" s="154" t="s">
        <v>493</v>
      </c>
      <c r="D22" s="155" t="s">
        <v>155</v>
      </c>
      <c r="E22" s="182">
        <v>120.41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13</v>
      </c>
      <c r="B23" s="153" t="s">
        <v>494</v>
      </c>
      <c r="C23" s="154" t="s">
        <v>495</v>
      </c>
      <c r="D23" s="155" t="s">
        <v>164</v>
      </c>
      <c r="E23" s="182">
        <v>1.0529999999999999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14</v>
      </c>
      <c r="B24" s="153" t="s">
        <v>496</v>
      </c>
      <c r="C24" s="154" t="s">
        <v>497</v>
      </c>
      <c r="D24" s="155" t="s">
        <v>271</v>
      </c>
      <c r="E24" s="182">
        <v>14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5">
      <c r="A25" s="176" t="s">
        <v>151</v>
      </c>
      <c r="B25" s="145" t="s">
        <v>99</v>
      </c>
      <c r="C25" s="146" t="s">
        <v>100</v>
      </c>
      <c r="D25" s="147"/>
      <c r="E25" s="183"/>
      <c r="F25" s="149"/>
      <c r="G25" s="150">
        <f>SUMIF(AG26:AG27,"&lt;&gt;NOR",G26:G27)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outlineLevel="1" x14ac:dyDescent="0.25">
      <c r="A26" s="177">
        <v>15</v>
      </c>
      <c r="B26" s="153" t="s">
        <v>498</v>
      </c>
      <c r="C26" s="154" t="s">
        <v>499</v>
      </c>
      <c r="D26" s="155" t="s">
        <v>179</v>
      </c>
      <c r="E26" s="182">
        <v>1.665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16</v>
      </c>
      <c r="B27" s="153" t="s">
        <v>258</v>
      </c>
      <c r="C27" s="154" t="s">
        <v>500</v>
      </c>
      <c r="D27" s="155" t="s">
        <v>179</v>
      </c>
      <c r="E27" s="182">
        <v>3.33</v>
      </c>
      <c r="F27" s="156"/>
      <c r="G27" s="157">
        <f>ROUND(E27*F27,2)</f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124</v>
      </c>
      <c r="C28" s="146" t="s">
        <v>125</v>
      </c>
      <c r="D28" s="147"/>
      <c r="E28" s="183"/>
      <c r="F28" s="149"/>
      <c r="G28" s="150">
        <f>SUMIF(AG29:AG30,"&lt;&gt;NOR",G29:G30)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0.399999999999999" outlineLevel="1" x14ac:dyDescent="0.25">
      <c r="A29" s="177">
        <v>17</v>
      </c>
      <c r="B29" s="153" t="s">
        <v>501</v>
      </c>
      <c r="C29" s="154" t="s">
        <v>502</v>
      </c>
      <c r="D29" s="155" t="s">
        <v>161</v>
      </c>
      <c r="E29" s="182">
        <v>36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18</v>
      </c>
      <c r="B30" s="153" t="s">
        <v>503</v>
      </c>
      <c r="C30" s="154" t="s">
        <v>504</v>
      </c>
      <c r="D30" s="155" t="s">
        <v>164</v>
      </c>
      <c r="E30" s="182">
        <v>5.2999999999999999E-2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285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5">
      <c r="A32" s="178">
        <v>19</v>
      </c>
      <c r="B32" s="162" t="s">
        <v>505</v>
      </c>
      <c r="C32" s="163" t="s">
        <v>506</v>
      </c>
      <c r="D32" s="164" t="s">
        <v>164</v>
      </c>
      <c r="E32" s="181">
        <v>80.248999999999995</v>
      </c>
      <c r="F32" s="165"/>
      <c r="G32" s="166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33" x14ac:dyDescent="0.25">
      <c r="C33" s="167"/>
      <c r="D33" s="15"/>
      <c r="AE33" s="117">
        <v>15</v>
      </c>
      <c r="AF33" s="117">
        <v>21</v>
      </c>
      <c r="AG33" s="117" t="s">
        <v>150</v>
      </c>
    </row>
    <row r="34" spans="1:33" x14ac:dyDescent="0.25">
      <c r="A34" s="179"/>
      <c r="B34" s="168" t="s">
        <v>30</v>
      </c>
      <c r="C34" s="169"/>
      <c r="D34" s="170"/>
      <c r="E34" s="171"/>
      <c r="F34" s="171"/>
      <c r="G34" s="172">
        <f>G8+G17+G19+G25+G28+G31</f>
        <v>0</v>
      </c>
      <c r="AE34" s="117">
        <f>SUMIF(L7:L32,AE33,G7:G32)</f>
        <v>0</v>
      </c>
      <c r="AF34" s="117">
        <f>SUMIF(L7:L32,AF33,G7:G32)</f>
        <v>0</v>
      </c>
      <c r="AG34" s="117" t="s">
        <v>166</v>
      </c>
    </row>
    <row r="35" spans="1:33" x14ac:dyDescent="0.25">
      <c r="C35" s="167"/>
      <c r="D35" s="15"/>
    </row>
    <row r="36" spans="1:33" x14ac:dyDescent="0.25">
      <c r="C36" s="167"/>
      <c r="D36" s="15"/>
    </row>
    <row r="37" spans="1:33" x14ac:dyDescent="0.25">
      <c r="A37" s="259" t="s">
        <v>167</v>
      </c>
      <c r="B37" s="259"/>
      <c r="C37" s="260"/>
      <c r="D37" s="15"/>
    </row>
    <row r="38" spans="1:33" x14ac:dyDescent="0.25">
      <c r="A38" s="240"/>
      <c r="B38" s="241"/>
      <c r="C38" s="242"/>
      <c r="D38" s="241"/>
      <c r="E38" s="241"/>
      <c r="F38" s="241"/>
      <c r="G38" s="243"/>
      <c r="AG38" s="117" t="s">
        <v>168</v>
      </c>
    </row>
    <row r="39" spans="1:33" x14ac:dyDescent="0.25">
      <c r="A39" s="244"/>
      <c r="B39" s="245"/>
      <c r="C39" s="246"/>
      <c r="D39" s="245"/>
      <c r="E39" s="245"/>
      <c r="F39" s="245"/>
      <c r="G39" s="247"/>
    </row>
    <row r="40" spans="1:33" x14ac:dyDescent="0.25">
      <c r="A40" s="244"/>
      <c r="B40" s="245"/>
      <c r="C40" s="246"/>
      <c r="D40" s="245"/>
      <c r="E40" s="245"/>
      <c r="F40" s="245"/>
      <c r="G40" s="247"/>
    </row>
    <row r="41" spans="1:33" x14ac:dyDescent="0.25">
      <c r="A41" s="244"/>
      <c r="B41" s="245"/>
      <c r="C41" s="246"/>
      <c r="D41" s="245"/>
      <c r="E41" s="245"/>
      <c r="F41" s="245"/>
      <c r="G41" s="247"/>
    </row>
    <row r="42" spans="1:33" x14ac:dyDescent="0.25">
      <c r="A42" s="248"/>
      <c r="B42" s="249"/>
      <c r="C42" s="250"/>
      <c r="D42" s="249"/>
      <c r="E42" s="249"/>
      <c r="F42" s="249"/>
      <c r="G42" s="251"/>
    </row>
    <row r="43" spans="1:33" x14ac:dyDescent="0.25">
      <c r="C43" s="167"/>
      <c r="D43" s="15"/>
    </row>
    <row r="44" spans="1:33" x14ac:dyDescent="0.25">
      <c r="C44" s="167"/>
      <c r="D44" s="15"/>
      <c r="AG44" s="117" t="s">
        <v>169</v>
      </c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68</v>
      </c>
      <c r="C4" s="256" t="s">
        <v>69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SUMIF(AG9:AG18,"&lt;&gt;NOR",G9:G18)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507</v>
      </c>
      <c r="C9" s="154" t="s">
        <v>508</v>
      </c>
      <c r="D9" s="155" t="s">
        <v>155</v>
      </c>
      <c r="E9" s="182">
        <v>850</v>
      </c>
      <c r="F9" s="156"/>
      <c r="G9" s="157">
        <f t="shared" ref="G9:G18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509</v>
      </c>
      <c r="C10" s="154" t="s">
        <v>510</v>
      </c>
      <c r="D10" s="155" t="s">
        <v>155</v>
      </c>
      <c r="E10" s="182">
        <v>850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511</v>
      </c>
      <c r="C11" s="154" t="s">
        <v>512</v>
      </c>
      <c r="D11" s="155" t="s">
        <v>271</v>
      </c>
      <c r="E11" s="182">
        <v>3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513</v>
      </c>
      <c r="C12" s="154" t="s">
        <v>514</v>
      </c>
      <c r="D12" s="155" t="s">
        <v>271</v>
      </c>
      <c r="E12" s="182">
        <v>3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156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515</v>
      </c>
      <c r="C13" s="154" t="s">
        <v>516</v>
      </c>
      <c r="D13" s="155" t="s">
        <v>271</v>
      </c>
      <c r="E13" s="182">
        <v>3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156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517</v>
      </c>
      <c r="C14" s="154" t="s">
        <v>518</v>
      </c>
      <c r="D14" s="155" t="s">
        <v>179</v>
      </c>
      <c r="E14" s="182">
        <v>186.9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56.9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214</v>
      </c>
      <c r="C16" s="154" t="s">
        <v>476</v>
      </c>
      <c r="D16" s="155" t="s">
        <v>179</v>
      </c>
      <c r="E16" s="182">
        <v>56.9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194</v>
      </c>
      <c r="C17" s="154" t="s">
        <v>195</v>
      </c>
      <c r="D17" s="155" t="s">
        <v>155</v>
      </c>
      <c r="E17" s="182">
        <v>569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196</v>
      </c>
      <c r="C18" s="154" t="s">
        <v>197</v>
      </c>
      <c r="D18" s="155" t="s">
        <v>155</v>
      </c>
      <c r="E18" s="182">
        <v>569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x14ac:dyDescent="0.25">
      <c r="A19" s="176" t="s">
        <v>151</v>
      </c>
      <c r="B19" s="145" t="s">
        <v>87</v>
      </c>
      <c r="C19" s="146" t="s">
        <v>63</v>
      </c>
      <c r="D19" s="147"/>
      <c r="E19" s="183"/>
      <c r="F19" s="149"/>
      <c r="G19" s="150">
        <f>SUMIF(AG20:AG21,"&lt;&gt;NOR",G20:G21)</f>
        <v>0</v>
      </c>
      <c r="H19" s="151"/>
      <c r="I19" s="151"/>
      <c r="J19" s="151"/>
      <c r="K19" s="151"/>
      <c r="L19" s="151"/>
      <c r="M19" s="151"/>
      <c r="N19" s="152"/>
      <c r="O19" s="152"/>
      <c r="P19" s="152"/>
      <c r="Q19" s="152"/>
      <c r="R19" s="151"/>
      <c r="S19" s="151"/>
      <c r="T19" s="151"/>
      <c r="U19" s="151"/>
      <c r="V19" s="151"/>
      <c r="W19" s="151"/>
      <c r="X19" s="151"/>
      <c r="Y19" s="151"/>
      <c r="AG19" s="117" t="s">
        <v>152</v>
      </c>
    </row>
    <row r="20" spans="1:60" outlineLevel="1" x14ac:dyDescent="0.25">
      <c r="A20" s="177">
        <v>11</v>
      </c>
      <c r="B20" s="153" t="s">
        <v>477</v>
      </c>
      <c r="C20" s="154" t="s">
        <v>478</v>
      </c>
      <c r="D20" s="155" t="s">
        <v>155</v>
      </c>
      <c r="E20" s="182">
        <v>569</v>
      </c>
      <c r="F20" s="156"/>
      <c r="G20" s="157">
        <f>ROUND(E20*F20,2)</f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12</v>
      </c>
      <c r="B21" s="153" t="s">
        <v>479</v>
      </c>
      <c r="C21" s="154" t="s">
        <v>480</v>
      </c>
      <c r="D21" s="155" t="s">
        <v>324</v>
      </c>
      <c r="E21" s="182">
        <v>17</v>
      </c>
      <c r="F21" s="156"/>
      <c r="G21" s="157">
        <f>ROUND(E21*F21,2)</f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272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x14ac:dyDescent="0.25">
      <c r="A22" s="176" t="s">
        <v>151</v>
      </c>
      <c r="B22" s="145" t="s">
        <v>117</v>
      </c>
      <c r="C22" s="146" t="s">
        <v>118</v>
      </c>
      <c r="D22" s="147"/>
      <c r="E22" s="183"/>
      <c r="F22" s="149"/>
      <c r="G22" s="150">
        <f>SUMIF(AG23:AG23,"&lt;&gt;NOR",G23:G23)</f>
        <v>0</v>
      </c>
      <c r="H22" s="151"/>
      <c r="I22" s="151"/>
      <c r="J22" s="151"/>
      <c r="K22" s="151"/>
      <c r="L22" s="151"/>
      <c r="M22" s="151"/>
      <c r="N22" s="152"/>
      <c r="O22" s="152"/>
      <c r="P22" s="152"/>
      <c r="Q22" s="152"/>
      <c r="R22" s="151"/>
      <c r="S22" s="151"/>
      <c r="T22" s="151"/>
      <c r="U22" s="151"/>
      <c r="V22" s="151"/>
      <c r="W22" s="151"/>
      <c r="X22" s="151"/>
      <c r="Y22" s="151"/>
      <c r="AG22" s="117" t="s">
        <v>152</v>
      </c>
    </row>
    <row r="23" spans="1:60" outlineLevel="1" x14ac:dyDescent="0.25">
      <c r="A23" s="178">
        <v>13</v>
      </c>
      <c r="B23" s="162" t="s">
        <v>481</v>
      </c>
      <c r="C23" s="163" t="s">
        <v>482</v>
      </c>
      <c r="D23" s="164" t="s">
        <v>164</v>
      </c>
      <c r="E23" s="181">
        <v>6.9000000000000006E-2</v>
      </c>
      <c r="F23" s="165"/>
      <c r="G23" s="166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285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5">
      <c r="C24" s="167"/>
      <c r="D24" s="15"/>
      <c r="AE24" s="117">
        <v>15</v>
      </c>
      <c r="AF24" s="117">
        <v>21</v>
      </c>
      <c r="AG24" s="117" t="s">
        <v>150</v>
      </c>
    </row>
    <row r="25" spans="1:60" x14ac:dyDescent="0.25">
      <c r="A25" s="179"/>
      <c r="B25" s="168" t="s">
        <v>30</v>
      </c>
      <c r="C25" s="169"/>
      <c r="D25" s="170"/>
      <c r="E25" s="171"/>
      <c r="F25" s="171"/>
      <c r="G25" s="172">
        <f>G8+G19+G22</f>
        <v>0</v>
      </c>
      <c r="AE25" s="117">
        <f>SUMIF(L7:L23,AE24,G7:G23)</f>
        <v>0</v>
      </c>
      <c r="AF25" s="117">
        <f>SUMIF(L7:L23,AF24,G7:G23)</f>
        <v>0</v>
      </c>
      <c r="AG25" s="117" t="s">
        <v>166</v>
      </c>
    </row>
    <row r="26" spans="1:60" x14ac:dyDescent="0.25">
      <c r="C26" s="167"/>
      <c r="D26" s="15"/>
    </row>
    <row r="27" spans="1:60" x14ac:dyDescent="0.25">
      <c r="C27" s="167"/>
      <c r="D27" s="15"/>
    </row>
    <row r="28" spans="1:60" x14ac:dyDescent="0.25">
      <c r="A28" s="259" t="s">
        <v>167</v>
      </c>
      <c r="B28" s="259"/>
      <c r="C28" s="260"/>
      <c r="D28" s="15"/>
    </row>
    <row r="29" spans="1:60" x14ac:dyDescent="0.25">
      <c r="A29" s="240"/>
      <c r="B29" s="241"/>
      <c r="C29" s="242"/>
      <c r="D29" s="241"/>
      <c r="E29" s="241"/>
      <c r="F29" s="241"/>
      <c r="G29" s="243"/>
      <c r="AG29" s="117" t="s">
        <v>168</v>
      </c>
    </row>
    <row r="30" spans="1:60" x14ac:dyDescent="0.25">
      <c r="A30" s="244"/>
      <c r="B30" s="245"/>
      <c r="C30" s="246"/>
      <c r="D30" s="245"/>
      <c r="E30" s="245"/>
      <c r="F30" s="245"/>
      <c r="G30" s="247"/>
    </row>
    <row r="31" spans="1:60" x14ac:dyDescent="0.25">
      <c r="A31" s="244"/>
      <c r="B31" s="245"/>
      <c r="C31" s="246"/>
      <c r="D31" s="245"/>
      <c r="E31" s="245"/>
      <c r="F31" s="245"/>
      <c r="G31" s="247"/>
    </row>
    <row r="32" spans="1:60" x14ac:dyDescent="0.25">
      <c r="A32" s="244"/>
      <c r="B32" s="245"/>
      <c r="C32" s="246"/>
      <c r="D32" s="245"/>
      <c r="E32" s="245"/>
      <c r="F32" s="245"/>
      <c r="G32" s="247"/>
    </row>
    <row r="33" spans="1:33" x14ac:dyDescent="0.25">
      <c r="A33" s="248"/>
      <c r="B33" s="249"/>
      <c r="C33" s="250"/>
      <c r="D33" s="249"/>
      <c r="E33" s="249"/>
      <c r="F33" s="249"/>
      <c r="G33" s="251"/>
    </row>
    <row r="34" spans="1:33" x14ac:dyDescent="0.25">
      <c r="C34" s="167"/>
      <c r="D34" s="15"/>
    </row>
    <row r="35" spans="1:33" x14ac:dyDescent="0.25">
      <c r="C35" s="167"/>
      <c r="D35" s="15"/>
      <c r="AG35" s="117" t="s">
        <v>169</v>
      </c>
    </row>
    <row r="36" spans="1:33" x14ac:dyDescent="0.25">
      <c r="D36" s="15"/>
    </row>
    <row r="37" spans="1:33" x14ac:dyDescent="0.25">
      <c r="D37" s="15"/>
    </row>
    <row r="38" spans="1:33" x14ac:dyDescent="0.25">
      <c r="D38" s="15"/>
    </row>
    <row r="39" spans="1:33" x14ac:dyDescent="0.25">
      <c r="D39" s="15"/>
    </row>
    <row r="40" spans="1:33" x14ac:dyDescent="0.25">
      <c r="D40" s="15"/>
    </row>
    <row r="41" spans="1:33" x14ac:dyDescent="0.25">
      <c r="D41" s="15"/>
    </row>
    <row r="42" spans="1:33" x14ac:dyDescent="0.25">
      <c r="D42" s="15"/>
    </row>
    <row r="43" spans="1:33" x14ac:dyDescent="0.25">
      <c r="D43" s="15"/>
    </row>
    <row r="44" spans="1:33" x14ac:dyDescent="0.25">
      <c r="D44" s="15"/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pane="bottomLeft" activeCell="D46" sqref="D46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70</v>
      </c>
      <c r="C4" s="256" t="s">
        <v>71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SUMIF(AG9:AG15,"&lt;&gt;NOR",G9:G15)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519</v>
      </c>
      <c r="C9" s="154" t="s">
        <v>520</v>
      </c>
      <c r="D9" s="155" t="s">
        <v>179</v>
      </c>
      <c r="E9" s="182">
        <v>70.2</v>
      </c>
      <c r="F9" s="156"/>
      <c r="G9" s="157">
        <f t="shared" ref="G9:G15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180</v>
      </c>
      <c r="C10" s="154" t="s">
        <v>181</v>
      </c>
      <c r="D10" s="155" t="s">
        <v>179</v>
      </c>
      <c r="E10" s="182">
        <v>70.2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70.2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344</v>
      </c>
      <c r="C12" s="154" t="s">
        <v>345</v>
      </c>
      <c r="D12" s="155" t="s">
        <v>179</v>
      </c>
      <c r="E12" s="182">
        <v>23.4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190</v>
      </c>
      <c r="C13" s="154" t="s">
        <v>346</v>
      </c>
      <c r="D13" s="155" t="s">
        <v>179</v>
      </c>
      <c r="E13" s="182">
        <v>70.2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ht="20.399999999999999" outlineLevel="1" x14ac:dyDescent="0.25">
      <c r="A14" s="177">
        <v>6</v>
      </c>
      <c r="B14" s="153" t="s">
        <v>347</v>
      </c>
      <c r="C14" s="154" t="s">
        <v>521</v>
      </c>
      <c r="D14" s="155" t="s">
        <v>179</v>
      </c>
      <c r="E14" s="182">
        <v>23.4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192</v>
      </c>
      <c r="C15" s="154" t="s">
        <v>216</v>
      </c>
      <c r="D15" s="155" t="s">
        <v>155</v>
      </c>
      <c r="E15" s="182">
        <v>171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x14ac:dyDescent="0.25">
      <c r="A16" s="176" t="s">
        <v>151</v>
      </c>
      <c r="B16" s="145" t="s">
        <v>88</v>
      </c>
      <c r="C16" s="146" t="s">
        <v>89</v>
      </c>
      <c r="D16" s="147"/>
      <c r="E16" s="183"/>
      <c r="F16" s="149"/>
      <c r="G16" s="150">
        <f>SUMIF(AG17:AG27,"&lt;&gt;NOR",G17:G27)</f>
        <v>0</v>
      </c>
      <c r="H16" s="151"/>
      <c r="I16" s="151"/>
      <c r="J16" s="151"/>
      <c r="K16" s="151"/>
      <c r="L16" s="151"/>
      <c r="M16" s="151"/>
      <c r="N16" s="152"/>
      <c r="O16" s="152"/>
      <c r="P16" s="152"/>
      <c r="Q16" s="152"/>
      <c r="R16" s="151"/>
      <c r="S16" s="151"/>
      <c r="T16" s="151"/>
      <c r="U16" s="151"/>
      <c r="V16" s="151"/>
      <c r="W16" s="151"/>
      <c r="X16" s="151"/>
      <c r="Y16" s="151"/>
      <c r="AG16" s="117" t="s">
        <v>152</v>
      </c>
    </row>
    <row r="17" spans="1:60" outlineLevel="1" x14ac:dyDescent="0.25">
      <c r="A17" s="177">
        <v>8</v>
      </c>
      <c r="B17" s="153" t="s">
        <v>522</v>
      </c>
      <c r="C17" s="154" t="s">
        <v>523</v>
      </c>
      <c r="D17" s="155" t="s">
        <v>179</v>
      </c>
      <c r="E17" s="182">
        <v>25.616</v>
      </c>
      <c r="F17" s="156"/>
      <c r="G17" s="157">
        <f t="shared" ref="G17:G27" si="1">ROUND(E17*F17,2)</f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9</v>
      </c>
      <c r="B18" s="153" t="s">
        <v>524</v>
      </c>
      <c r="C18" s="154" t="s">
        <v>525</v>
      </c>
      <c r="D18" s="155" t="s">
        <v>155</v>
      </c>
      <c r="E18" s="182">
        <v>45.59</v>
      </c>
      <c r="F18" s="156"/>
      <c r="G18" s="157">
        <f t="shared" si="1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10</v>
      </c>
      <c r="B19" s="153" t="s">
        <v>526</v>
      </c>
      <c r="C19" s="154" t="s">
        <v>527</v>
      </c>
      <c r="D19" s="155" t="s">
        <v>155</v>
      </c>
      <c r="E19" s="182">
        <v>45.59</v>
      </c>
      <c r="F19" s="156"/>
      <c r="G19" s="157">
        <f t="shared" si="1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11</v>
      </c>
      <c r="B20" s="153" t="s">
        <v>225</v>
      </c>
      <c r="C20" s="154" t="s">
        <v>226</v>
      </c>
      <c r="D20" s="155" t="s">
        <v>164</v>
      </c>
      <c r="E20" s="182">
        <v>2.218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156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12</v>
      </c>
      <c r="B21" s="153" t="s">
        <v>528</v>
      </c>
      <c r="C21" s="154" t="s">
        <v>529</v>
      </c>
      <c r="D21" s="155" t="s">
        <v>179</v>
      </c>
      <c r="E21" s="182">
        <v>5.6529999999999996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13</v>
      </c>
      <c r="B22" s="153" t="s">
        <v>530</v>
      </c>
      <c r="C22" s="154" t="s">
        <v>531</v>
      </c>
      <c r="D22" s="155" t="s">
        <v>155</v>
      </c>
      <c r="E22" s="182">
        <v>16.399999999999999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532</v>
      </c>
      <c r="C23" s="154" t="s">
        <v>533</v>
      </c>
      <c r="D23" s="155" t="s">
        <v>155</v>
      </c>
      <c r="E23" s="182">
        <v>16.399999999999999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534</v>
      </c>
      <c r="C24" s="154" t="s">
        <v>535</v>
      </c>
      <c r="D24" s="155" t="s">
        <v>179</v>
      </c>
      <c r="E24" s="182">
        <v>0.84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536</v>
      </c>
      <c r="C25" s="154" t="s">
        <v>537</v>
      </c>
      <c r="D25" s="155" t="s">
        <v>155</v>
      </c>
      <c r="E25" s="182">
        <v>1.52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538</v>
      </c>
      <c r="C26" s="154" t="s">
        <v>539</v>
      </c>
      <c r="D26" s="155" t="s">
        <v>155</v>
      </c>
      <c r="E26" s="182">
        <v>1.52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156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540</v>
      </c>
      <c r="C27" s="154" t="s">
        <v>541</v>
      </c>
      <c r="D27" s="155" t="s">
        <v>155</v>
      </c>
      <c r="E27" s="182">
        <v>96.343000000000004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97</v>
      </c>
      <c r="C28" s="146" t="s">
        <v>98</v>
      </c>
      <c r="D28" s="147"/>
      <c r="E28" s="183"/>
      <c r="F28" s="149"/>
      <c r="G28" s="150">
        <f>SUMIF(AG29:AG29,"&lt;&gt;NOR",G29:G29)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outlineLevel="1" x14ac:dyDescent="0.25">
      <c r="A29" s="177">
        <v>19</v>
      </c>
      <c r="B29" s="153" t="s">
        <v>542</v>
      </c>
      <c r="C29" s="154" t="s">
        <v>543</v>
      </c>
      <c r="D29" s="155" t="s">
        <v>155</v>
      </c>
      <c r="E29" s="182">
        <v>171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x14ac:dyDescent="0.25">
      <c r="A30" s="176" t="s">
        <v>151</v>
      </c>
      <c r="B30" s="145" t="s">
        <v>99</v>
      </c>
      <c r="C30" s="146" t="s">
        <v>100</v>
      </c>
      <c r="D30" s="147"/>
      <c r="E30" s="183"/>
      <c r="F30" s="149"/>
      <c r="G30" s="150">
        <f>SUMIF(AG31:AG31,"&lt;&gt;NOR",G31:G31)</f>
        <v>0</v>
      </c>
      <c r="H30" s="151"/>
      <c r="I30" s="151"/>
      <c r="J30" s="151"/>
      <c r="K30" s="151"/>
      <c r="L30" s="151"/>
      <c r="M30" s="151"/>
      <c r="N30" s="152"/>
      <c r="O30" s="152"/>
      <c r="P30" s="152"/>
      <c r="Q30" s="152"/>
      <c r="R30" s="151"/>
      <c r="S30" s="151"/>
      <c r="T30" s="151"/>
      <c r="U30" s="151"/>
      <c r="V30" s="151"/>
      <c r="W30" s="151"/>
      <c r="X30" s="151"/>
      <c r="Y30" s="151"/>
      <c r="AG30" s="117" t="s">
        <v>152</v>
      </c>
    </row>
    <row r="31" spans="1:60" outlineLevel="1" x14ac:dyDescent="0.25">
      <c r="A31" s="177">
        <v>20</v>
      </c>
      <c r="B31" s="153" t="s">
        <v>258</v>
      </c>
      <c r="C31" s="154" t="s">
        <v>544</v>
      </c>
      <c r="D31" s="155" t="s">
        <v>179</v>
      </c>
      <c r="E31" s="182">
        <v>44.877000000000002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156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5">
      <c r="A32" s="176" t="s">
        <v>151</v>
      </c>
      <c r="B32" s="145" t="s">
        <v>105</v>
      </c>
      <c r="C32" s="146" t="s">
        <v>106</v>
      </c>
      <c r="D32" s="147"/>
      <c r="E32" s="183"/>
      <c r="F32" s="149"/>
      <c r="G32" s="150">
        <f>SUMIF(AG33:AG34,"&lt;&gt;NOR",G33:G34)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outlineLevel="1" x14ac:dyDescent="0.25">
      <c r="A33" s="177">
        <v>21</v>
      </c>
      <c r="B33" s="153" t="s">
        <v>545</v>
      </c>
      <c r="C33" s="154" t="s">
        <v>546</v>
      </c>
      <c r="D33" s="155" t="s">
        <v>161</v>
      </c>
      <c r="E33" s="182">
        <v>7.8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176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5">
      <c r="A34" s="177">
        <v>22</v>
      </c>
      <c r="B34" s="153" t="s">
        <v>547</v>
      </c>
      <c r="C34" s="154" t="s">
        <v>548</v>
      </c>
      <c r="D34" s="155" t="s">
        <v>161</v>
      </c>
      <c r="E34" s="182">
        <v>7.8</v>
      </c>
      <c r="F34" s="156"/>
      <c r="G34" s="157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176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ht="26.4" x14ac:dyDescent="0.25">
      <c r="A35" s="176" t="s">
        <v>151</v>
      </c>
      <c r="B35" s="145" t="s">
        <v>111</v>
      </c>
      <c r="C35" s="146" t="s">
        <v>112</v>
      </c>
      <c r="D35" s="147"/>
      <c r="E35" s="183"/>
      <c r="F35" s="149"/>
      <c r="G35" s="150">
        <f>SUMIF(AG36:AG36,"&lt;&gt;NOR",G36:G36)</f>
        <v>0</v>
      </c>
      <c r="H35" s="151"/>
      <c r="I35" s="151"/>
      <c r="J35" s="151"/>
      <c r="K35" s="151"/>
      <c r="L35" s="151"/>
      <c r="M35" s="151"/>
      <c r="N35" s="152"/>
      <c r="O35" s="152"/>
      <c r="P35" s="152"/>
      <c r="Q35" s="152"/>
      <c r="R35" s="151"/>
      <c r="S35" s="151"/>
      <c r="T35" s="151"/>
      <c r="U35" s="151"/>
      <c r="V35" s="151"/>
      <c r="W35" s="151"/>
      <c r="X35" s="151"/>
      <c r="Y35" s="151"/>
      <c r="AG35" s="117" t="s">
        <v>152</v>
      </c>
    </row>
    <row r="36" spans="1:60" outlineLevel="1" x14ac:dyDescent="0.25">
      <c r="A36" s="177">
        <v>23</v>
      </c>
      <c r="B36" s="153" t="s">
        <v>277</v>
      </c>
      <c r="C36" s="154" t="s">
        <v>278</v>
      </c>
      <c r="D36" s="155" t="s">
        <v>155</v>
      </c>
      <c r="E36" s="182">
        <v>102.765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x14ac:dyDescent="0.25">
      <c r="A37" s="176" t="s">
        <v>151</v>
      </c>
      <c r="B37" s="145" t="s">
        <v>113</v>
      </c>
      <c r="C37" s="146" t="s">
        <v>114</v>
      </c>
      <c r="D37" s="147"/>
      <c r="E37" s="183"/>
      <c r="F37" s="149"/>
      <c r="G37" s="150">
        <f>SUMIF(AG38:AG40,"&lt;&gt;NOR",G38:G40)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5">
      <c r="A38" s="177">
        <v>24</v>
      </c>
      <c r="B38" s="153" t="s">
        <v>371</v>
      </c>
      <c r="C38" s="154" t="s">
        <v>549</v>
      </c>
      <c r="D38" s="155" t="s">
        <v>372</v>
      </c>
      <c r="E38" s="182">
        <v>16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5">
      <c r="A39" s="177">
        <v>25</v>
      </c>
      <c r="B39" s="153" t="s">
        <v>550</v>
      </c>
      <c r="C39" s="154" t="s">
        <v>551</v>
      </c>
      <c r="D39" s="155" t="s">
        <v>372</v>
      </c>
      <c r="E39" s="182">
        <v>8</v>
      </c>
      <c r="F39" s="156"/>
      <c r="G39" s="157">
        <f>ROUND(E39*F39,2)</f>
        <v>0</v>
      </c>
      <c r="H39" s="158"/>
      <c r="I39" s="159"/>
      <c r="J39" s="158"/>
      <c r="K39" s="159"/>
      <c r="L39" s="159"/>
      <c r="M39" s="159"/>
      <c r="N39" s="160"/>
      <c r="O39" s="160"/>
      <c r="P39" s="160"/>
      <c r="Q39" s="160"/>
      <c r="R39" s="159"/>
      <c r="S39" s="159"/>
      <c r="T39" s="159"/>
      <c r="U39" s="159"/>
      <c r="V39" s="159"/>
      <c r="W39" s="159"/>
      <c r="X39" s="159"/>
      <c r="Y39" s="159"/>
      <c r="Z39" s="161"/>
      <c r="AA39" s="161"/>
      <c r="AB39" s="161"/>
      <c r="AC39" s="161"/>
      <c r="AD39" s="161"/>
      <c r="AE39" s="161"/>
      <c r="AF39" s="161"/>
      <c r="AG39" s="161" t="s">
        <v>176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20.399999999999999" outlineLevel="1" x14ac:dyDescent="0.25">
      <c r="A40" s="177">
        <v>26</v>
      </c>
      <c r="B40" s="153" t="s">
        <v>552</v>
      </c>
      <c r="C40" s="154" t="s">
        <v>553</v>
      </c>
      <c r="D40" s="155" t="s">
        <v>200</v>
      </c>
      <c r="E40" s="182">
        <v>1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5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5">
      <c r="A42" s="177">
        <v>27</v>
      </c>
      <c r="B42" s="153" t="s">
        <v>283</v>
      </c>
      <c r="C42" s="154" t="s">
        <v>284</v>
      </c>
      <c r="D42" s="155" t="s">
        <v>164</v>
      </c>
      <c r="E42" s="182">
        <v>175.13200000000001</v>
      </c>
      <c r="F42" s="156"/>
      <c r="G42" s="157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5">
      <c r="A43" s="176" t="s">
        <v>151</v>
      </c>
      <c r="B43" s="145" t="s">
        <v>124</v>
      </c>
      <c r="C43" s="146" t="s">
        <v>125</v>
      </c>
      <c r="D43" s="147"/>
      <c r="E43" s="183"/>
      <c r="F43" s="149"/>
      <c r="G43" s="150">
        <f>SUMIF(AG44:AG44,"&lt;&gt;NOR",G44:G44)</f>
        <v>0</v>
      </c>
      <c r="H43" s="151"/>
      <c r="I43" s="151"/>
      <c r="J43" s="151"/>
      <c r="K43" s="151"/>
      <c r="L43" s="151"/>
      <c r="M43" s="151"/>
      <c r="N43" s="152"/>
      <c r="O43" s="152"/>
      <c r="P43" s="152"/>
      <c r="Q43" s="152"/>
      <c r="R43" s="151"/>
      <c r="S43" s="151"/>
      <c r="T43" s="151"/>
      <c r="U43" s="151"/>
      <c r="V43" s="151"/>
      <c r="W43" s="151"/>
      <c r="X43" s="151"/>
      <c r="Y43" s="151"/>
      <c r="AG43" s="117" t="s">
        <v>152</v>
      </c>
    </row>
    <row r="44" spans="1:60" ht="30.6" outlineLevel="1" x14ac:dyDescent="0.25">
      <c r="A44" s="177">
        <v>28</v>
      </c>
      <c r="B44" s="153" t="s">
        <v>322</v>
      </c>
      <c r="C44" s="154" t="s">
        <v>554</v>
      </c>
      <c r="D44" s="155" t="s">
        <v>324</v>
      </c>
      <c r="E44" s="182">
        <v>294</v>
      </c>
      <c r="F44" s="156"/>
      <c r="G44" s="157">
        <f>ROUND(E44*F44,2)</f>
        <v>0</v>
      </c>
      <c r="H44" s="158"/>
      <c r="I44" s="159"/>
      <c r="J44" s="158"/>
      <c r="K44" s="159"/>
      <c r="L44" s="159"/>
      <c r="M44" s="159"/>
      <c r="N44" s="160"/>
      <c r="O44" s="160"/>
      <c r="P44" s="160"/>
      <c r="Q44" s="160"/>
      <c r="R44" s="159"/>
      <c r="S44" s="159"/>
      <c r="T44" s="159"/>
      <c r="U44" s="159"/>
      <c r="V44" s="159"/>
      <c r="W44" s="159"/>
      <c r="X44" s="159"/>
      <c r="Y44" s="159"/>
      <c r="Z44" s="161"/>
      <c r="AA44" s="161"/>
      <c r="AB44" s="161"/>
      <c r="AC44" s="161"/>
      <c r="AD44" s="161"/>
      <c r="AE44" s="161"/>
      <c r="AF44" s="161"/>
      <c r="AG44" s="161" t="s">
        <v>325</v>
      </c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ht="26.4" x14ac:dyDescent="0.25">
      <c r="A45" s="176" t="s">
        <v>151</v>
      </c>
      <c r="B45" s="145" t="s">
        <v>130</v>
      </c>
      <c r="C45" s="146" t="s">
        <v>131</v>
      </c>
      <c r="D45" s="147"/>
      <c r="E45" s="183"/>
      <c r="F45" s="149"/>
      <c r="G45" s="150">
        <f>SUMIF(AG46:AG46,"&lt;&gt;NOR",G46:G46)</f>
        <v>0</v>
      </c>
      <c r="H45" s="151"/>
      <c r="I45" s="151"/>
      <c r="J45" s="151"/>
      <c r="K45" s="151"/>
      <c r="L45" s="151"/>
      <c r="M45" s="151"/>
      <c r="N45" s="152"/>
      <c r="O45" s="152"/>
      <c r="P45" s="152"/>
      <c r="Q45" s="152"/>
      <c r="R45" s="151"/>
      <c r="S45" s="151"/>
      <c r="T45" s="151"/>
      <c r="U45" s="151"/>
      <c r="V45" s="151"/>
      <c r="W45" s="151"/>
      <c r="X45" s="151"/>
      <c r="Y45" s="151"/>
      <c r="AG45" s="117" t="s">
        <v>152</v>
      </c>
    </row>
    <row r="46" spans="1:60" ht="20.399999999999999" outlineLevel="1" x14ac:dyDescent="0.25">
      <c r="A46" s="177">
        <v>29</v>
      </c>
      <c r="B46" s="153" t="s">
        <v>555</v>
      </c>
      <c r="C46" s="154" t="s">
        <v>607</v>
      </c>
      <c r="D46" s="155" t="s">
        <v>200</v>
      </c>
      <c r="E46" s="182">
        <v>1</v>
      </c>
      <c r="F46" s="156"/>
      <c r="G46" s="157">
        <f>ROUND(E46*F46,2)</f>
        <v>0</v>
      </c>
      <c r="H46" s="158"/>
      <c r="I46" s="159"/>
      <c r="J46" s="158"/>
      <c r="K46" s="159"/>
      <c r="L46" s="159"/>
      <c r="M46" s="159"/>
      <c r="N46" s="160"/>
      <c r="O46" s="160"/>
      <c r="P46" s="160"/>
      <c r="Q46" s="160"/>
      <c r="R46" s="159"/>
      <c r="S46" s="159"/>
      <c r="T46" s="159"/>
      <c r="U46" s="159"/>
      <c r="V46" s="159"/>
      <c r="W46" s="159"/>
      <c r="X46" s="159"/>
      <c r="Y46" s="159"/>
      <c r="Z46" s="161"/>
      <c r="AA46" s="161"/>
      <c r="AB46" s="161"/>
      <c r="AC46" s="161"/>
      <c r="AD46" s="161"/>
      <c r="AE46" s="161"/>
      <c r="AF46" s="161"/>
      <c r="AG46" s="161" t="s">
        <v>176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x14ac:dyDescent="0.25">
      <c r="A47" s="176" t="s">
        <v>151</v>
      </c>
      <c r="B47" s="145" t="s">
        <v>134</v>
      </c>
      <c r="C47" s="146" t="s">
        <v>135</v>
      </c>
      <c r="D47" s="147"/>
      <c r="E47" s="183"/>
      <c r="F47" s="149"/>
      <c r="G47" s="150">
        <f>SUMIF(AG48:AG48,"&lt;&gt;NOR",G48:G48)</f>
        <v>0</v>
      </c>
      <c r="H47" s="151"/>
      <c r="I47" s="151"/>
      <c r="J47" s="151"/>
      <c r="K47" s="151"/>
      <c r="L47" s="151"/>
      <c r="M47" s="151"/>
      <c r="N47" s="152"/>
      <c r="O47" s="152"/>
      <c r="P47" s="152"/>
      <c r="Q47" s="152"/>
      <c r="R47" s="151"/>
      <c r="S47" s="151"/>
      <c r="T47" s="151"/>
      <c r="U47" s="151"/>
      <c r="V47" s="151"/>
      <c r="W47" s="151"/>
      <c r="X47" s="151"/>
      <c r="Y47" s="151"/>
      <c r="AG47" s="117" t="s">
        <v>152</v>
      </c>
    </row>
    <row r="48" spans="1:60" outlineLevel="1" x14ac:dyDescent="0.25">
      <c r="A48" s="178">
        <v>30</v>
      </c>
      <c r="B48" s="162" t="s">
        <v>556</v>
      </c>
      <c r="C48" s="163" t="s">
        <v>605</v>
      </c>
      <c r="D48" s="164" t="s">
        <v>161</v>
      </c>
      <c r="E48" s="181">
        <v>202</v>
      </c>
      <c r="F48" s="165"/>
      <c r="G48" s="166">
        <f>ROUND(E48*F48,2)</f>
        <v>0</v>
      </c>
      <c r="H48" s="158"/>
      <c r="I48" s="159"/>
      <c r="J48" s="158"/>
      <c r="K48" s="159"/>
      <c r="L48" s="159"/>
      <c r="M48" s="159"/>
      <c r="N48" s="160"/>
      <c r="O48" s="160"/>
      <c r="P48" s="160"/>
      <c r="Q48" s="160"/>
      <c r="R48" s="159"/>
      <c r="S48" s="159"/>
      <c r="T48" s="159"/>
      <c r="U48" s="159"/>
      <c r="V48" s="159"/>
      <c r="W48" s="159"/>
      <c r="X48" s="159"/>
      <c r="Y48" s="159"/>
      <c r="Z48" s="161"/>
      <c r="AA48" s="161"/>
      <c r="AB48" s="161"/>
      <c r="AC48" s="161"/>
      <c r="AD48" s="161"/>
      <c r="AE48" s="161"/>
      <c r="AF48" s="161"/>
      <c r="AG48" s="161" t="s">
        <v>156</v>
      </c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33" x14ac:dyDescent="0.25">
      <c r="C49" s="167"/>
      <c r="D49" s="15"/>
      <c r="AE49" s="117">
        <v>15</v>
      </c>
      <c r="AF49" s="117">
        <v>21</v>
      </c>
      <c r="AG49" s="117" t="s">
        <v>150</v>
      </c>
    </row>
    <row r="50" spans="1:33" x14ac:dyDescent="0.25">
      <c r="A50" s="179"/>
      <c r="B50" s="168" t="s">
        <v>30</v>
      </c>
      <c r="C50" s="169"/>
      <c r="D50" s="170"/>
      <c r="E50" s="171"/>
      <c r="F50" s="171"/>
      <c r="G50" s="172">
        <f>G8+G16+G28+G30+G32+G35+G37+G41+G43+G45+G47</f>
        <v>0</v>
      </c>
      <c r="AE50" s="117">
        <f>SUMIF(L7:L48,AE49,G7:G48)</f>
        <v>0</v>
      </c>
      <c r="AF50" s="117">
        <f>SUMIF(L7:L48,AF49,G7:G48)</f>
        <v>0</v>
      </c>
      <c r="AG50" s="117" t="s">
        <v>166</v>
      </c>
    </row>
    <row r="51" spans="1:33" x14ac:dyDescent="0.25">
      <c r="C51" s="167"/>
      <c r="D51" s="15"/>
    </row>
    <row r="52" spans="1:33" x14ac:dyDescent="0.25">
      <c r="C52" s="167"/>
      <c r="D52" s="15"/>
    </row>
    <row r="53" spans="1:33" x14ac:dyDescent="0.25">
      <c r="A53" s="259" t="s">
        <v>167</v>
      </c>
      <c r="B53" s="259"/>
      <c r="C53" s="260"/>
      <c r="D53" s="15"/>
    </row>
    <row r="54" spans="1:33" x14ac:dyDescent="0.25">
      <c r="A54" s="240"/>
      <c r="B54" s="241"/>
      <c r="C54" s="242"/>
      <c r="D54" s="241"/>
      <c r="E54" s="241"/>
      <c r="F54" s="241"/>
      <c r="G54" s="243"/>
      <c r="AG54" s="117" t="s">
        <v>168</v>
      </c>
    </row>
    <row r="55" spans="1:33" x14ac:dyDescent="0.25">
      <c r="A55" s="244"/>
      <c r="B55" s="245"/>
      <c r="C55" s="246"/>
      <c r="D55" s="245"/>
      <c r="E55" s="245"/>
      <c r="F55" s="245"/>
      <c r="G55" s="247"/>
    </row>
    <row r="56" spans="1:33" x14ac:dyDescent="0.25">
      <c r="A56" s="244"/>
      <c r="B56" s="245"/>
      <c r="C56" s="246"/>
      <c r="D56" s="245"/>
      <c r="E56" s="245"/>
      <c r="F56" s="245"/>
      <c r="G56" s="247"/>
    </row>
    <row r="57" spans="1:33" x14ac:dyDescent="0.25">
      <c r="A57" s="244"/>
      <c r="B57" s="245"/>
      <c r="C57" s="246"/>
      <c r="D57" s="245"/>
      <c r="E57" s="245"/>
      <c r="F57" s="245"/>
      <c r="G57" s="247"/>
    </row>
    <row r="58" spans="1:33" x14ac:dyDescent="0.25">
      <c r="A58" s="248"/>
      <c r="B58" s="249"/>
      <c r="C58" s="250"/>
      <c r="D58" s="249"/>
      <c r="E58" s="249"/>
      <c r="F58" s="249"/>
      <c r="G58" s="251"/>
    </row>
    <row r="59" spans="1:33" x14ac:dyDescent="0.25">
      <c r="C59" s="167"/>
      <c r="D59" s="15"/>
    </row>
    <row r="60" spans="1:33" x14ac:dyDescent="0.25">
      <c r="C60" s="167"/>
      <c r="D60" s="15"/>
      <c r="AG60" s="117" t="s">
        <v>169</v>
      </c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72</v>
      </c>
      <c r="C4" s="256" t="s">
        <v>61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SUMIF(AG9:AG17,"&lt;&gt;NOR",G9:G17)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442</v>
      </c>
      <c r="C9" s="154" t="s">
        <v>443</v>
      </c>
      <c r="D9" s="155" t="s">
        <v>179</v>
      </c>
      <c r="E9" s="182">
        <v>288.5</v>
      </c>
      <c r="F9" s="156"/>
      <c r="G9" s="157">
        <f t="shared" ref="G9:G17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444</v>
      </c>
      <c r="C10" s="154" t="s">
        <v>445</v>
      </c>
      <c r="D10" s="155" t="s">
        <v>179</v>
      </c>
      <c r="E10" s="182">
        <v>288.5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288.5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186</v>
      </c>
      <c r="C12" s="154" t="s">
        <v>187</v>
      </c>
      <c r="D12" s="155" t="s">
        <v>179</v>
      </c>
      <c r="E12" s="182">
        <v>186.9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214</v>
      </c>
      <c r="C13" s="154" t="s">
        <v>476</v>
      </c>
      <c r="D13" s="155" t="s">
        <v>179</v>
      </c>
      <c r="E13" s="182">
        <v>186.9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156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188</v>
      </c>
      <c r="C14" s="154" t="s">
        <v>189</v>
      </c>
      <c r="D14" s="155" t="s">
        <v>179</v>
      </c>
      <c r="E14" s="182">
        <v>186.9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190</v>
      </c>
      <c r="C15" s="154" t="s">
        <v>191</v>
      </c>
      <c r="D15" s="155" t="s">
        <v>179</v>
      </c>
      <c r="E15" s="182">
        <v>288.5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192</v>
      </c>
      <c r="C16" s="154" t="s">
        <v>216</v>
      </c>
      <c r="D16" s="155" t="s">
        <v>155</v>
      </c>
      <c r="E16" s="182">
        <v>577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198</v>
      </c>
      <c r="C17" s="154" t="s">
        <v>446</v>
      </c>
      <c r="D17" s="155" t="s">
        <v>200</v>
      </c>
      <c r="E17" s="182">
        <v>12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x14ac:dyDescent="0.25">
      <c r="A18" s="176" t="s">
        <v>151</v>
      </c>
      <c r="B18" s="145" t="s">
        <v>97</v>
      </c>
      <c r="C18" s="146" t="s">
        <v>98</v>
      </c>
      <c r="D18" s="147"/>
      <c r="E18" s="183"/>
      <c r="F18" s="149"/>
      <c r="G18" s="150">
        <f>SUMIF(AG19:AG30,"&lt;&gt;NOR",G19:G30)</f>
        <v>0</v>
      </c>
      <c r="H18" s="151"/>
      <c r="I18" s="151"/>
      <c r="J18" s="151"/>
      <c r="K18" s="151"/>
      <c r="L18" s="151"/>
      <c r="M18" s="151"/>
      <c r="N18" s="152"/>
      <c r="O18" s="152"/>
      <c r="P18" s="152"/>
      <c r="Q18" s="152"/>
      <c r="R18" s="151"/>
      <c r="S18" s="151"/>
      <c r="T18" s="151"/>
      <c r="U18" s="151"/>
      <c r="V18" s="151"/>
      <c r="W18" s="151"/>
      <c r="X18" s="151"/>
      <c r="Y18" s="151"/>
      <c r="AG18" s="117" t="s">
        <v>152</v>
      </c>
    </row>
    <row r="19" spans="1:60" outlineLevel="1" x14ac:dyDescent="0.25">
      <c r="A19" s="177">
        <v>10</v>
      </c>
      <c r="B19" s="153" t="s">
        <v>205</v>
      </c>
      <c r="C19" s="154" t="s">
        <v>206</v>
      </c>
      <c r="D19" s="155" t="s">
        <v>155</v>
      </c>
      <c r="E19" s="182">
        <v>577</v>
      </c>
      <c r="F19" s="156"/>
      <c r="G19" s="157">
        <f t="shared" ref="G19:G30" si="1">ROUND(E19*F19,2)</f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11</v>
      </c>
      <c r="B20" s="153" t="s">
        <v>447</v>
      </c>
      <c r="C20" s="154" t="s">
        <v>448</v>
      </c>
      <c r="D20" s="155" t="s">
        <v>155</v>
      </c>
      <c r="E20" s="182">
        <v>577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0.399999999999999" outlineLevel="1" x14ac:dyDescent="0.25">
      <c r="A21" s="177">
        <v>12</v>
      </c>
      <c r="B21" s="153" t="s">
        <v>449</v>
      </c>
      <c r="C21" s="154" t="s">
        <v>450</v>
      </c>
      <c r="D21" s="155" t="s">
        <v>155</v>
      </c>
      <c r="E21" s="182">
        <v>577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13</v>
      </c>
      <c r="B22" s="153" t="s">
        <v>557</v>
      </c>
      <c r="C22" s="154" t="s">
        <v>558</v>
      </c>
      <c r="D22" s="155" t="s">
        <v>155</v>
      </c>
      <c r="E22" s="182">
        <v>102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0.399999999999999" outlineLevel="1" x14ac:dyDescent="0.25">
      <c r="A23" s="177">
        <v>14</v>
      </c>
      <c r="B23" s="153" t="s">
        <v>453</v>
      </c>
      <c r="C23" s="154" t="s">
        <v>454</v>
      </c>
      <c r="D23" s="155" t="s">
        <v>155</v>
      </c>
      <c r="E23" s="182">
        <v>475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0.399999999999999" outlineLevel="1" x14ac:dyDescent="0.25">
      <c r="A24" s="177">
        <v>15</v>
      </c>
      <c r="B24" s="153" t="s">
        <v>455</v>
      </c>
      <c r="C24" s="154" t="s">
        <v>456</v>
      </c>
      <c r="D24" s="155" t="s">
        <v>155</v>
      </c>
      <c r="E24" s="182">
        <v>950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0.399999999999999" outlineLevel="1" x14ac:dyDescent="0.25">
      <c r="A25" s="177">
        <v>16</v>
      </c>
      <c r="B25" s="153" t="s">
        <v>559</v>
      </c>
      <c r="C25" s="154" t="s">
        <v>560</v>
      </c>
      <c r="D25" s="155" t="s">
        <v>155</v>
      </c>
      <c r="E25" s="182">
        <v>475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ht="20.399999999999999" outlineLevel="1" x14ac:dyDescent="0.25">
      <c r="A26" s="177">
        <v>17</v>
      </c>
      <c r="B26" s="153" t="s">
        <v>561</v>
      </c>
      <c r="C26" s="154" t="s">
        <v>562</v>
      </c>
      <c r="D26" s="155" t="s">
        <v>155</v>
      </c>
      <c r="E26" s="182">
        <v>475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0.399999999999999" outlineLevel="1" x14ac:dyDescent="0.25">
      <c r="A27" s="177">
        <v>18</v>
      </c>
      <c r="B27" s="153" t="s">
        <v>563</v>
      </c>
      <c r="C27" s="154" t="s">
        <v>564</v>
      </c>
      <c r="D27" s="155" t="s">
        <v>155</v>
      </c>
      <c r="E27" s="182">
        <v>475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19</v>
      </c>
      <c r="B28" s="153" t="s">
        <v>463</v>
      </c>
      <c r="C28" s="154" t="s">
        <v>464</v>
      </c>
      <c r="D28" s="155" t="s">
        <v>161</v>
      </c>
      <c r="E28" s="182">
        <v>89.4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20</v>
      </c>
      <c r="B29" s="153" t="s">
        <v>465</v>
      </c>
      <c r="C29" s="154" t="s">
        <v>466</v>
      </c>
      <c r="D29" s="155" t="s">
        <v>161</v>
      </c>
      <c r="E29" s="182">
        <v>89.4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21</v>
      </c>
      <c r="B30" s="153" t="s">
        <v>467</v>
      </c>
      <c r="C30" s="154" t="s">
        <v>606</v>
      </c>
      <c r="D30" s="155" t="s">
        <v>161</v>
      </c>
      <c r="E30" s="182">
        <v>89.4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264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105</v>
      </c>
      <c r="C31" s="146" t="s">
        <v>106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ht="20.399999999999999" outlineLevel="1" x14ac:dyDescent="0.25">
      <c r="A32" s="177">
        <v>22</v>
      </c>
      <c r="B32" s="153" t="s">
        <v>468</v>
      </c>
      <c r="C32" s="154" t="s">
        <v>469</v>
      </c>
      <c r="D32" s="155" t="s">
        <v>161</v>
      </c>
      <c r="E32" s="182">
        <v>82.3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176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5">
      <c r="A33" s="176" t="s">
        <v>151</v>
      </c>
      <c r="B33" s="145" t="s">
        <v>117</v>
      </c>
      <c r="C33" s="146" t="s">
        <v>118</v>
      </c>
      <c r="D33" s="147"/>
      <c r="E33" s="183"/>
      <c r="F33" s="149"/>
      <c r="G33" s="150">
        <f>SUMIF(AG34:AG34,"&lt;&gt;NOR",G34:G34)</f>
        <v>0</v>
      </c>
      <c r="H33" s="151"/>
      <c r="I33" s="151"/>
      <c r="J33" s="151"/>
      <c r="K33" s="151"/>
      <c r="L33" s="151"/>
      <c r="M33" s="151"/>
      <c r="N33" s="152"/>
      <c r="O33" s="152"/>
      <c r="P33" s="152"/>
      <c r="Q33" s="152"/>
      <c r="R33" s="151"/>
      <c r="S33" s="151"/>
      <c r="T33" s="151"/>
      <c r="U33" s="151"/>
      <c r="V33" s="151"/>
      <c r="W33" s="151"/>
      <c r="X33" s="151"/>
      <c r="Y33" s="151"/>
      <c r="AG33" s="117" t="s">
        <v>152</v>
      </c>
    </row>
    <row r="34" spans="1:60" outlineLevel="1" x14ac:dyDescent="0.25">
      <c r="A34" s="178">
        <v>23</v>
      </c>
      <c r="B34" s="162" t="s">
        <v>472</v>
      </c>
      <c r="C34" s="163" t="s">
        <v>473</v>
      </c>
      <c r="D34" s="164" t="s">
        <v>164</v>
      </c>
      <c r="E34" s="181">
        <v>661.779</v>
      </c>
      <c r="F34" s="165"/>
      <c r="G34" s="166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285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x14ac:dyDescent="0.25">
      <c r="C35" s="167"/>
      <c r="D35" s="15"/>
      <c r="AE35" s="117">
        <v>15</v>
      </c>
      <c r="AF35" s="117">
        <v>21</v>
      </c>
      <c r="AG35" s="117" t="s">
        <v>150</v>
      </c>
    </row>
    <row r="36" spans="1:60" x14ac:dyDescent="0.25">
      <c r="A36" s="179"/>
      <c r="B36" s="168" t="s">
        <v>30</v>
      </c>
      <c r="C36" s="169"/>
      <c r="D36" s="170"/>
      <c r="E36" s="171"/>
      <c r="F36" s="171"/>
      <c r="G36" s="172">
        <f>G8+G18+G31+G33</f>
        <v>0</v>
      </c>
      <c r="AE36" s="117">
        <f>SUMIF(L7:L34,AE35,G7:G34)</f>
        <v>0</v>
      </c>
      <c r="AF36" s="117">
        <f>SUMIF(L7:L34,AF35,G7:G34)</f>
        <v>0</v>
      </c>
      <c r="AG36" s="117" t="s">
        <v>166</v>
      </c>
    </row>
    <row r="37" spans="1:60" x14ac:dyDescent="0.25">
      <c r="C37" s="167"/>
      <c r="D37" s="15"/>
    </row>
    <row r="38" spans="1:60" x14ac:dyDescent="0.25">
      <c r="C38" s="167"/>
      <c r="D38" s="15"/>
    </row>
    <row r="39" spans="1:60" x14ac:dyDescent="0.25">
      <c r="A39" s="259" t="s">
        <v>167</v>
      </c>
      <c r="B39" s="259"/>
      <c r="C39" s="260"/>
      <c r="D39" s="15"/>
    </row>
    <row r="40" spans="1:60" x14ac:dyDescent="0.25">
      <c r="A40" s="240"/>
      <c r="B40" s="241"/>
      <c r="C40" s="242"/>
      <c r="D40" s="241"/>
      <c r="E40" s="241"/>
      <c r="F40" s="241"/>
      <c r="G40" s="243"/>
      <c r="AG40" s="117" t="s">
        <v>168</v>
      </c>
    </row>
    <row r="41" spans="1:60" x14ac:dyDescent="0.25">
      <c r="A41" s="244"/>
      <c r="B41" s="245"/>
      <c r="C41" s="246"/>
      <c r="D41" s="245"/>
      <c r="E41" s="245"/>
      <c r="F41" s="245"/>
      <c r="G41" s="247"/>
    </row>
    <row r="42" spans="1:60" x14ac:dyDescent="0.25">
      <c r="A42" s="244"/>
      <c r="B42" s="245"/>
      <c r="C42" s="246"/>
      <c r="D42" s="245"/>
      <c r="E42" s="245"/>
      <c r="F42" s="245"/>
      <c r="G42" s="247"/>
    </row>
    <row r="43" spans="1:60" x14ac:dyDescent="0.25">
      <c r="A43" s="244"/>
      <c r="B43" s="245"/>
      <c r="C43" s="246"/>
      <c r="D43" s="245"/>
      <c r="E43" s="245"/>
      <c r="F43" s="245"/>
      <c r="G43" s="247"/>
    </row>
    <row r="44" spans="1:60" x14ac:dyDescent="0.25">
      <c r="A44" s="248"/>
      <c r="B44" s="249"/>
      <c r="C44" s="250"/>
      <c r="D44" s="249"/>
      <c r="E44" s="249"/>
      <c r="F44" s="249"/>
      <c r="G44" s="251"/>
    </row>
    <row r="45" spans="1:60" x14ac:dyDescent="0.25">
      <c r="C45" s="167"/>
      <c r="D45" s="15"/>
    </row>
    <row r="46" spans="1:60" x14ac:dyDescent="0.25">
      <c r="C46" s="167"/>
      <c r="D46" s="15"/>
      <c r="AG46" s="117" t="s">
        <v>169</v>
      </c>
    </row>
    <row r="47" spans="1:60" x14ac:dyDescent="0.25">
      <c r="D47" s="15"/>
    </row>
    <row r="48" spans="1:60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3" sqref="C23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73</v>
      </c>
      <c r="C4" s="256" t="s">
        <v>57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42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7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565</v>
      </c>
      <c r="C11" s="154" t="s">
        <v>566</v>
      </c>
      <c r="D11" s="155" t="s">
        <v>179</v>
      </c>
      <c r="E11" s="182">
        <v>125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125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312.5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384</v>
      </c>
      <c r="C14" s="154" t="s">
        <v>385</v>
      </c>
      <c r="D14" s="155" t="s">
        <v>155</v>
      </c>
      <c r="E14" s="182">
        <v>312.5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36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190</v>
      </c>
      <c r="C16" s="154" t="s">
        <v>191</v>
      </c>
      <c r="D16" s="155" t="s">
        <v>179</v>
      </c>
      <c r="E16" s="182">
        <v>36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347</v>
      </c>
      <c r="C17" s="154" t="s">
        <v>348</v>
      </c>
      <c r="D17" s="155" t="s">
        <v>179</v>
      </c>
      <c r="E17" s="182">
        <v>84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10</v>
      </c>
      <c r="B18" s="153" t="s">
        <v>388</v>
      </c>
      <c r="C18" s="154" t="s">
        <v>389</v>
      </c>
      <c r="D18" s="155" t="s">
        <v>179</v>
      </c>
      <c r="E18" s="182">
        <v>24.812999999999999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192</v>
      </c>
      <c r="C19" s="154" t="s">
        <v>216</v>
      </c>
      <c r="D19" s="155" t="s">
        <v>155</v>
      </c>
      <c r="E19" s="182">
        <v>100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390</v>
      </c>
      <c r="C20" s="154" t="s">
        <v>391</v>
      </c>
      <c r="D20" s="155" t="s">
        <v>179</v>
      </c>
      <c r="E20" s="182">
        <v>10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101</v>
      </c>
      <c r="C21" s="146" t="s">
        <v>102</v>
      </c>
      <c r="D21" s="147"/>
      <c r="E21" s="183"/>
      <c r="F21" s="149"/>
      <c r="G21" s="150">
        <f>SUMIF(AG22:AG30,"&lt;&gt;NOR",G22:G30)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ht="20.399999999999999" outlineLevel="1" x14ac:dyDescent="0.25">
      <c r="A22" s="177">
        <v>13</v>
      </c>
      <c r="B22" s="153" t="s">
        <v>567</v>
      </c>
      <c r="C22" s="154" t="s">
        <v>604</v>
      </c>
      <c r="D22" s="155" t="s">
        <v>271</v>
      </c>
      <c r="E22" s="182">
        <v>3</v>
      </c>
      <c r="F22" s="156"/>
      <c r="G22" s="157">
        <f t="shared" ref="G22:G30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0.399999999999999" outlineLevel="1" x14ac:dyDescent="0.25">
      <c r="A23" s="177">
        <v>14</v>
      </c>
      <c r="B23" s="153" t="s">
        <v>568</v>
      </c>
      <c r="C23" s="154" t="s">
        <v>569</v>
      </c>
      <c r="D23" s="155" t="s">
        <v>161</v>
      </c>
      <c r="E23" s="182">
        <v>125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398</v>
      </c>
      <c r="C24" s="154" t="s">
        <v>399</v>
      </c>
      <c r="D24" s="155" t="s">
        <v>271</v>
      </c>
      <c r="E24" s="182">
        <v>5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0.399999999999999" outlineLevel="1" x14ac:dyDescent="0.25">
      <c r="A25" s="177">
        <v>16</v>
      </c>
      <c r="B25" s="153" t="s">
        <v>570</v>
      </c>
      <c r="C25" s="154" t="s">
        <v>571</v>
      </c>
      <c r="D25" s="155" t="s">
        <v>271</v>
      </c>
      <c r="E25" s="182">
        <v>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572</v>
      </c>
      <c r="C26" s="154" t="s">
        <v>573</v>
      </c>
      <c r="D26" s="155" t="s">
        <v>161</v>
      </c>
      <c r="E26" s="182">
        <v>125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406</v>
      </c>
      <c r="C27" s="154" t="s">
        <v>407</v>
      </c>
      <c r="D27" s="155" t="s">
        <v>408</v>
      </c>
      <c r="E27" s="182">
        <v>2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19</v>
      </c>
      <c r="B28" s="153" t="s">
        <v>436</v>
      </c>
      <c r="C28" s="154" t="s">
        <v>437</v>
      </c>
      <c r="D28" s="155" t="s">
        <v>271</v>
      </c>
      <c r="E28" s="182">
        <v>5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264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0.399999999999999" outlineLevel="1" x14ac:dyDescent="0.25">
      <c r="A29" s="177">
        <v>20</v>
      </c>
      <c r="B29" s="153" t="s">
        <v>574</v>
      </c>
      <c r="C29" s="154" t="s">
        <v>575</v>
      </c>
      <c r="D29" s="155" t="s">
        <v>271</v>
      </c>
      <c r="E29" s="182">
        <v>1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325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20.399999999999999" outlineLevel="1" x14ac:dyDescent="0.25">
      <c r="A30" s="177">
        <v>21</v>
      </c>
      <c r="B30" s="153" t="s">
        <v>363</v>
      </c>
      <c r="C30" s="154" t="s">
        <v>576</v>
      </c>
      <c r="D30" s="155" t="s">
        <v>271</v>
      </c>
      <c r="E30" s="182">
        <v>1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156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5">
      <c r="A32" s="178">
        <v>22</v>
      </c>
      <c r="B32" s="162" t="s">
        <v>433</v>
      </c>
      <c r="C32" s="163" t="s">
        <v>434</v>
      </c>
      <c r="D32" s="164" t="s">
        <v>164</v>
      </c>
      <c r="E32" s="181">
        <v>54.258000000000003</v>
      </c>
      <c r="F32" s="165"/>
      <c r="G32" s="166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33" x14ac:dyDescent="0.25">
      <c r="C33" s="167"/>
      <c r="D33" s="15"/>
      <c r="AE33" s="117">
        <v>15</v>
      </c>
      <c r="AF33" s="117">
        <v>21</v>
      </c>
      <c r="AG33" s="117" t="s">
        <v>150</v>
      </c>
    </row>
    <row r="34" spans="1:33" x14ac:dyDescent="0.25">
      <c r="A34" s="179"/>
      <c r="B34" s="168" t="s">
        <v>30</v>
      </c>
      <c r="C34" s="169"/>
      <c r="D34" s="170"/>
      <c r="E34" s="171"/>
      <c r="F34" s="171"/>
      <c r="G34" s="172">
        <f>G8+G21+G31</f>
        <v>0</v>
      </c>
      <c r="AE34" s="117">
        <f>SUMIF(L7:L32,AE33,G7:G32)</f>
        <v>0</v>
      </c>
      <c r="AF34" s="117">
        <f>SUMIF(L7:L32,AF33,G7:G32)</f>
        <v>0</v>
      </c>
      <c r="AG34" s="117" t="s">
        <v>166</v>
      </c>
    </row>
    <row r="35" spans="1:33" x14ac:dyDescent="0.25">
      <c r="C35" s="167"/>
      <c r="D35" s="15"/>
    </row>
    <row r="36" spans="1:33" x14ac:dyDescent="0.25">
      <c r="C36" s="167"/>
      <c r="D36" s="15"/>
    </row>
    <row r="37" spans="1:33" x14ac:dyDescent="0.25">
      <c r="A37" s="259" t="s">
        <v>167</v>
      </c>
      <c r="B37" s="259"/>
      <c r="C37" s="260"/>
      <c r="D37" s="15"/>
    </row>
    <row r="38" spans="1:33" x14ac:dyDescent="0.25">
      <c r="A38" s="240"/>
      <c r="B38" s="241"/>
      <c r="C38" s="242"/>
      <c r="D38" s="241"/>
      <c r="E38" s="241"/>
      <c r="F38" s="241"/>
      <c r="G38" s="243"/>
      <c r="AG38" s="117" t="s">
        <v>168</v>
      </c>
    </row>
    <row r="39" spans="1:33" x14ac:dyDescent="0.25">
      <c r="A39" s="244"/>
      <c r="B39" s="245"/>
      <c r="C39" s="246"/>
      <c r="D39" s="245"/>
      <c r="E39" s="245"/>
      <c r="F39" s="245"/>
      <c r="G39" s="247"/>
    </row>
    <row r="40" spans="1:33" x14ac:dyDescent="0.25">
      <c r="A40" s="244"/>
      <c r="B40" s="245"/>
      <c r="C40" s="246"/>
      <c r="D40" s="245"/>
      <c r="E40" s="245"/>
      <c r="F40" s="245"/>
      <c r="G40" s="247"/>
    </row>
    <row r="41" spans="1:33" x14ac:dyDescent="0.25">
      <c r="A41" s="244"/>
      <c r="B41" s="245"/>
      <c r="C41" s="246"/>
      <c r="D41" s="245"/>
      <c r="E41" s="245"/>
      <c r="F41" s="245"/>
      <c r="G41" s="247"/>
    </row>
    <row r="42" spans="1:33" x14ac:dyDescent="0.25">
      <c r="A42" s="248"/>
      <c r="B42" s="249"/>
      <c r="C42" s="250"/>
      <c r="D42" s="249"/>
      <c r="E42" s="249"/>
      <c r="F42" s="249"/>
      <c r="G42" s="251"/>
    </row>
    <row r="43" spans="1:33" x14ac:dyDescent="0.25">
      <c r="C43" s="167"/>
      <c r="D43" s="15"/>
    </row>
    <row r="44" spans="1:33" x14ac:dyDescent="0.25">
      <c r="C44" s="167"/>
      <c r="D44" s="15"/>
      <c r="AG44" s="117" t="s">
        <v>169</v>
      </c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74</v>
      </c>
      <c r="C3" s="253" t="s">
        <v>29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75</v>
      </c>
      <c r="C4" s="256" t="s">
        <v>29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139</v>
      </c>
      <c r="C8" s="146" t="s">
        <v>28</v>
      </c>
      <c r="D8" s="147"/>
      <c r="E8" s="148"/>
      <c r="F8" s="149"/>
      <c r="G8" s="150">
        <f>SUMIF(AG9:AG15,"&lt;&gt;NOR",G9:G15)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577</v>
      </c>
      <c r="C9" s="154" t="s">
        <v>578</v>
      </c>
      <c r="D9" s="155" t="s">
        <v>579</v>
      </c>
      <c r="E9" s="182">
        <v>1</v>
      </c>
      <c r="F9" s="156"/>
      <c r="G9" s="157">
        <f t="shared" ref="G9:G15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580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581</v>
      </c>
      <c r="C10" s="154" t="s">
        <v>582</v>
      </c>
      <c r="D10" s="155" t="s">
        <v>579</v>
      </c>
      <c r="E10" s="182">
        <v>1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580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583</v>
      </c>
      <c r="C11" s="154" t="s">
        <v>584</v>
      </c>
      <c r="D11" s="155" t="s">
        <v>579</v>
      </c>
      <c r="E11" s="182">
        <v>1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580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585</v>
      </c>
      <c r="C12" s="154" t="s">
        <v>586</v>
      </c>
      <c r="D12" s="155" t="s">
        <v>579</v>
      </c>
      <c r="E12" s="182">
        <v>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580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587</v>
      </c>
      <c r="C13" s="154" t="s">
        <v>588</v>
      </c>
      <c r="D13" s="155" t="s">
        <v>579</v>
      </c>
      <c r="E13" s="182">
        <v>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580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589</v>
      </c>
      <c r="C14" s="154" t="s">
        <v>590</v>
      </c>
      <c r="D14" s="155" t="s">
        <v>579</v>
      </c>
      <c r="E14" s="182">
        <v>1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580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8">
        <v>7</v>
      </c>
      <c r="B15" s="162" t="s">
        <v>591</v>
      </c>
      <c r="C15" s="163" t="s">
        <v>592</v>
      </c>
      <c r="D15" s="164" t="s">
        <v>579</v>
      </c>
      <c r="E15" s="181">
        <v>1</v>
      </c>
      <c r="F15" s="165"/>
      <c r="G15" s="166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580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x14ac:dyDescent="0.25">
      <c r="C16" s="167"/>
      <c r="D16" s="15"/>
      <c r="AE16" s="117">
        <v>15</v>
      </c>
      <c r="AF16" s="117">
        <v>21</v>
      </c>
      <c r="AG16" s="117" t="s">
        <v>150</v>
      </c>
    </row>
    <row r="17" spans="1:33" x14ac:dyDescent="0.25">
      <c r="A17" s="179"/>
      <c r="B17" s="168" t="s">
        <v>30</v>
      </c>
      <c r="C17" s="169"/>
      <c r="D17" s="170"/>
      <c r="E17" s="171"/>
      <c r="F17" s="171"/>
      <c r="G17" s="172">
        <f>G8</f>
        <v>0</v>
      </c>
      <c r="AE17" s="117">
        <f>SUMIF(L7:L15,AE16,G7:G15)</f>
        <v>0</v>
      </c>
      <c r="AF17" s="117">
        <f>SUMIF(L7:L15,AF16,G7:G15)</f>
        <v>0</v>
      </c>
      <c r="AG17" s="117" t="s">
        <v>166</v>
      </c>
    </row>
    <row r="18" spans="1:33" x14ac:dyDescent="0.25">
      <c r="C18" s="167"/>
      <c r="D18" s="15"/>
    </row>
    <row r="19" spans="1:33" x14ac:dyDescent="0.25">
      <c r="C19" s="167"/>
      <c r="D19" s="15"/>
    </row>
    <row r="20" spans="1:33" x14ac:dyDescent="0.25">
      <c r="A20" s="259" t="s">
        <v>167</v>
      </c>
      <c r="B20" s="259"/>
      <c r="C20" s="260"/>
      <c r="D20" s="15"/>
    </row>
    <row r="21" spans="1:33" x14ac:dyDescent="0.25">
      <c r="A21" s="240"/>
      <c r="B21" s="241"/>
      <c r="C21" s="242"/>
      <c r="D21" s="241"/>
      <c r="E21" s="241"/>
      <c r="F21" s="241"/>
      <c r="G21" s="243"/>
      <c r="AG21" s="117" t="s">
        <v>168</v>
      </c>
    </row>
    <row r="22" spans="1:33" x14ac:dyDescent="0.25">
      <c r="A22" s="244"/>
      <c r="B22" s="245"/>
      <c r="C22" s="246"/>
      <c r="D22" s="245"/>
      <c r="E22" s="245"/>
      <c r="F22" s="245"/>
      <c r="G22" s="247"/>
    </row>
    <row r="23" spans="1:33" x14ac:dyDescent="0.25">
      <c r="A23" s="244"/>
      <c r="B23" s="245"/>
      <c r="C23" s="246"/>
      <c r="D23" s="245"/>
      <c r="E23" s="245"/>
      <c r="F23" s="245"/>
      <c r="G23" s="247"/>
    </row>
    <row r="24" spans="1:33" x14ac:dyDescent="0.25">
      <c r="A24" s="244"/>
      <c r="B24" s="245"/>
      <c r="C24" s="246"/>
      <c r="D24" s="245"/>
      <c r="E24" s="245"/>
      <c r="F24" s="245"/>
      <c r="G24" s="247"/>
    </row>
    <row r="25" spans="1:33" x14ac:dyDescent="0.25">
      <c r="A25" s="248"/>
      <c r="B25" s="249"/>
      <c r="C25" s="250"/>
      <c r="D25" s="249"/>
      <c r="E25" s="249"/>
      <c r="F25" s="249"/>
      <c r="G25" s="251"/>
    </row>
    <row r="26" spans="1:33" x14ac:dyDescent="0.25">
      <c r="C26" s="167"/>
      <c r="D26" s="15"/>
    </row>
    <row r="27" spans="1:33" x14ac:dyDescent="0.25">
      <c r="C27" s="167"/>
      <c r="D27" s="15"/>
      <c r="AG27" s="117" t="s">
        <v>169</v>
      </c>
    </row>
    <row r="28" spans="1:33" x14ac:dyDescent="0.25">
      <c r="D28" s="15"/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76</v>
      </c>
      <c r="C3" s="253" t="s">
        <v>77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78</v>
      </c>
      <c r="C4" s="256" t="s">
        <v>77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119</v>
      </c>
      <c r="C8" s="146" t="s">
        <v>29</v>
      </c>
      <c r="D8" s="147"/>
      <c r="E8" s="148"/>
      <c r="F8" s="149"/>
      <c r="G8" s="150">
        <f>SUMIF(AG9:AG9,"&lt;&gt;NOR",G9:G9)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ht="30.6" outlineLevel="1" x14ac:dyDescent="0.25">
      <c r="A9" s="178">
        <v>1</v>
      </c>
      <c r="B9" s="162" t="s">
        <v>593</v>
      </c>
      <c r="C9" s="163" t="s">
        <v>594</v>
      </c>
      <c r="D9" s="164" t="s">
        <v>595</v>
      </c>
      <c r="E9" s="181">
        <v>1</v>
      </c>
      <c r="F9" s="165"/>
      <c r="G9" s="166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x14ac:dyDescent="0.25">
      <c r="C10" s="167"/>
      <c r="D10" s="15"/>
      <c r="AE10" s="117">
        <v>15</v>
      </c>
      <c r="AF10" s="117">
        <v>21</v>
      </c>
      <c r="AG10" s="117" t="s">
        <v>150</v>
      </c>
    </row>
    <row r="11" spans="1:60" x14ac:dyDescent="0.25">
      <c r="A11" s="179"/>
      <c r="B11" s="168" t="s">
        <v>30</v>
      </c>
      <c r="C11" s="169"/>
      <c r="D11" s="170"/>
      <c r="E11" s="171"/>
      <c r="F11" s="171"/>
      <c r="G11" s="172">
        <f>G8</f>
        <v>0</v>
      </c>
      <c r="AE11" s="117">
        <f>SUMIF(L7:L9,AE10,G7:G9)</f>
        <v>0</v>
      </c>
      <c r="AF11" s="117">
        <f>SUMIF(L7:L9,AF10,G7:G9)</f>
        <v>0</v>
      </c>
      <c r="AG11" s="117" t="s">
        <v>166</v>
      </c>
    </row>
    <row r="12" spans="1:60" x14ac:dyDescent="0.25">
      <c r="C12" s="167"/>
      <c r="D12" s="15"/>
    </row>
    <row r="13" spans="1:60" x14ac:dyDescent="0.25">
      <c r="C13" s="167"/>
      <c r="D13" s="15"/>
    </row>
    <row r="14" spans="1:60" x14ac:dyDescent="0.25">
      <c r="A14" s="259" t="s">
        <v>167</v>
      </c>
      <c r="B14" s="259"/>
      <c r="C14" s="260"/>
      <c r="D14" s="15"/>
    </row>
    <row r="15" spans="1:60" x14ac:dyDescent="0.25">
      <c r="A15" s="240"/>
      <c r="B15" s="241"/>
      <c r="C15" s="242"/>
      <c r="D15" s="241"/>
      <c r="E15" s="241"/>
      <c r="F15" s="241"/>
      <c r="G15" s="243"/>
      <c r="AG15" s="117" t="s">
        <v>168</v>
      </c>
    </row>
    <row r="16" spans="1:60" x14ac:dyDescent="0.25">
      <c r="A16" s="244"/>
      <c r="B16" s="245"/>
      <c r="C16" s="246"/>
      <c r="D16" s="245"/>
      <c r="E16" s="245"/>
      <c r="F16" s="245"/>
      <c r="G16" s="247"/>
    </row>
    <row r="17" spans="1:33" x14ac:dyDescent="0.25">
      <c r="A17" s="244"/>
      <c r="B17" s="245"/>
      <c r="C17" s="246"/>
      <c r="D17" s="245"/>
      <c r="E17" s="245"/>
      <c r="F17" s="245"/>
      <c r="G17" s="247"/>
    </row>
    <row r="18" spans="1:33" x14ac:dyDescent="0.25">
      <c r="A18" s="244"/>
      <c r="B18" s="245"/>
      <c r="C18" s="246"/>
      <c r="D18" s="245"/>
      <c r="E18" s="245"/>
      <c r="F18" s="245"/>
      <c r="G18" s="247"/>
    </row>
    <row r="19" spans="1:33" x14ac:dyDescent="0.25">
      <c r="A19" s="248"/>
      <c r="B19" s="249"/>
      <c r="C19" s="250"/>
      <c r="D19" s="249"/>
      <c r="E19" s="249"/>
      <c r="F19" s="249"/>
      <c r="G19" s="251"/>
    </row>
    <row r="20" spans="1:33" x14ac:dyDescent="0.25">
      <c r="C20" s="167"/>
      <c r="D20" s="15"/>
    </row>
    <row r="21" spans="1:33" x14ac:dyDescent="0.25">
      <c r="C21" s="167"/>
      <c r="D21" s="15"/>
      <c r="AG21" s="117" t="s">
        <v>169</v>
      </c>
    </row>
    <row r="22" spans="1:33" x14ac:dyDescent="0.25">
      <c r="D22" s="15"/>
    </row>
    <row r="23" spans="1:33" x14ac:dyDescent="0.25">
      <c r="D23" s="15"/>
    </row>
    <row r="24" spans="1:33" x14ac:dyDescent="0.25">
      <c r="D24" s="15"/>
    </row>
    <row r="25" spans="1:33" x14ac:dyDescent="0.25">
      <c r="D25" s="15"/>
    </row>
    <row r="26" spans="1:33" x14ac:dyDescent="0.25">
      <c r="D26" s="15"/>
    </row>
    <row r="27" spans="1:33" x14ac:dyDescent="0.25">
      <c r="D27" s="15"/>
    </row>
    <row r="28" spans="1:33" x14ac:dyDescent="0.25">
      <c r="D28" s="15"/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00 00-01 Pol</vt:lpstr>
      <vt:lpstr>SO 01 00-01 Pol</vt:lpstr>
      <vt:lpstr>SO 01 01-02 Pol</vt:lpstr>
      <vt:lpstr>SO 01 01-03 Pol</vt:lpstr>
      <vt:lpstr>SO 01 01-04 Pol</vt:lpstr>
      <vt:lpstr>SO 01 01-05 Pol</vt:lpstr>
      <vt:lpstr>SO 01 01-06 Pol</vt:lpstr>
      <vt:lpstr>SO 01 01-07 Pol</vt:lpstr>
      <vt:lpstr>SO 01 01-08 Pol</vt:lpstr>
      <vt:lpstr>SO 01 01-09 Pol</vt:lpstr>
      <vt:lpstr>SO 02 02-01 Pol</vt:lpstr>
      <vt:lpstr>SO 02 02-02 Pol</vt:lpstr>
      <vt:lpstr>SO 02 02-03 Pol</vt:lpstr>
      <vt:lpstr>SO 02 02-04 Pol</vt:lpstr>
      <vt:lpstr>SO 21 21-1 Pol</vt:lpstr>
      <vt:lpstr>SO 22 22-01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00-01 Pol'!Názvy_tisku</vt:lpstr>
      <vt:lpstr>'SO 01 00-01 Pol'!Názvy_tisku</vt:lpstr>
      <vt:lpstr>'SO 01 01-02 Pol'!Názvy_tisku</vt:lpstr>
      <vt:lpstr>'SO 01 01-03 Pol'!Názvy_tisku</vt:lpstr>
      <vt:lpstr>'SO 01 01-04 Pol'!Názvy_tisku</vt:lpstr>
      <vt:lpstr>'SO 01 01-05 Pol'!Názvy_tisku</vt:lpstr>
      <vt:lpstr>'SO 01 01-06 Pol'!Názvy_tisku</vt:lpstr>
      <vt:lpstr>'SO 01 01-07 Pol'!Názvy_tisku</vt:lpstr>
      <vt:lpstr>'SO 01 01-08 Pol'!Názvy_tisku</vt:lpstr>
      <vt:lpstr>'SO 01 01-09 Pol'!Názvy_tisku</vt:lpstr>
      <vt:lpstr>'SO 02 02-01 Pol'!Názvy_tisku</vt:lpstr>
      <vt:lpstr>'SO 02 02-02 Pol'!Názvy_tisku</vt:lpstr>
      <vt:lpstr>'SO 02 02-03 Pol'!Názvy_tisku</vt:lpstr>
      <vt:lpstr>'SO 02 02-04 Pol'!Názvy_tisku</vt:lpstr>
      <vt:lpstr>'SO 21 21-1 Pol'!Názvy_tisku</vt:lpstr>
      <vt:lpstr>'SO 22 22-01 Pol'!Názvy_tisku</vt:lpstr>
      <vt:lpstr>oadresa</vt:lpstr>
      <vt:lpstr>Stavba!Objednatel</vt:lpstr>
      <vt:lpstr>Stavba!Objekt</vt:lpstr>
      <vt:lpstr>'SO 00 00-01 Pol'!Oblast_tisku</vt:lpstr>
      <vt:lpstr>'SO 01 00-01 Pol'!Oblast_tisku</vt:lpstr>
      <vt:lpstr>'SO 01 01-02 Pol'!Oblast_tisku</vt:lpstr>
      <vt:lpstr>'SO 01 01-03 Pol'!Oblast_tisku</vt:lpstr>
      <vt:lpstr>'SO 01 01-04 Pol'!Oblast_tisku</vt:lpstr>
      <vt:lpstr>'SO 01 01-05 Pol'!Oblast_tisku</vt:lpstr>
      <vt:lpstr>'SO 01 01-06 Pol'!Oblast_tisku</vt:lpstr>
      <vt:lpstr>'SO 01 01-07 Pol'!Oblast_tisku</vt:lpstr>
      <vt:lpstr>'SO 01 01-08 Pol'!Oblast_tisku</vt:lpstr>
      <vt:lpstr>'SO 01 01-09 Pol'!Oblast_tisku</vt:lpstr>
      <vt:lpstr>'SO 02 02-01 Pol'!Oblast_tisku</vt:lpstr>
      <vt:lpstr>'SO 02 02-02 Pol'!Oblast_tisku</vt:lpstr>
      <vt:lpstr>'SO 02 02-03 Pol'!Oblast_tisku</vt:lpstr>
      <vt:lpstr>'SO 02 02-04 Pol'!Oblast_tisku</vt:lpstr>
      <vt:lpstr>'SO 21 21-1 Pol'!Oblast_tisku</vt:lpstr>
      <vt:lpstr>'SO 22 22-01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Šílený Radek</dc:creator>
  <cp:lastModifiedBy>Ruda Petr</cp:lastModifiedBy>
  <cp:lastPrinted>2019-03-19T12:27:02Z</cp:lastPrinted>
  <dcterms:created xsi:type="dcterms:W3CDTF">2009-04-08T07:15:50Z</dcterms:created>
  <dcterms:modified xsi:type="dcterms:W3CDTF">2024-12-31T13:21:19Z</dcterms:modified>
</cp:coreProperties>
</file>