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macoun\Desktop\"/>
    </mc:Choice>
  </mc:AlternateContent>
  <xr:revisionPtr revIDLastSave="0" documentId="13_ncr:1_{599027E1-DBBB-4CDD-BD87-1915289981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02504A - 01-ASŘ - Nosné ..." sheetId="2" r:id="rId2"/>
    <sheet name="Seznam figur" sheetId="3" r:id="rId3"/>
  </sheets>
  <definedNames>
    <definedName name="_xlnm._FilterDatabase" localSheetId="1" hidden="1">'202504A - 01-ASŘ - Nosné ...'!$C$136:$K$380</definedName>
    <definedName name="_xlnm.Print_Titles" localSheetId="1">'202504A - 01-ASŘ - Nosné ...'!$136:$136</definedName>
    <definedName name="_xlnm.Print_Titles" localSheetId="0">'Rekapitulace stavby'!$92:$92</definedName>
    <definedName name="_xlnm.Print_Titles" localSheetId="2">'Seznam figur'!$9:$9</definedName>
    <definedName name="_xlnm.Print_Area" localSheetId="1">'202504A - 01-ASŘ - Nosné ...'!$C$4:$J$76,'202504A - 01-ASŘ - Nosné ...'!$C$124:$J$380</definedName>
    <definedName name="_xlnm.Print_Area" localSheetId="0">'Rekapitulace stavby'!$D$4:$AO$76,'Rekapitulace stavby'!$C$82:$AQ$96</definedName>
    <definedName name="_xlnm.Print_Area" localSheetId="2">'Seznam figur'!$C$4:$G$213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J39" i="2"/>
  <c r="J38" i="2"/>
  <c r="AY95" i="1" s="1"/>
  <c r="J37" i="2"/>
  <c r="AX95" i="1"/>
  <c r="BI380" i="2"/>
  <c r="BH380" i="2"/>
  <c r="BG380" i="2"/>
  <c r="BF380" i="2"/>
  <c r="T380" i="2"/>
  <c r="T379" i="2"/>
  <c r="R380" i="2"/>
  <c r="R379" i="2"/>
  <c r="P380" i="2"/>
  <c r="P379" i="2" s="1"/>
  <c r="BI378" i="2"/>
  <c r="BH378" i="2"/>
  <c r="BG378" i="2"/>
  <c r="BF378" i="2"/>
  <c r="T378" i="2"/>
  <c r="T377" i="2"/>
  <c r="R378" i="2"/>
  <c r="R377" i="2"/>
  <c r="P378" i="2"/>
  <c r="P377" i="2"/>
  <c r="BI375" i="2"/>
  <c r="BH375" i="2"/>
  <c r="BG375" i="2"/>
  <c r="BF375" i="2"/>
  <c r="T375" i="2"/>
  <c r="R375" i="2"/>
  <c r="P375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T362" i="2" s="1"/>
  <c r="R365" i="2"/>
  <c r="P365" i="2"/>
  <c r="P362" i="2" s="1"/>
  <c r="BI363" i="2"/>
  <c r="BH363" i="2"/>
  <c r="BG363" i="2"/>
  <c r="BF363" i="2"/>
  <c r="T363" i="2"/>
  <c r="R363" i="2"/>
  <c r="R362" i="2" s="1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T241" i="2"/>
  <c r="R242" i="2"/>
  <c r="R241" i="2" s="1"/>
  <c r="P242" i="2"/>
  <c r="P241" i="2" s="1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T156" i="2" s="1"/>
  <c r="R157" i="2"/>
  <c r="R156" i="2" s="1"/>
  <c r="P157" i="2"/>
  <c r="P156" i="2" s="1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T139" i="2" s="1"/>
  <c r="R140" i="2"/>
  <c r="R139" i="2" s="1"/>
  <c r="P140" i="2"/>
  <c r="P139" i="2" s="1"/>
  <c r="J134" i="2"/>
  <c r="J133" i="2"/>
  <c r="F133" i="2"/>
  <c r="F131" i="2"/>
  <c r="E129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J92" i="2"/>
  <c r="J91" i="2"/>
  <c r="F91" i="2"/>
  <c r="F89" i="2"/>
  <c r="E87" i="2"/>
  <c r="J18" i="2"/>
  <c r="E18" i="2"/>
  <c r="F134" i="2"/>
  <c r="J17" i="2"/>
  <c r="J12" i="2"/>
  <c r="J131" i="2"/>
  <c r="E7" i="2"/>
  <c r="E127" i="2" s="1"/>
  <c r="L90" i="1"/>
  <c r="AM90" i="1"/>
  <c r="AM89" i="1"/>
  <c r="L89" i="1"/>
  <c r="AM87" i="1"/>
  <c r="L87" i="1"/>
  <c r="L85" i="1"/>
  <c r="L84" i="1"/>
  <c r="BK375" i="2"/>
  <c r="BK363" i="2"/>
  <c r="J359" i="2"/>
  <c r="J227" i="2"/>
  <c r="BK219" i="2"/>
  <c r="BK213" i="2"/>
  <c r="J204" i="2"/>
  <c r="J194" i="2"/>
  <c r="J181" i="2"/>
  <c r="BK166" i="2"/>
  <c r="J160" i="2"/>
  <c r="J152" i="2"/>
  <c r="BK140" i="2"/>
  <c r="BK378" i="2"/>
  <c r="J367" i="2"/>
  <c r="J361" i="2"/>
  <c r="J352" i="2"/>
  <c r="J338" i="2"/>
  <c r="BK329" i="2"/>
  <c r="BK315" i="2"/>
  <c r="BK306" i="2"/>
  <c r="BK295" i="2"/>
  <c r="BK285" i="2"/>
  <c r="J275" i="2"/>
  <c r="BK259" i="2"/>
  <c r="J249" i="2"/>
  <c r="BK238" i="2"/>
  <c r="BK227" i="2"/>
  <c r="J223" i="2"/>
  <c r="BK215" i="2"/>
  <c r="J206" i="2"/>
  <c r="BK194" i="2"/>
  <c r="J186" i="2"/>
  <c r="J170" i="2"/>
  <c r="BK155" i="2"/>
  <c r="BK151" i="2"/>
  <c r="AS94" i="1"/>
  <c r="J375" i="2"/>
  <c r="BK365" i="2"/>
  <c r="BK359" i="2"/>
  <c r="BK350" i="2"/>
  <c r="BK331" i="2"/>
  <c r="BK322" i="2"/>
  <c r="J315" i="2"/>
  <c r="J306" i="2"/>
  <c r="J295" i="2"/>
  <c r="J282" i="2"/>
  <c r="J261" i="2"/>
  <c r="BK249" i="2"/>
  <c r="BK240" i="2"/>
  <c r="BK232" i="2"/>
  <c r="BK221" i="2"/>
  <c r="J217" i="2"/>
  <c r="BK206" i="2"/>
  <c r="J198" i="2"/>
  <c r="BK181" i="2"/>
  <c r="BK164" i="2"/>
  <c r="J157" i="2"/>
  <c r="BK149" i="2"/>
  <c r="BK338" i="2"/>
  <c r="J324" i="2"/>
  <c r="BK313" i="2"/>
  <c r="BK297" i="2"/>
  <c r="J291" i="2"/>
  <c r="BK277" i="2"/>
  <c r="J266" i="2"/>
  <c r="BK257" i="2"/>
  <c r="J242" i="2"/>
  <c r="BK234" i="2"/>
  <c r="BK223" i="2"/>
  <c r="J213" i="2"/>
  <c r="BK204" i="2"/>
  <c r="J192" i="2"/>
  <c r="J172" i="2"/>
  <c r="BK157" i="2"/>
  <c r="BK152" i="2"/>
  <c r="J140" i="2"/>
  <c r="BK188" i="2"/>
  <c r="J176" i="2"/>
  <c r="BK160" i="2"/>
  <c r="J151" i="2"/>
  <c r="J112" i="2"/>
  <c r="J378" i="2"/>
  <c r="BK367" i="2"/>
  <c r="BK361" i="2"/>
  <c r="BK352" i="2"/>
  <c r="J336" i="2"/>
  <c r="BK324" i="2"/>
  <c r="BK317" i="2"/>
  <c r="BK311" i="2"/>
  <c r="J297" i="2"/>
  <c r="BK291" i="2"/>
  <c r="J277" i="2"/>
  <c r="BK261" i="2"/>
  <c r="BK251" i="2"/>
  <c r="BK242" i="2"/>
  <c r="J234" i="2"/>
  <c r="J225" i="2"/>
  <c r="J219" i="2"/>
  <c r="J211" i="2"/>
  <c r="J200" i="2"/>
  <c r="J188" i="2"/>
  <c r="BK170" i="2"/>
  <c r="J164" i="2"/>
  <c r="J153" i="2"/>
  <c r="J145" i="2"/>
  <c r="BK380" i="2"/>
  <c r="J365" i="2"/>
  <c r="BK354" i="2"/>
  <c r="J350" i="2"/>
  <c r="J331" i="2"/>
  <c r="J322" i="2"/>
  <c r="J313" i="2"/>
  <c r="BK304" i="2"/>
  <c r="BK293" i="2"/>
  <c r="J285" i="2"/>
  <c r="BK275" i="2"/>
  <c r="J257" i="2"/>
  <c r="BK244" i="2"/>
  <c r="J240" i="2"/>
  <c r="J232" i="2"/>
  <c r="BK217" i="2"/>
  <c r="BK211" i="2"/>
  <c r="BK198" i="2"/>
  <c r="BK186" i="2"/>
  <c r="BK172" i="2"/>
  <c r="J155" i="2"/>
  <c r="J149" i="2"/>
  <c r="J380" i="2"/>
  <c r="J363" i="2"/>
  <c r="J354" i="2"/>
  <c r="BK336" i="2"/>
  <c r="J329" i="2"/>
  <c r="J317" i="2"/>
  <c r="J311" i="2"/>
  <c r="J304" i="2"/>
  <c r="J293" i="2"/>
  <c r="BK282" i="2"/>
  <c r="BK266" i="2"/>
  <c r="J259" i="2"/>
  <c r="J251" i="2"/>
  <c r="J244" i="2"/>
  <c r="J238" i="2"/>
  <c r="BK225" i="2"/>
  <c r="J221" i="2"/>
  <c r="J215" i="2"/>
  <c r="BK200" i="2"/>
  <c r="BK192" i="2"/>
  <c r="BK176" i="2"/>
  <c r="J166" i="2"/>
  <c r="BK153" i="2"/>
  <c r="BK145" i="2"/>
  <c r="F37" i="2" l="1"/>
  <c r="BB95" i="1" s="1"/>
  <c r="BB94" i="1" s="1"/>
  <c r="W31" i="1" s="1"/>
  <c r="F36" i="2"/>
  <c r="BA95" i="1" s="1"/>
  <c r="BA94" i="1" s="1"/>
  <c r="W30" i="1" s="1"/>
  <c r="J36" i="2"/>
  <c r="AW95" i="1" s="1"/>
  <c r="F39" i="2"/>
  <c r="BD95" i="1" s="1"/>
  <c r="BD94" i="1" s="1"/>
  <c r="W33" i="1" s="1"/>
  <c r="F38" i="2"/>
  <c r="BC95" i="1" s="1"/>
  <c r="BC94" i="1" s="1"/>
  <c r="W32" i="1" s="1"/>
  <c r="P144" i="2"/>
  <c r="P138" i="2" s="1"/>
  <c r="P187" i="2"/>
  <c r="BK243" i="2"/>
  <c r="J243" i="2" s="1"/>
  <c r="J105" i="2" s="1"/>
  <c r="T296" i="2"/>
  <c r="R296" i="2"/>
  <c r="T144" i="2"/>
  <c r="T138" i="2"/>
  <c r="P159" i="2"/>
  <c r="T159" i="2"/>
  <c r="BK296" i="2"/>
  <c r="J296" i="2" s="1"/>
  <c r="J106" i="2" s="1"/>
  <c r="T187" i="2"/>
  <c r="P296" i="2"/>
  <c r="BK159" i="2"/>
  <c r="R159" i="2"/>
  <c r="T243" i="2"/>
  <c r="R144" i="2"/>
  <c r="R138" i="2"/>
  <c r="BK187" i="2"/>
  <c r="J187" i="2" s="1"/>
  <c r="J103" i="2" s="1"/>
  <c r="R243" i="2"/>
  <c r="BK144" i="2"/>
  <c r="J144" i="2" s="1"/>
  <c r="J99" i="2" s="1"/>
  <c r="R187" i="2"/>
  <c r="P243" i="2"/>
  <c r="BK156" i="2"/>
  <c r="J156" i="2" s="1"/>
  <c r="J100" i="2" s="1"/>
  <c r="BK362" i="2"/>
  <c r="J362" i="2" s="1"/>
  <c r="J107" i="2" s="1"/>
  <c r="BK139" i="2"/>
  <c r="BK138" i="2"/>
  <c r="BK241" i="2"/>
  <c r="J241" i="2" s="1"/>
  <c r="J104" i="2" s="1"/>
  <c r="BK379" i="2"/>
  <c r="J379" i="2" s="1"/>
  <c r="J109" i="2" s="1"/>
  <c r="BK377" i="2"/>
  <c r="J377" i="2" s="1"/>
  <c r="J108" i="2" s="1"/>
  <c r="E85" i="2"/>
  <c r="J89" i="2"/>
  <c r="F92" i="2"/>
  <c r="J31" i="2"/>
  <c r="BE140" i="2"/>
  <c r="BE145" i="2"/>
  <c r="BE149" i="2"/>
  <c r="BE151" i="2"/>
  <c r="BE152" i="2"/>
  <c r="BE153" i="2"/>
  <c r="BE155" i="2"/>
  <c r="BE157" i="2"/>
  <c r="BE160" i="2"/>
  <c r="BE164" i="2"/>
  <c r="BE166" i="2"/>
  <c r="BE170" i="2"/>
  <c r="BE172" i="2"/>
  <c r="BE176" i="2"/>
  <c r="BE181" i="2"/>
  <c r="BE186" i="2"/>
  <c r="BE188" i="2"/>
  <c r="BE192" i="2"/>
  <c r="BE194" i="2"/>
  <c r="BE198" i="2"/>
  <c r="BE200" i="2"/>
  <c r="BE204" i="2"/>
  <c r="BE206" i="2"/>
  <c r="BE211" i="2"/>
  <c r="BE213" i="2"/>
  <c r="BE215" i="2"/>
  <c r="BE217" i="2"/>
  <c r="BE219" i="2"/>
  <c r="BE221" i="2"/>
  <c r="BE223" i="2"/>
  <c r="BE225" i="2"/>
  <c r="BE227" i="2"/>
  <c r="BE232" i="2"/>
  <c r="BE234" i="2"/>
  <c r="BE238" i="2"/>
  <c r="BE240" i="2"/>
  <c r="BE242" i="2"/>
  <c r="BE244" i="2"/>
  <c r="BE249" i="2"/>
  <c r="BE251" i="2"/>
  <c r="BE257" i="2"/>
  <c r="BE259" i="2"/>
  <c r="BE261" i="2"/>
  <c r="BE266" i="2"/>
  <c r="BE275" i="2"/>
  <c r="BE277" i="2"/>
  <c r="BE282" i="2"/>
  <c r="BE285" i="2"/>
  <c r="BE291" i="2"/>
  <c r="BE293" i="2"/>
  <c r="BE295" i="2"/>
  <c r="BE297" i="2"/>
  <c r="BE304" i="2"/>
  <c r="BE306" i="2"/>
  <c r="BE311" i="2"/>
  <c r="BE313" i="2"/>
  <c r="BE315" i="2"/>
  <c r="BE317" i="2"/>
  <c r="BE322" i="2"/>
  <c r="BE324" i="2"/>
  <c r="BE329" i="2"/>
  <c r="BE331" i="2"/>
  <c r="BE336" i="2"/>
  <c r="BE338" i="2"/>
  <c r="BE350" i="2"/>
  <c r="BE352" i="2"/>
  <c r="BE354" i="2"/>
  <c r="BE359" i="2"/>
  <c r="BE361" i="2"/>
  <c r="BE363" i="2"/>
  <c r="BE365" i="2"/>
  <c r="BE367" i="2"/>
  <c r="BE375" i="2"/>
  <c r="BE378" i="2"/>
  <c r="BE380" i="2"/>
  <c r="R158" i="2" l="1"/>
  <c r="R137" i="2"/>
  <c r="T158" i="2"/>
  <c r="T137" i="2" s="1"/>
  <c r="BK158" i="2"/>
  <c r="J158" i="2"/>
  <c r="J101" i="2"/>
  <c r="P158" i="2"/>
  <c r="P137" i="2" s="1"/>
  <c r="AU95" i="1" s="1"/>
  <c r="AU94" i="1" s="1"/>
  <c r="J138" i="2"/>
  <c r="J97" i="2" s="1"/>
  <c r="J139" i="2"/>
  <c r="J98" i="2"/>
  <c r="J159" i="2"/>
  <c r="J102" i="2"/>
  <c r="AX94" i="1"/>
  <c r="AW94" i="1"/>
  <c r="AK30" i="1" s="1"/>
  <c r="F35" i="2"/>
  <c r="AZ95" i="1" s="1"/>
  <c r="AZ94" i="1" s="1"/>
  <c r="W29" i="1" s="1"/>
  <c r="AY94" i="1"/>
  <c r="J35" i="2"/>
  <c r="AV95" i="1" s="1"/>
  <c r="AT95" i="1" s="1"/>
  <c r="BK137" i="2" l="1"/>
  <c r="J137" i="2" s="1"/>
  <c r="J96" i="2" s="1"/>
  <c r="J30" i="2" s="1"/>
  <c r="J32" i="2" s="1"/>
  <c r="AG95" i="1" s="1"/>
  <c r="AG94" i="1" s="1"/>
  <c r="AK26" i="1" s="1"/>
  <c r="AV94" i="1"/>
  <c r="AK29" i="1" s="1"/>
  <c r="AK35" i="1" l="1"/>
  <c r="J41" i="2"/>
  <c r="AN95" i="1"/>
  <c r="J118" i="2"/>
  <c r="AT94" i="1"/>
  <c r="AN94" i="1" s="1"/>
</calcChain>
</file>

<file path=xl/sharedStrings.xml><?xml version="1.0" encoding="utf-8"?>
<sst xmlns="http://schemas.openxmlformats.org/spreadsheetml/2006/main" count="3485" uniqueCount="710">
  <si>
    <t>Export Komplet</t>
  </si>
  <si>
    <t/>
  </si>
  <si>
    <t>2.0</t>
  </si>
  <si>
    <t>False</t>
  </si>
  <si>
    <t>{af9a02e4-a3a9-464f-a0a7-f73927680901}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</si>
  <si>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</si>
  <si>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</si>
  <si>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</si>
  <si>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</si>
  <si>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</si>
  <si>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</si>
  <si>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</si>
  <si>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</si>
  <si>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202513-2</t>
  </si>
  <si>
    <t>Stavba:</t>
  </si>
  <si>
    <t>Výukový pavilon Lesovna</t>
  </si>
  <si>
    <t>KSO:</t>
  </si>
  <si>
    <t>CC-CZ:</t>
  </si>
  <si>
    <t>Místo:</t>
  </si>
  <si>
    <t>Areál ČZU, p.č. 1627/1, Suchdol</t>
  </si>
  <si>
    <t>Datum:</t>
  </si>
  <si>
    <t>4. 6. 2025</t>
  </si>
  <si>
    <t>Zadavatel:</t>
  </si>
  <si>
    <t>IČ:</t>
  </si>
  <si>
    <t>ČZU v Praze, Kamýcká 129, P6</t>
  </si>
  <si>
    <t>DIČ:</t>
  </si>
  <si>
    <t>Zhotovitel:</t>
  </si>
  <si>
    <t xml:space="preserve"> </t>
  </si>
  <si>
    <t>Projektant:</t>
  </si>
  <si>
    <t>MJÖLKING s.r.o.</t>
  </si>
  <si>
    <t>True</t>
  </si>
  <si>
    <t>Zpracovatel:</t>
  </si>
  <si>
    <t>Ing. Martin Macoun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</si>
  <si>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</si>
  <si>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</si>
  <si>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</si>
  <si>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</si>
  <si>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</si>
  <si>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</si>
  <si>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</si>
  <si>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</si>
  <si>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</si>
  <si>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</si>
  <si>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</si>
  <si>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</si>
  <si>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</si>
  <si>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</si>
  <si>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</si>
  <si>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</si>
  <si>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</si>
  <si>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</si>
  <si>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</si>
  <si>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</si>
  <si>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</si>
  <si>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</si>
  <si>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</si>
  <si>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</si>
  <si>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</si>
  <si>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</si>
  <si>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</si>
  <si>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</si>
  <si>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</si>
  <si>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</si>
  <si>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</si>
  <si>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</si>
  <si>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</si>
  <si>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</si>
  <si>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</si>
  <si>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</si>
  <si>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</si>
  <si>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</si>
  <si>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</si>
  <si>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</si>
  <si>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</si>
  <si>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</si>
  <si>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</si>
  <si>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</si>
  <si>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</si>
  <si>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</si>
  <si>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202504A</t>
  </si>
  <si>
    <t>01-ASŘ - Nosné a nenosné dřevěné kce, obvod. a střešní plášť</t>
  </si>
  <si>
    <t>STA</t>
  </si>
  <si>
    <t>1</t>
  </si>
  <si>
    <t>{84b9f22c-a876-45ac-80ea-425c4098b81e}</t>
  </si>
  <si>
    <t>2</t>
  </si>
  <si>
    <t>CLT200</t>
  </si>
  <si>
    <t>Panel CLT 200mm</t>
  </si>
  <si>
    <t>m2</t>
  </si>
  <si>
    <t>29,097</t>
  </si>
  <si>
    <t>VV0019</t>
  </si>
  <si>
    <t>Výkaz (19)</t>
  </si>
  <si>
    <t>402,702</t>
  </si>
  <si>
    <t>3</t>
  </si>
  <si>
    <t>KRYCÍ LIST SOUPISU PRACÍ</t>
  </si>
  <si>
    <t>VV0020</t>
  </si>
  <si>
    <t>Výkaz (20)</t>
  </si>
  <si>
    <t>92,035</t>
  </si>
  <si>
    <t>VV0025</t>
  </si>
  <si>
    <t>Výkaz (25)</t>
  </si>
  <si>
    <t>508,376</t>
  </si>
  <si>
    <t>VV0026</t>
  </si>
  <si>
    <t>Výkaz (26)</t>
  </si>
  <si>
    <t>417,8</t>
  </si>
  <si>
    <t>VV0028</t>
  </si>
  <si>
    <t>Výkaz (28)</t>
  </si>
  <si>
    <t>185,12</t>
  </si>
  <si>
    <t>Objekt:</t>
  </si>
  <si>
    <t>VV0029</t>
  </si>
  <si>
    <t>Výkaz (29)</t>
  </si>
  <si>
    <t>103,263</t>
  </si>
  <si>
    <t>202504A - 01-ASŘ - Nosné a nenosné dřevěné kce, obvod. a střešní plášť</t>
  </si>
  <si>
    <t>VV0032</t>
  </si>
  <si>
    <t>Výkaz (32)</t>
  </si>
  <si>
    <t>1536,941</t>
  </si>
  <si>
    <t>VV0033</t>
  </si>
  <si>
    <t>Výkaz (33)</t>
  </si>
  <si>
    <t>852,012</t>
  </si>
  <si>
    <t>VV0034</t>
  </si>
  <si>
    <t>Výkaz (34)</t>
  </si>
  <si>
    <t>426,006</t>
  </si>
  <si>
    <t>VV0035</t>
  </si>
  <si>
    <t>Výkaz (35)</t>
  </si>
  <si>
    <t>507,545</t>
  </si>
  <si>
    <t>VV0037</t>
  </si>
  <si>
    <t>Výkaz (38)</t>
  </si>
  <si>
    <t>422,731</t>
  </si>
  <si>
    <t>VV0038</t>
  </si>
  <si>
    <t>Výkaz (39)</t>
  </si>
  <si>
    <t>39,976</t>
  </si>
  <si>
    <t>VV0039</t>
  </si>
  <si>
    <t>Výkaz (40)</t>
  </si>
  <si>
    <t>16,104</t>
  </si>
  <si>
    <t>VV0040</t>
  </si>
  <si>
    <t>Výkaz (41)</t>
  </si>
  <si>
    <t>27,591</t>
  </si>
  <si>
    <t>VV0041</t>
  </si>
  <si>
    <t>Výkaz (42)</t>
  </si>
  <si>
    <t>53,581</t>
  </si>
  <si>
    <t>VV0042</t>
  </si>
  <si>
    <t>Výkaz (43)</t>
  </si>
  <si>
    <t>57,583</t>
  </si>
  <si>
    <t>VV0045</t>
  </si>
  <si>
    <t>Výkaz (46)</t>
  </si>
  <si>
    <t>133,438</t>
  </si>
  <si>
    <t>VV0046</t>
  </si>
  <si>
    <t>Výkaz (47)</t>
  </si>
  <si>
    <t>639,662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</si>
  <si>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</si>
  <si>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</si>
  <si>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</si>
  <si>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</si>
  <si>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</si>
  <si>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</si>
  <si>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</si>
  <si>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</si>
  <si>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</si>
  <si>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</si>
  <si>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</si>
  <si>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</si>
  <si>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</si>
  <si>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</si>
  <si>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 a vodovod</t>
  </si>
  <si>
    <t xml:space="preserve">    762 - Konstrukce tesařské</t>
  </si>
  <si>
    <t xml:space="preserve">    766 - Konstrukce truhlářské</t>
  </si>
  <si>
    <t xml:space="preserve">    783 - Dokončovací práce - nátěry</t>
  </si>
  <si>
    <t>HZS - Hodinové zúčtovací sazby</t>
  </si>
  <si>
    <t>OST - Ostatní</t>
  </si>
  <si>
    <t>2) Ostatní náklady</t>
  </si>
  <si>
    <t>Zařízení staveniště</t>
  </si>
  <si>
    <t>VRN</t>
  </si>
  <si>
    <t>Projektové práce</t>
  </si>
  <si>
    <t>Územní vlivy</t>
  </si>
  <si>
    <t>Jiné VRN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</si>
  <si>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</si>
  <si>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</si>
  <si>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</si>
  <si>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</si>
  <si>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</si>
  <si>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</si>
  <si>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</si>
  <si>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</si>
  <si>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</si>
  <si>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</si>
  <si>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</si>
  <si>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</si>
  <si>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</si>
  <si>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</si>
  <si>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</si>
  <si>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</si>
  <si>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</si>
  <si>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</si>
  <si>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</si>
  <si>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</si>
  <si>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62232311R</t>
  </si>
  <si>
    <t>Betonová stěrka hladkých vnějších stěn tloušťky do 5 mm nanášená ručně</t>
  </si>
  <si>
    <t>4</t>
  </si>
  <si>
    <t>-1530953125</t>
  </si>
  <si>
    <t>VV</t>
  </si>
  <si>
    <t>"L08" 20,13*0,35</t>
  </si>
  <si>
    <t>"L07" 5,49*0,35</t>
  </si>
  <si>
    <t>Součet</t>
  </si>
  <si>
    <t>9</t>
  </si>
  <si>
    <t>Ostatní konstrukce a práce, bourání</t>
  </si>
  <si>
    <t>941111131</t>
  </si>
  <si>
    <t>Montáž lešení řadového trubkového lehkého s podlahami zatížení do 200 kg/m2 š od 1,2 do 1,5 m v do 10 m</t>
  </si>
  <si>
    <t>-1096595433</t>
  </si>
  <si>
    <t>"Množství určené pomocí aplikace Výměry.</t>
  </si>
  <si>
    <t>"(63,262+4)*9,51</t>
  </si>
  <si>
    <t>941111231</t>
  </si>
  <si>
    <t>Příplatek k lešení řadovému trubkovému lehkému s podlahami do 200 kg/m2 š od 1,2 do 1,5 m v do 10 m za každý den použití</t>
  </si>
  <si>
    <t>797511823</t>
  </si>
  <si>
    <t>639,662*90 'Přepočtené koeficientem množství</t>
  </si>
  <si>
    <t>941111831</t>
  </si>
  <si>
    <t>Demontáž lešení řadového trubkového lehkého s podlahami zatížení do 200 kg/m2 š od 1,2 do 1,5 m v do 10 m</t>
  </si>
  <si>
    <t>879983546</t>
  </si>
  <si>
    <t>5</t>
  </si>
  <si>
    <t>944511111</t>
  </si>
  <si>
    <t>Montáž ochranné sítě z textilie z umělých vláken</t>
  </si>
  <si>
    <t>-237402991</t>
  </si>
  <si>
    <t>944511211</t>
  </si>
  <si>
    <t>Příplatek k ochranné síti za každý den použití</t>
  </si>
  <si>
    <t>1163175505</t>
  </si>
  <si>
    <t>7</t>
  </si>
  <si>
    <t>944511811</t>
  </si>
  <si>
    <t>Demontáž ochranné sítě z textilie z umělých vláken</t>
  </si>
  <si>
    <t>-2016573975</t>
  </si>
  <si>
    <t>998</t>
  </si>
  <si>
    <t>Přesun hmot</t>
  </si>
  <si>
    <t>8</t>
  </si>
  <si>
    <t>998018002</t>
  </si>
  <si>
    <t>Přesun hmot pro budovy ruční pro budovy v přes 6 do 12 m</t>
  </si>
  <si>
    <t>t</t>
  </si>
  <si>
    <t>-1927545050</t>
  </si>
  <si>
    <t>PSV</t>
  </si>
  <si>
    <t>Práce a dodávky PSV</t>
  </si>
  <si>
    <t>712</t>
  </si>
  <si>
    <t>Povlakové krytiny</t>
  </si>
  <si>
    <t>712361301</t>
  </si>
  <si>
    <t>Provedení dvojitého hydroizolačního systému plochých střech na ploše vodorovné fólií PVC volně s horkovzdušným navařením segmentů</t>
  </si>
  <si>
    <t>16</t>
  </si>
  <si>
    <t>2096058677</t>
  </si>
  <si>
    <t>"S01 a S02" 185,12</t>
  </si>
  <si>
    <t>"atika L06" 59,34</t>
  </si>
  <si>
    <t>10</t>
  </si>
  <si>
    <t>M</t>
  </si>
  <si>
    <t>28343014</t>
  </si>
  <si>
    <t>fólie hydroizolační střešní mPVC určená ke stabilizaci přitížením a do vegetačních střech tl 1,8mm</t>
  </si>
  <si>
    <t>32</t>
  </si>
  <si>
    <t>-945556161</t>
  </si>
  <si>
    <t>244,46*1,2 'Přepočtené koeficientem množství</t>
  </si>
  <si>
    <t>11</t>
  </si>
  <si>
    <t>712362301</t>
  </si>
  <si>
    <t>Provedení dvojitého hydroizolačního systému plochých střech vytažení na svislou plochu fólií PVC volně s horkovzdušným navařením segmentů</t>
  </si>
  <si>
    <t>-295408953</t>
  </si>
  <si>
    <t>"L05" 27,591</t>
  </si>
  <si>
    <t>"bok atika" 103,263</t>
  </si>
  <si>
    <t>1273292832</t>
  </si>
  <si>
    <t>130,854*1,25 'Přepočtené koeficientem množství</t>
  </si>
  <si>
    <t>13</t>
  </si>
  <si>
    <t>712391171</t>
  </si>
  <si>
    <t>Provedení povlakové krytiny střech do 10° podkladní textilní vrstvy</t>
  </si>
  <si>
    <t>81814833</t>
  </si>
  <si>
    <t>"Atika L06" 59,34</t>
  </si>
  <si>
    <t>14</t>
  </si>
  <si>
    <t>69311068</t>
  </si>
  <si>
    <t>geotextilie netkaná separační, ochranná, filtrační, drenážní PP 300g/m2</t>
  </si>
  <si>
    <t>-2125652056</t>
  </si>
  <si>
    <t>244,46*1,15 'Přepočtené koeficientem množství</t>
  </si>
  <si>
    <t>15</t>
  </si>
  <si>
    <t>712999R01</t>
  </si>
  <si>
    <t>Síťka proti hmyzu</t>
  </si>
  <si>
    <t>bm</t>
  </si>
  <si>
    <t>-923638682</t>
  </si>
  <si>
    <t>"atika" +(19,699+54,011)</t>
  </si>
  <si>
    <t>"(19,953+19,206+8,560+12,009)</t>
  </si>
  <si>
    <t>998712102</t>
  </si>
  <si>
    <t>Přesun hmot tonážní pro krytiny povlakové v objektech v přes 6 do 12 m</t>
  </si>
  <si>
    <t>1136237207</t>
  </si>
  <si>
    <t>713</t>
  </si>
  <si>
    <t>Izolace tepelné</t>
  </si>
  <si>
    <t>17</t>
  </si>
  <si>
    <t>713131141</t>
  </si>
  <si>
    <t>Montáž izolace tepelné stěn lepením celoplošně rohoží, pásů, dílců, desek</t>
  </si>
  <si>
    <t>1666621981</t>
  </si>
  <si>
    <t>"L08" (11,712+4,392)</t>
  </si>
  <si>
    <t>18</t>
  </si>
  <si>
    <t>28376414</t>
  </si>
  <si>
    <t>deska XPS hrana polodrážková a hladký povrch 300kPA λ=0,035 tl 20mm</t>
  </si>
  <si>
    <t>-662474492</t>
  </si>
  <si>
    <t>16,104*1,12 'Přepočtené koeficientem množství</t>
  </si>
  <si>
    <t>19</t>
  </si>
  <si>
    <t>713131241</t>
  </si>
  <si>
    <t>Montáž izolace tepelné stěn lepením celoplošně v kombinaci s mechanickým kotvením rohoží, pásů, dílců, desek tl do 100mm</t>
  </si>
  <si>
    <t>1540182961</t>
  </si>
  <si>
    <t>20</t>
  </si>
  <si>
    <t>28376422</t>
  </si>
  <si>
    <t>deska XPS hrana polodrážková a hladký povrch 300kPA λ=0,035 tl 100mm</t>
  </si>
  <si>
    <t>-1137348031</t>
  </si>
  <si>
    <t>27,591*1,12 'Přepočtené koeficientem množství</t>
  </si>
  <si>
    <t>713131243</t>
  </si>
  <si>
    <t>Montáž izolace tepelné stěn lepením celoplošně v kombinaci s mechanickým kotvením rohoží, pásů, dílců, desek tl přes 140 do 200 mm</t>
  </si>
  <si>
    <t>-435108660</t>
  </si>
  <si>
    <t>"L07"4,392+35,584</t>
  </si>
  <si>
    <t>22</t>
  </si>
  <si>
    <t>28376469</t>
  </si>
  <si>
    <t>deska XPS hrana polodrážková a hladký povrch 700kPA λ=0,035 tl 200mm</t>
  </si>
  <si>
    <t>-1085937344</t>
  </si>
  <si>
    <t>39,976*1,12 'Přepočtené koeficientem množství</t>
  </si>
  <si>
    <t>23</t>
  </si>
  <si>
    <t>713132332</t>
  </si>
  <si>
    <t>Montáž izolace tepelné do roštu dvousměrného výšky přes 6 do 12 m</t>
  </si>
  <si>
    <t>1474246827</t>
  </si>
  <si>
    <t>"odpis okna" -2*144,768</t>
  </si>
  <si>
    <t>"L01 a L02" (513,945+56,829)*2</t>
  </si>
  <si>
    <t>24</t>
  </si>
  <si>
    <t>60715163</t>
  </si>
  <si>
    <t>deska dřevovláknitá tepelně izolační elastická λ=0,036 tl 100mm</t>
  </si>
  <si>
    <t>-619142867</t>
  </si>
  <si>
    <t>852,012*1,12 'Přepočtené koeficientem množství</t>
  </si>
  <si>
    <t>25</t>
  </si>
  <si>
    <t>713141111</t>
  </si>
  <si>
    <t>Montáž izolace tepelné střech plochých lepené asfaltem plně 1 vrstva rohoží, pásů, dílců, desek</t>
  </si>
  <si>
    <t>-1792955345</t>
  </si>
  <si>
    <t>26</t>
  </si>
  <si>
    <t>28376423</t>
  </si>
  <si>
    <t>deska XPS hrana polodrážková a hladký povrch 300kPA λ=0,035 tl 120mm</t>
  </si>
  <si>
    <t>-31120313</t>
  </si>
  <si>
    <t>59,34*1,12 'Přepočtené koeficientem množství</t>
  </si>
  <si>
    <t>27</t>
  </si>
  <si>
    <t>713141151</t>
  </si>
  <si>
    <t>Montáž izolace tepelné střech plochých kladené volně 1 vrstva rohoží, pásů, dílců, desek</t>
  </si>
  <si>
    <t>1300877219</t>
  </si>
  <si>
    <t>28</t>
  </si>
  <si>
    <t>28376143</t>
  </si>
  <si>
    <t>klín izolační spád do 5% EPS 200</t>
  </si>
  <si>
    <t>m3</t>
  </si>
  <si>
    <t>-548859276</t>
  </si>
  <si>
    <t>185,12*0,1344 'Přepočtené koeficientem množství</t>
  </si>
  <si>
    <t>29</t>
  </si>
  <si>
    <t>713141152</t>
  </si>
  <si>
    <t>Montáž izolace tepelné střech plochých kladené volně 2 vrstvy rohoží, pásů, dílců, desek</t>
  </si>
  <si>
    <t>-1853994526</t>
  </si>
  <si>
    <t>30</t>
  </si>
  <si>
    <t>28375927</t>
  </si>
  <si>
    <t>deska EPS 200 pro konstrukce s velmi vysokým zatížením λ=0,034 tl 120mm</t>
  </si>
  <si>
    <t>-256264349</t>
  </si>
  <si>
    <t>185,12*1,12 'Přepočtené koeficientem množství</t>
  </si>
  <si>
    <t>31</t>
  </si>
  <si>
    <t>28375960</t>
  </si>
  <si>
    <t>deska EPS 200 pro konstrukce s velmi vysokým zatížením λ=0,034 tl 140mm</t>
  </si>
  <si>
    <t>-1256493991</t>
  </si>
  <si>
    <t>713291221</t>
  </si>
  <si>
    <t>Montáž izolace tepelné parotěsné zábrany stěn a sloupů asfaltovým pásem</t>
  </si>
  <si>
    <t>60568735</t>
  </si>
  <si>
    <t>"Atika svislé" +(33,488+51,310+0,462)</t>
  </si>
  <si>
    <t>"atika vrchol" +(19,699+54,011+1,301)*0,24</t>
  </si>
  <si>
    <t>33</t>
  </si>
  <si>
    <t>62857009</t>
  </si>
  <si>
    <t>pás asfaltový samolepicí modifikovaný SBS s vložkou kombinovanou ze skelné mřížky a hliníkové fólie tl 0,5mm</t>
  </si>
  <si>
    <t>1853256878</t>
  </si>
  <si>
    <t>103,263*1,25 'Přepočtené koeficientem množství</t>
  </si>
  <si>
    <t>34</t>
  </si>
  <si>
    <t>713291332</t>
  </si>
  <si>
    <t>Montáž izolace tepelné parotěsné zábrany podlah asfaltovým pásem</t>
  </si>
  <si>
    <t>-972191706</t>
  </si>
  <si>
    <t>"S01 a S02" 185,120</t>
  </si>
  <si>
    <t>35</t>
  </si>
  <si>
    <t>-2018574949</t>
  </si>
  <si>
    <t>185,12*1,25 'Přepočtené koeficientem množství</t>
  </si>
  <si>
    <t>36</t>
  </si>
  <si>
    <t>998713102</t>
  </si>
  <si>
    <t>Přesun hmot tonážní pro izolace tepelné v objektech v přes 6 do 12 m</t>
  </si>
  <si>
    <t>900611293</t>
  </si>
  <si>
    <t>721</t>
  </si>
  <si>
    <t>Zdravotechnika - vnitřní kanalizace a vodovod</t>
  </si>
  <si>
    <t>37</t>
  </si>
  <si>
    <t>721233143</t>
  </si>
  <si>
    <t>Střešní vtok polypropylen PP s vyhříváním a asfaltovou manžetou nebo PVC přírubou pro ploché střechy svislý odtok DN 125</t>
  </si>
  <si>
    <t>kus</t>
  </si>
  <si>
    <t>-1295409715</t>
  </si>
  <si>
    <t>762</t>
  </si>
  <si>
    <t>Konstrukce tesařské</t>
  </si>
  <si>
    <t>38</t>
  </si>
  <si>
    <t>762115210</t>
  </si>
  <si>
    <t>Montáž tesařských stěn na sraz pomocí ocelových spojek z lepených hranolů průřezové pl do 120 cm2</t>
  </si>
  <si>
    <t>m</t>
  </si>
  <si>
    <t>2130575678</t>
  </si>
  <si>
    <t>"2NP" +(6,177+13,888+10,352)/0,625</t>
  </si>
  <si>
    <t>"1NP" (9,207+12,388+5,510)/0,625</t>
  </si>
  <si>
    <t>39</t>
  </si>
  <si>
    <t>61223264</t>
  </si>
  <si>
    <t>hranol konstrukční KVH lepený průřezu 60x100-280mm nepohledový</t>
  </si>
  <si>
    <t>1703080996</t>
  </si>
  <si>
    <t>92,035*0,0066 'Přepočtené koeficientem množství</t>
  </si>
  <si>
    <t>40</t>
  </si>
  <si>
    <t>762125130</t>
  </si>
  <si>
    <t>Montáž tesařských stěn vázaných pomocí tesařských spojů z lepených hranolů průřezové pl přes 144 do 224 cm2</t>
  </si>
  <si>
    <t>1375045615</t>
  </si>
  <si>
    <t>"korekce výměr dle D.1.2.200" 120,446</t>
  </si>
  <si>
    <t>"Strop 2NP"+(6,580+1,281+13,901+8,581+8,581+8,581+8,445+1,580+5,080+4,780+5,080+6,830+6,826+3,261+9,961+10,260+0,299+1,211+10,260+10,260+3,260+3,2...</t>
  </si>
  <si>
    <t>"Strop 1NP" (52,269+10,261+15,104+10,286+15,511+15,511+13,701+6,821+6,820+6,820+3,380+3,380+3,380+4,760+5,127+5,130+13,972+8,647+8,631+8,761+8,622...</t>
  </si>
  <si>
    <t>41</t>
  </si>
  <si>
    <t>61223210</t>
  </si>
  <si>
    <t>hranol konstrukční BSH vrstvený lepený pohledový</t>
  </si>
  <si>
    <t>-224497080</t>
  </si>
  <si>
    <t>158,613102322584*1,1 'Přepočtené koeficientem množství</t>
  </si>
  <si>
    <t>42</t>
  </si>
  <si>
    <t>762195000</t>
  </si>
  <si>
    <t>Spojovací prostředky pro montáž stěn, příček, bednění stěn</t>
  </si>
  <si>
    <t>-1869550718</t>
  </si>
  <si>
    <t>0,607+174,474</t>
  </si>
  <si>
    <t>43</t>
  </si>
  <si>
    <t>76243101R</t>
  </si>
  <si>
    <t>Parapetní impregnovaná OSB deska</t>
  </si>
  <si>
    <t>-1541249379</t>
  </si>
  <si>
    <t>"parapet" 15,91</t>
  </si>
  <si>
    <t>"D06" 0,9*2*0,345</t>
  </si>
  <si>
    <t>"atika podbití" 0,2*73,71</t>
  </si>
  <si>
    <t>44</t>
  </si>
  <si>
    <t>763711221</t>
  </si>
  <si>
    <t xml:space="preserve">Montáž dřevostaveb stěn a příček z panelů tl přes 120 do 240 mm </t>
  </si>
  <si>
    <t>-682606704</t>
  </si>
  <si>
    <t>"korekce výměr dle D.1.2.200" 40,482</t>
  </si>
  <si>
    <t>"Atika" +(33,488+51,310+0,462)</t>
  </si>
  <si>
    <t>"2NP"+(59,499+3,260+7,840+15,500+10,261)*2,96</t>
  </si>
  <si>
    <t>"Odpis VO 2NP" -1*(2*0,9*2,2+2*0,9*2,7+2,96*(12,11+19,23+8,61))</t>
  </si>
  <si>
    <t>"1NP" +(52,269+10,261+15,104)*2,5</t>
  </si>
  <si>
    <t>"odpis VO 1NP" -1*(5,56*2,25+0,9*2,7*2+0,9*2,2+13,98*2,96+3,26*3,05+1,51*3,05)</t>
  </si>
  <si>
    <t>45</t>
  </si>
  <si>
    <t>61231364R</t>
  </si>
  <si>
    <t>panel masivní dřevěný CLT pro obvodové stěny s pohledovou úpravou tl 240mm</t>
  </si>
  <si>
    <t>737951519</t>
  </si>
  <si>
    <t>402,702*1,1 'Přepočtené koeficientem množství</t>
  </si>
  <si>
    <t>46</t>
  </si>
  <si>
    <t>-1011387619</t>
  </si>
  <si>
    <t>"1NP" 3,8*(1,61+2)-1,2*2,18</t>
  </si>
  <si>
    <t>"2NP" 4,26*(1,61+2)-1,2*2,18</t>
  </si>
  <si>
    <t>"korekce výměr dle D.1.2.200" 5,2316</t>
  </si>
  <si>
    <t>47</t>
  </si>
  <si>
    <t>61231363R</t>
  </si>
  <si>
    <t>panel masivní dřevěný CLT pro obvodové stěny s pohledovou úpravou tl 200mm</t>
  </si>
  <si>
    <t>1086680837</t>
  </si>
  <si>
    <t>clt200</t>
  </si>
  <si>
    <t>29,097*1,1 'Přepočtené koeficientem množství</t>
  </si>
  <si>
    <t>48</t>
  </si>
  <si>
    <t>763751212</t>
  </si>
  <si>
    <t xml:space="preserve">Montáž dřevostaveb podlah z panelů tl do 240 mm </t>
  </si>
  <si>
    <t>-179631144</t>
  </si>
  <si>
    <t>"korekce výměr dle D.1.2.200" 15,5</t>
  </si>
  <si>
    <t>"Strop 2NP" +227,700-25,100</t>
  </si>
  <si>
    <t>"Strop 1NP P04 a P05"+227,700-(2,900+25,100)</t>
  </si>
  <si>
    <t>49</t>
  </si>
  <si>
    <t>61231362R</t>
  </si>
  <si>
    <t>panel masivní dřevěný CLT s pohledovou úpravou tl 180mm</t>
  </si>
  <si>
    <t>907269185</t>
  </si>
  <si>
    <t>417,8*1,1 'Přepočtené koeficientem množství</t>
  </si>
  <si>
    <t>50</t>
  </si>
  <si>
    <t>763891111</t>
  </si>
  <si>
    <t>Montáž dřevostaveb z kompletizovaných panelů - kotvící a spojovací materiál</t>
  </si>
  <si>
    <t>1470376154</t>
  </si>
  <si>
    <t>402,702+29,097+417,8</t>
  </si>
  <si>
    <t>51</t>
  </si>
  <si>
    <t>998762102</t>
  </si>
  <si>
    <t>Přesun hmot tonážní pro kce tesařské v objektech v přes 6 do 12 m</t>
  </si>
  <si>
    <t>-58932656</t>
  </si>
  <si>
    <t>766</t>
  </si>
  <si>
    <t>Konstrukce truhlářské</t>
  </si>
  <si>
    <t>52</t>
  </si>
  <si>
    <t>766414211</t>
  </si>
  <si>
    <t>Montáž obložení stěn masivními deskami</t>
  </si>
  <si>
    <t>1166837509</t>
  </si>
  <si>
    <t>"ostění" 20,82</t>
  </si>
  <si>
    <t>"odpis okna" -1*144,768</t>
  </si>
  <si>
    <t>"odpis L02" -1*(3,513*(7,300+3,700)-3,26*3,05-1,51*3,05)</t>
  </si>
  <si>
    <t>"L01" +(513,945+56,829)</t>
  </si>
  <si>
    <t>53</t>
  </si>
  <si>
    <t>6072225XR01</t>
  </si>
  <si>
    <t>deska 3vrstvá masivní s laťěmi 27/100 (barva Achatrau)</t>
  </si>
  <si>
    <t>495165021</t>
  </si>
  <si>
    <t>422,731*1,15 'Přepočtené koeficientem množství</t>
  </si>
  <si>
    <t>54</t>
  </si>
  <si>
    <t>76641421A</t>
  </si>
  <si>
    <t>-1625292195</t>
  </si>
  <si>
    <t>"L04" +(5,458+5,458)*3,513-2*0,9*2,7</t>
  </si>
  <si>
    <t>"L02" 3,513*(7,300+3,700)-3,26*3,05-1,51*3,05</t>
  </si>
  <si>
    <t>55</t>
  </si>
  <si>
    <t>60722257R</t>
  </si>
  <si>
    <t>deska 3vrstvá masivní hladká, barva přírodní</t>
  </si>
  <si>
    <t>1668381165</t>
  </si>
  <si>
    <t>57,583*1,1 'Přepočtené koeficientem množství</t>
  </si>
  <si>
    <t>56</t>
  </si>
  <si>
    <t>766417211</t>
  </si>
  <si>
    <t>Montáž podkladového roštu pro obložení stěn</t>
  </si>
  <si>
    <t>1522233799</t>
  </si>
  <si>
    <t>45,761/0,625</t>
  </si>
  <si>
    <t>57</t>
  </si>
  <si>
    <t>60512125</t>
  </si>
  <si>
    <t>hranol stavební řezivo průřezu do 120cm2 do dl 6m</t>
  </si>
  <si>
    <t>459391340</t>
  </si>
  <si>
    <t>73,218*0,00792 'Přepočtené koeficientem množství</t>
  </si>
  <si>
    <t>58</t>
  </si>
  <si>
    <t>890575146</t>
  </si>
  <si>
    <t>"L01 a L02" (513,945+56,829)/0,625*2</t>
  </si>
  <si>
    <t>59</t>
  </si>
  <si>
    <t>60514114</t>
  </si>
  <si>
    <t>řezivo jehličnaté lať impregnovaná dl 4 m</t>
  </si>
  <si>
    <t>-358128096</t>
  </si>
  <si>
    <t>1536,941*0,0069 'Přepočtené koeficientem množství</t>
  </si>
  <si>
    <t>60</t>
  </si>
  <si>
    <t>-10843856</t>
  </si>
  <si>
    <t>"odpis okna" -144,768</t>
  </si>
  <si>
    <t>"L01" (513,945+56,829)/0,875</t>
  </si>
  <si>
    <t>61</t>
  </si>
  <si>
    <t>1033152176</t>
  </si>
  <si>
    <t>507,545*0,00396 'Přepočtené koeficientem množství</t>
  </si>
  <si>
    <t>62</t>
  </si>
  <si>
    <t>1789151661</t>
  </si>
  <si>
    <t>"L04" (5,458+5,458)*3,513/0,625</t>
  </si>
  <si>
    <t>"L04 odpis dveří" -2*0,9*2,7/0,625</t>
  </si>
  <si>
    <t>63</t>
  </si>
  <si>
    <t>1632480905</t>
  </si>
  <si>
    <t>53,581*0,00201 'Přepočtené koeficientem množství</t>
  </si>
  <si>
    <t>64</t>
  </si>
  <si>
    <t>762395000</t>
  </si>
  <si>
    <t>Spojovací prostředky podkladních roštů, krovů, bednění, laťování, nadstřešních konstrukcí</t>
  </si>
  <si>
    <t>-1541618173</t>
  </si>
  <si>
    <t>"L05" 27,591*0,02</t>
  </si>
  <si>
    <t>"Atika L06" 59,34*0,02</t>
  </si>
  <si>
    <t>"parapet" 15,91*0,02</t>
  </si>
  <si>
    <t>"D06" 0,9*2*0,345*0,02</t>
  </si>
  <si>
    <t>"atika podbití" 0,2*73,71*0,02</t>
  </si>
  <si>
    <t>59,649*0,027</t>
  </si>
  <si>
    <t>"L01" 401,911*0,027</t>
  </si>
  <si>
    <t>"L04" +((5,458+5,458)*3,513-2*0,9*2,7)*0,027</t>
  </si>
  <si>
    <t>"L02" (3,513*(7,300+3,700)-3,26*3,05-1,51*3,05)*0,027</t>
  </si>
  <si>
    <t>"rošt" 0,58+10,605+2,01+0,108+0,527+1,265</t>
  </si>
  <si>
    <t>65</t>
  </si>
  <si>
    <t>766417523</t>
  </si>
  <si>
    <t>Montáž difúzní paropropustné fólie pro dřevěnou provětrávanou fasádu s lepenými přesahy</t>
  </si>
  <si>
    <t>1520792954</t>
  </si>
  <si>
    <t>"1NP" 49,9</t>
  </si>
  <si>
    <t>66</t>
  </si>
  <si>
    <t>28329039</t>
  </si>
  <si>
    <t>fólie PES difuzně propustná fasádní (spára max 30 mm, max.30% plochy), 200 g/m2</t>
  </si>
  <si>
    <t>-1393617777</t>
  </si>
  <si>
    <t>49,9*1,2 'Přepočtené koeficientem množství</t>
  </si>
  <si>
    <t>67</t>
  </si>
  <si>
    <t>-1218287036</t>
  </si>
  <si>
    <t>"L01 a L02" (513,945+56,829)</t>
  </si>
  <si>
    <t>68</t>
  </si>
  <si>
    <t>28329081</t>
  </si>
  <si>
    <t>fólie PES difuzně propustná barevná fasádní (spára max 50 mm, max. 50% plochy), 300 g/m2</t>
  </si>
  <si>
    <t>1214830295</t>
  </si>
  <si>
    <t>426,006*1,25 'Přepočtené koeficientem množství</t>
  </si>
  <si>
    <t>69</t>
  </si>
  <si>
    <t>998766102</t>
  </si>
  <si>
    <t>Přesun hmot tonážní pro kce truhlářské v objektech v přes 6 do 12 m</t>
  </si>
  <si>
    <t>1303169484</t>
  </si>
  <si>
    <t>783</t>
  </si>
  <si>
    <t>Dokončovací práce - nátěry</t>
  </si>
  <si>
    <t>70</t>
  </si>
  <si>
    <t>783108100</t>
  </si>
  <si>
    <t>Provedení lazurovacího jednonásobného nátěru truhlářských konstrukcí</t>
  </si>
  <si>
    <t>-1591895892</t>
  </si>
  <si>
    <t>"L01+L02+L04" 2*(401,911+57,583)</t>
  </si>
  <si>
    <t>71</t>
  </si>
  <si>
    <t>24626707</t>
  </si>
  <si>
    <t>hmota nátěrová syntetická s obsahem vosků a olejů lazurovací na dřevo</t>
  </si>
  <si>
    <t>litr</t>
  </si>
  <si>
    <t>-89146742</t>
  </si>
  <si>
    <t>918,988*0,15 'Přepočtené koeficientem množství</t>
  </si>
  <si>
    <t>72</t>
  </si>
  <si>
    <t>783206100</t>
  </si>
  <si>
    <t>Provedení funkčního protipožárního nátěru tesařských konstrukcí</t>
  </si>
  <si>
    <t>1161745972</t>
  </si>
  <si>
    <t>"BSH" 508,376*1,3*2</t>
  </si>
  <si>
    <t>"CLT240" 402,702*2</t>
  </si>
  <si>
    <t>"CLT200" 29,0966*2</t>
  </si>
  <si>
    <t>"CLT180" 417,8*2</t>
  </si>
  <si>
    <t>"CLT60" 173,83</t>
  </si>
  <si>
    <t>"BIO" 59,649+136,6</t>
  </si>
  <si>
    <t>73</t>
  </si>
  <si>
    <t>24591109</t>
  </si>
  <si>
    <t>hmota nátěrová disperzní protipožární zpěnitelná k ochraně dřevěných konstrukcí bezbarvá</t>
  </si>
  <si>
    <t>kg</t>
  </si>
  <si>
    <t>-606873602</t>
  </si>
  <si>
    <t>3391,054*0,6 'Přepočtené koeficientem množství</t>
  </si>
  <si>
    <t>HZS</t>
  </si>
  <si>
    <t>Hodinové zúčtovací sazby</t>
  </si>
  <si>
    <t>74</t>
  </si>
  <si>
    <t>HZS01</t>
  </si>
  <si>
    <t>Autojeřáb</t>
  </si>
  <si>
    <t>hod</t>
  </si>
  <si>
    <t>512</t>
  </si>
  <si>
    <t>1173035659</t>
  </si>
  <si>
    <t>OST</t>
  </si>
  <si>
    <t>Ostatní</t>
  </si>
  <si>
    <t>75</t>
  </si>
  <si>
    <t>OST01</t>
  </si>
  <si>
    <t xml:space="preserve">Koordinace s ostatními profesemi </t>
  </si>
  <si>
    <t>kpl</t>
  </si>
  <si>
    <t>598141350</t>
  </si>
  <si>
    <t>SEZNAM FIGUR</t>
  </si>
  <si>
    <t>Výměra</t>
  </si>
  <si>
    <t>orni</t>
  </si>
  <si>
    <t>Ornice</t>
  </si>
  <si>
    <t>zemruc</t>
  </si>
  <si>
    <t>Zemina ručně</t>
  </si>
  <si>
    <t>zemstroj</t>
  </si>
  <si>
    <t>Zemina strojne</t>
  </si>
  <si>
    <t>Použití figury:</t>
  </si>
  <si>
    <t>F0001</t>
  </si>
  <si>
    <t>DEK Střecha ST.2015A</t>
  </si>
  <si>
    <t>185</t>
  </si>
  <si>
    <t>F0002</t>
  </si>
  <si>
    <t>DEK Vegetační souvrství VS.1002A (GREENDEK 20)</t>
  </si>
  <si>
    <t>ryhy</t>
  </si>
  <si>
    <t>Hloubení strojní rýh</t>
  </si>
  <si>
    <t>VV0001</t>
  </si>
  <si>
    <t>Výkaz (1)</t>
  </si>
  <si>
    <t>249,970</t>
  </si>
  <si>
    <t>VV0002</t>
  </si>
  <si>
    <t>Výkaz (2)</t>
  </si>
  <si>
    <t>46,855</t>
  </si>
  <si>
    <t>VV0003</t>
  </si>
  <si>
    <t>Výkaz (3)</t>
  </si>
  <si>
    <t>26,816</t>
  </si>
  <si>
    <t>VV0004</t>
  </si>
  <si>
    <t>Výkaz (4)</t>
  </si>
  <si>
    <t>2,263</t>
  </si>
  <si>
    <t>VV0005</t>
  </si>
  <si>
    <t>Výkaz (5)</t>
  </si>
  <si>
    <t>44,745</t>
  </si>
  <si>
    <t>VV0006</t>
  </si>
  <si>
    <t>Výkaz (6)</t>
  </si>
  <si>
    <t>9,982</t>
  </si>
  <si>
    <t>VV0007</t>
  </si>
  <si>
    <t>Výkaz (8)</t>
  </si>
  <si>
    <t>11,752</t>
  </si>
  <si>
    <t>VV0008</t>
  </si>
  <si>
    <t>Výkaz (9)</t>
  </si>
  <si>
    <t>103,086</t>
  </si>
  <si>
    <t>VV0009</t>
  </si>
  <si>
    <t>Výkaz (10)</t>
  </si>
  <si>
    <t>174,540</t>
  </si>
  <si>
    <t>VV0010</t>
  </si>
  <si>
    <t>Výkaz (11)</t>
  </si>
  <si>
    <t>64,962</t>
  </si>
  <si>
    <t>VV0011</t>
  </si>
  <si>
    <t>Výkaz (12)</t>
  </si>
  <si>
    <t>49,415</t>
  </si>
  <si>
    <t>VV0012</t>
  </si>
  <si>
    <t>Výkaz (13)</t>
  </si>
  <si>
    <t>13,145</t>
  </si>
  <si>
    <t>VV0013</t>
  </si>
  <si>
    <t>Výkaz (14)</t>
  </si>
  <si>
    <t>29,016</t>
  </si>
  <si>
    <t>VV0014</t>
  </si>
  <si>
    <t>Výkaz (15)</t>
  </si>
  <si>
    <t>30,880</t>
  </si>
  <si>
    <t>VV0015</t>
  </si>
  <si>
    <t>Výkaz (16)</t>
  </si>
  <si>
    <t>178,360</t>
  </si>
  <si>
    <t>VV0016</t>
  </si>
  <si>
    <t>Výkaz (17)</t>
  </si>
  <si>
    <t>104,450</t>
  </si>
  <si>
    <t>VV0017</t>
  </si>
  <si>
    <t>Výkaz (18)</t>
  </si>
  <si>
    <t>8,703</t>
  </si>
  <si>
    <t>VV0018</t>
  </si>
  <si>
    <t>427,105</t>
  </si>
  <si>
    <t>VV0021</t>
  </si>
  <si>
    <t>Výkaz (21)</t>
  </si>
  <si>
    <t>27,105</t>
  </si>
  <si>
    <t>VV0022</t>
  </si>
  <si>
    <t>Výkaz (22)</t>
  </si>
  <si>
    <t>48,854</t>
  </si>
  <si>
    <t>VV0023</t>
  </si>
  <si>
    <t>Výkaz (23)</t>
  </si>
  <si>
    <t>188,422</t>
  </si>
  <si>
    <t>VV0024</t>
  </si>
  <si>
    <t>Výkaz (24)</t>
  </si>
  <si>
    <t>97,770</t>
  </si>
  <si>
    <t>417,800</t>
  </si>
  <si>
    <t>VV0027</t>
  </si>
  <si>
    <t>Výkaz (27)</t>
  </si>
  <si>
    <t>59,649</t>
  </si>
  <si>
    <t>185,120</t>
  </si>
  <si>
    <t>VV0030</t>
  </si>
  <si>
    <t>Výkaz (30)</t>
  </si>
  <si>
    <t>193,285</t>
  </si>
  <si>
    <t>VV0031</t>
  </si>
  <si>
    <t>Výkaz (31)</t>
  </si>
  <si>
    <t>570,774</t>
  </si>
  <si>
    <t>VV0036</t>
  </si>
  <si>
    <t>Výkaz (36)</t>
  </si>
  <si>
    <t>VV0043</t>
  </si>
  <si>
    <t>Výkaz (44)</t>
  </si>
  <si>
    <t>4,988</t>
  </si>
  <si>
    <t>VV0044</t>
  </si>
  <si>
    <t>Výkaz (45)</t>
  </si>
  <si>
    <t>15,910</t>
  </si>
  <si>
    <t>VV0047</t>
  </si>
  <si>
    <t>Výkaz (48)</t>
  </si>
  <si>
    <t>293,262</t>
  </si>
  <si>
    <t>VV0048</t>
  </si>
  <si>
    <t>95,777</t>
  </si>
  <si>
    <t>VV0049</t>
  </si>
  <si>
    <t>Výkaz (49)</t>
  </si>
  <si>
    <t>39,873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</si>
</sst>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2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89" t="s">
        <v>13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9"/>
      <c r="BS5" s="16" t="s">
        <v>6</v>
      </c>
    </row>
    <row r="6" spans="1:74" ht="36.950000000000003" customHeight="1">
      <c r="B6" s="19"/>
      <c r="D6" s="24" t="s">
        <v>14</v>
      </c>
      <c r="K6" s="191" t="s">
        <v>15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30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31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32</v>
      </c>
      <c r="AK20" s="25" t="s">
        <v>25</v>
      </c>
      <c r="AN20" s="23" t="s">
        <v>1</v>
      </c>
      <c r="AR20" s="19"/>
      <c r="BS20" s="16" t="s">
        <v>30</v>
      </c>
    </row>
    <row r="21" spans="2:71" ht="6.95" customHeight="1">
      <c r="B21" s="19"/>
      <c r="AR21" s="19"/>
    </row>
    <row r="22" spans="2:71" ht="12" customHeight="1">
      <c r="B22" s="19"/>
      <c r="D22" s="25" t="s">
        <v>33</v>
      </c>
      <c r="AR22" s="19"/>
    </row>
    <row r="23" spans="2:71" ht="16.5" customHeight="1">
      <c r="B23" s="19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95" t="s">
        <v>35</v>
      </c>
      <c r="M28" s="195"/>
      <c r="N28" s="195"/>
      <c r="O28" s="195"/>
      <c r="P28" s="195"/>
      <c r="W28" s="195" t="s">
        <v>36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37</v>
      </c>
      <c r="AL28" s="195"/>
      <c r="AM28" s="195"/>
      <c r="AN28" s="195"/>
      <c r="AO28" s="195"/>
      <c r="AR28" s="28"/>
    </row>
    <row r="29" spans="2:71" s="2" customFormat="1" ht="14.45" customHeight="1">
      <c r="B29" s="32"/>
      <c r="D29" s="25" t="s">
        <v>38</v>
      </c>
      <c r="F29" s="25" t="s">
        <v>39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2"/>
    </row>
    <row r="30" spans="2:71" s="2" customFormat="1" ht="14.45" customHeight="1">
      <c r="B30" s="32"/>
      <c r="F30" s="25" t="s">
        <v>40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2"/>
    </row>
    <row r="31" spans="2:71" s="2" customFormat="1" ht="14.45" hidden="1" customHeight="1">
      <c r="B31" s="32"/>
      <c r="F31" s="25" t="s">
        <v>41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2"/>
    </row>
    <row r="32" spans="2:71" s="2" customFormat="1" ht="14.45" hidden="1" customHeight="1">
      <c r="B32" s="32"/>
      <c r="F32" s="25" t="s">
        <v>42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2"/>
    </row>
    <row r="33" spans="2:44" s="2" customFormat="1" ht="14.45" hidden="1" customHeight="1">
      <c r="B33" s="32"/>
      <c r="F33" s="25" t="s">
        <v>43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199" t="s">
        <v>46</v>
      </c>
      <c r="Y35" s="200"/>
      <c r="Z35" s="200"/>
      <c r="AA35" s="200"/>
      <c r="AB35" s="200"/>
      <c r="AC35" s="35"/>
      <c r="AD35" s="35"/>
      <c r="AE35" s="35"/>
      <c r="AF35" s="35"/>
      <c r="AG35" s="35"/>
      <c r="AH35" s="35"/>
      <c r="AI35" s="35"/>
      <c r="AJ35" s="35"/>
      <c r="AK35" s="201">
        <f>SUM(AK26:AK33)</f>
        <v>0</v>
      </c>
      <c r="AL35" s="200"/>
      <c r="AM35" s="200"/>
      <c r="AN35" s="200"/>
      <c r="AO35" s="202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202513-2</v>
      </c>
      <c r="AR84" s="44"/>
    </row>
    <row r="85" spans="1:91" s="4" customFormat="1" ht="36.950000000000003" customHeight="1">
      <c r="B85" s="45"/>
      <c r="C85" s="46" t="s">
        <v>14</v>
      </c>
      <c r="L85" s="203" t="str">
        <f>K6</f>
        <v>Výukový pavilon Lesovna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Areál ČZU, p.č. 1627/1, Suchdol</v>
      </c>
      <c r="AI87" s="25" t="s">
        <v>20</v>
      </c>
      <c r="AM87" s="205" t="str">
        <f>IF(AN8= "","",AN8)</f>
        <v>4. 6. 2025</v>
      </c>
      <c r="AN87" s="205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22</v>
      </c>
      <c r="L89" s="3" t="str">
        <f>IF(E11= "","",E11)</f>
        <v>ČZU v Praze, Kamýcká 129, P6</v>
      </c>
      <c r="AI89" s="25" t="s">
        <v>28</v>
      </c>
      <c r="AM89" s="206" t="str">
        <f>IF(E17="","",E17)</f>
        <v>MJÖLKING s.r.o.</v>
      </c>
      <c r="AN89" s="207"/>
      <c r="AO89" s="207"/>
      <c r="AP89" s="207"/>
      <c r="AR89" s="28"/>
      <c r="AS89" s="208" t="s">
        <v>54</v>
      </c>
      <c r="AT89" s="20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26</v>
      </c>
      <c r="L90" s="3" t="str">
        <f>IF(E14="","",E14)</f>
        <v xml:space="preserve"> </v>
      </c>
      <c r="AI90" s="25" t="s">
        <v>31</v>
      </c>
      <c r="AM90" s="206" t="str">
        <f>IF(E20="","",E20)</f>
        <v>Ing. Martin Macoun</v>
      </c>
      <c r="AN90" s="207"/>
      <c r="AO90" s="207"/>
      <c r="AP90" s="207"/>
      <c r="AR90" s="28"/>
      <c r="AS90" s="210"/>
      <c r="AT90" s="211"/>
      <c r="BD90" s="52"/>
    </row>
    <row r="91" spans="1:91" s="1" customFormat="1" ht="10.9" customHeight="1">
      <c r="B91" s="28"/>
      <c r="AR91" s="28"/>
      <c r="AS91" s="210"/>
      <c r="AT91" s="211"/>
      <c r="BD91" s="52"/>
    </row>
    <row r="92" spans="1:91" s="1" customFormat="1" ht="29.25" customHeight="1">
      <c r="B92" s="28"/>
      <c r="C92" s="212" t="s">
        <v>55</v>
      </c>
      <c r="D92" s="213"/>
      <c r="E92" s="213"/>
      <c r="F92" s="213"/>
      <c r="G92" s="213"/>
      <c r="H92" s="53"/>
      <c r="I92" s="214" t="s">
        <v>56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57</v>
      </c>
      <c r="AH92" s="213"/>
      <c r="AI92" s="213"/>
      <c r="AJ92" s="213"/>
      <c r="AK92" s="213"/>
      <c r="AL92" s="213"/>
      <c r="AM92" s="213"/>
      <c r="AN92" s="214" t="s">
        <v>58</v>
      </c>
      <c r="AO92" s="213"/>
      <c r="AP92" s="216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4035.87871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24.75" customHeight="1">
      <c r="A95" s="70" t="s">
        <v>78</v>
      </c>
      <c r="B95" s="71"/>
      <c r="C95" s="72"/>
      <c r="D95" s="219" t="s">
        <v>79</v>
      </c>
      <c r="E95" s="219"/>
      <c r="F95" s="219"/>
      <c r="G95" s="219"/>
      <c r="H95" s="219"/>
      <c r="I95" s="73"/>
      <c r="J95" s="219" t="s">
        <v>80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'202504A - 01-ASŘ - Nosné ...'!J32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74" t="s">
        <v>81</v>
      </c>
      <c r="AR95" s="71"/>
      <c r="AS95" s="75">
        <v>0</v>
      </c>
      <c r="AT95" s="76">
        <f>ROUND(SUM(AV95:AW95),2)</f>
        <v>0</v>
      </c>
      <c r="AU95" s="77">
        <f>'202504A - 01-ASŘ - Nosné ...'!P137</f>
        <v>4035.8787089999996</v>
      </c>
      <c r="AV95" s="76">
        <f>'202504A - 01-ASŘ - Nosné ...'!J35</f>
        <v>0</v>
      </c>
      <c r="AW95" s="76">
        <f>'202504A - 01-ASŘ - Nosné ...'!J36</f>
        <v>0</v>
      </c>
      <c r="AX95" s="76">
        <f>'202504A - 01-ASŘ - Nosné ...'!J37</f>
        <v>0</v>
      </c>
      <c r="AY95" s="76">
        <f>'202504A - 01-ASŘ - Nosné ...'!J38</f>
        <v>0</v>
      </c>
      <c r="AZ95" s="76">
        <f>'202504A - 01-ASŘ - Nosné ...'!F35</f>
        <v>0</v>
      </c>
      <c r="BA95" s="76">
        <f>'202504A - 01-ASŘ - Nosné ...'!F36</f>
        <v>0</v>
      </c>
      <c r="BB95" s="76">
        <f>'202504A - 01-ASŘ - Nosné ...'!F37</f>
        <v>0</v>
      </c>
      <c r="BC95" s="76">
        <f>'202504A - 01-ASŘ - Nosné ...'!F38</f>
        <v>0</v>
      </c>
      <c r="BD95" s="78">
        <f>'202504A - 01-ASŘ - Nosné ...'!F39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02504A - 01-ASŘ - Nosné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381"/>
  <sheetViews>
    <sheetView showGridLines="0" tabSelected="1" workbookViewId="0">
      <selection activeCell="I116" sqref="I11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56" ht="11.25"/>
    <row r="2" spans="2:56" ht="36.950000000000003" customHeight="1">
      <c r="L2" s="222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6" t="s">
        <v>83</v>
      </c>
      <c r="AZ2" s="80" t="s">
        <v>85</v>
      </c>
      <c r="BA2" s="80" t="s">
        <v>86</v>
      </c>
      <c r="BB2" s="80" t="s">
        <v>87</v>
      </c>
      <c r="BC2" s="80" t="s">
        <v>88</v>
      </c>
      <c r="BD2" s="80" t="s">
        <v>84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  <c r="AZ3" s="80" t="s">
        <v>89</v>
      </c>
      <c r="BA3" s="80" t="s">
        <v>90</v>
      </c>
      <c r="BB3" s="80" t="s">
        <v>1</v>
      </c>
      <c r="BC3" s="80" t="s">
        <v>91</v>
      </c>
      <c r="BD3" s="80" t="s">
        <v>92</v>
      </c>
    </row>
    <row r="4" spans="2:56" ht="24.95" customHeight="1">
      <c r="B4" s="19"/>
      <c r="D4" s="20" t="s">
        <v>93</v>
      </c>
      <c r="L4" s="19"/>
      <c r="M4" s="81" t="s">
        <v>10</v>
      </c>
      <c r="AT4" s="16" t="s">
        <v>3</v>
      </c>
      <c r="AZ4" s="80" t="s">
        <v>94</v>
      </c>
      <c r="BA4" s="80" t="s">
        <v>95</v>
      </c>
      <c r="BB4" s="80" t="s">
        <v>1</v>
      </c>
      <c r="BC4" s="80" t="s">
        <v>96</v>
      </c>
      <c r="BD4" s="80" t="s">
        <v>92</v>
      </c>
    </row>
    <row r="5" spans="2:56" ht="6.95" customHeight="1">
      <c r="B5" s="19"/>
      <c r="L5" s="19"/>
      <c r="AZ5" s="80" t="s">
        <v>97</v>
      </c>
      <c r="BA5" s="80" t="s">
        <v>98</v>
      </c>
      <c r="BB5" s="80" t="s">
        <v>1</v>
      </c>
      <c r="BC5" s="80" t="s">
        <v>99</v>
      </c>
      <c r="BD5" s="80" t="s">
        <v>92</v>
      </c>
    </row>
    <row r="6" spans="2:56" ht="12" customHeight="1">
      <c r="B6" s="19"/>
      <c r="D6" s="25" t="s">
        <v>14</v>
      </c>
      <c r="L6" s="19"/>
      <c r="AZ6" s="80" t="s">
        <v>100</v>
      </c>
      <c r="BA6" s="80" t="s">
        <v>101</v>
      </c>
      <c r="BB6" s="80" t="s">
        <v>1</v>
      </c>
      <c r="BC6" s="80" t="s">
        <v>102</v>
      </c>
      <c r="BD6" s="80" t="s">
        <v>92</v>
      </c>
    </row>
    <row r="7" spans="2:56" ht="16.5" customHeight="1">
      <c r="B7" s="19"/>
      <c r="E7" s="223" t="str">
        <f>'Rekapitulace stavby'!K6</f>
        <v>Výukový pavilon Lesovna</v>
      </c>
      <c r="F7" s="224"/>
      <c r="G7" s="224"/>
      <c r="H7" s="224"/>
      <c r="L7" s="19"/>
      <c r="AZ7" s="80" t="s">
        <v>103</v>
      </c>
      <c r="BA7" s="80" t="s">
        <v>104</v>
      </c>
      <c r="BB7" s="80" t="s">
        <v>1</v>
      </c>
      <c r="BC7" s="80" t="s">
        <v>105</v>
      </c>
      <c r="BD7" s="80" t="s">
        <v>92</v>
      </c>
    </row>
    <row r="8" spans="2:56" s="1" customFormat="1" ht="12" customHeight="1">
      <c r="B8" s="28"/>
      <c r="D8" s="25" t="s">
        <v>106</v>
      </c>
      <c r="L8" s="28"/>
      <c r="AZ8" s="80" t="s">
        <v>107</v>
      </c>
      <c r="BA8" s="80" t="s">
        <v>108</v>
      </c>
      <c r="BB8" s="80" t="s">
        <v>1</v>
      </c>
      <c r="BC8" s="80" t="s">
        <v>109</v>
      </c>
      <c r="BD8" s="80" t="s">
        <v>92</v>
      </c>
    </row>
    <row r="9" spans="2:56" s="1" customFormat="1" ht="30" customHeight="1">
      <c r="B9" s="28"/>
      <c r="E9" s="203" t="s">
        <v>110</v>
      </c>
      <c r="F9" s="225"/>
      <c r="G9" s="225"/>
      <c r="H9" s="225"/>
      <c r="L9" s="28"/>
      <c r="AZ9" s="80" t="s">
        <v>111</v>
      </c>
      <c r="BA9" s="80" t="s">
        <v>112</v>
      </c>
      <c r="BB9" s="80" t="s">
        <v>1</v>
      </c>
      <c r="BC9" s="80" t="s">
        <v>113</v>
      </c>
      <c r="BD9" s="80" t="s">
        <v>92</v>
      </c>
    </row>
    <row r="10" spans="2:56" s="1" customFormat="1" ht="11.25">
      <c r="B10" s="28"/>
      <c r="L10" s="28"/>
      <c r="AZ10" s="80" t="s">
        <v>114</v>
      </c>
      <c r="BA10" s="80" t="s">
        <v>115</v>
      </c>
      <c r="BB10" s="80" t="s">
        <v>1</v>
      </c>
      <c r="BC10" s="80" t="s">
        <v>116</v>
      </c>
      <c r="BD10" s="80" t="s">
        <v>92</v>
      </c>
    </row>
    <row r="11" spans="2:5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  <c r="AZ11" s="80" t="s">
        <v>117</v>
      </c>
      <c r="BA11" s="80" t="s">
        <v>118</v>
      </c>
      <c r="BB11" s="80" t="s">
        <v>1</v>
      </c>
      <c r="BC11" s="80" t="s">
        <v>119</v>
      </c>
      <c r="BD11" s="80" t="s">
        <v>92</v>
      </c>
    </row>
    <row r="12" spans="2:5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4. 6. 2025</v>
      </c>
      <c r="L12" s="28"/>
      <c r="AZ12" s="80" t="s">
        <v>120</v>
      </c>
      <c r="BA12" s="80" t="s">
        <v>121</v>
      </c>
      <c r="BB12" s="80" t="s">
        <v>1</v>
      </c>
      <c r="BC12" s="80" t="s">
        <v>122</v>
      </c>
      <c r="BD12" s="80" t="s">
        <v>92</v>
      </c>
    </row>
    <row r="13" spans="2:56" s="1" customFormat="1" ht="10.9" customHeight="1">
      <c r="B13" s="28"/>
      <c r="L13" s="28"/>
      <c r="AZ13" s="80" t="s">
        <v>123</v>
      </c>
      <c r="BA13" s="80" t="s">
        <v>124</v>
      </c>
      <c r="BB13" s="80" t="s">
        <v>1</v>
      </c>
      <c r="BC13" s="80" t="s">
        <v>125</v>
      </c>
      <c r="BD13" s="80" t="s">
        <v>92</v>
      </c>
    </row>
    <row r="14" spans="2:56" s="1" customFormat="1" ht="12" customHeight="1">
      <c r="B14" s="28"/>
      <c r="D14" s="25" t="s">
        <v>22</v>
      </c>
      <c r="I14" s="25" t="s">
        <v>23</v>
      </c>
      <c r="J14" s="23" t="s">
        <v>1</v>
      </c>
      <c r="L14" s="28"/>
      <c r="AZ14" s="80" t="s">
        <v>126</v>
      </c>
      <c r="BA14" s="80" t="s">
        <v>127</v>
      </c>
      <c r="BB14" s="80" t="s">
        <v>1</v>
      </c>
      <c r="BC14" s="80" t="s">
        <v>128</v>
      </c>
      <c r="BD14" s="80" t="s">
        <v>92</v>
      </c>
    </row>
    <row r="15" spans="2:56" s="1" customFormat="1" ht="18" customHeight="1">
      <c r="B15" s="28"/>
      <c r="E15" s="23" t="s">
        <v>24</v>
      </c>
      <c r="I15" s="25" t="s">
        <v>25</v>
      </c>
      <c r="J15" s="23" t="s">
        <v>1</v>
      </c>
      <c r="L15" s="28"/>
      <c r="AZ15" s="80" t="s">
        <v>129</v>
      </c>
      <c r="BA15" s="80" t="s">
        <v>130</v>
      </c>
      <c r="BB15" s="80" t="s">
        <v>1</v>
      </c>
      <c r="BC15" s="80" t="s">
        <v>131</v>
      </c>
      <c r="BD15" s="80" t="s">
        <v>92</v>
      </c>
    </row>
    <row r="16" spans="2:56" s="1" customFormat="1" ht="6.95" customHeight="1">
      <c r="B16" s="28"/>
      <c r="L16" s="28"/>
      <c r="AZ16" s="80" t="s">
        <v>132</v>
      </c>
      <c r="BA16" s="80" t="s">
        <v>133</v>
      </c>
      <c r="BB16" s="80" t="s">
        <v>1</v>
      </c>
      <c r="BC16" s="80" t="s">
        <v>134</v>
      </c>
      <c r="BD16" s="80" t="s">
        <v>92</v>
      </c>
    </row>
    <row r="17" spans="2:56" s="1" customFormat="1" ht="12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  <c r="AZ17" s="80" t="s">
        <v>135</v>
      </c>
      <c r="BA17" s="80" t="s">
        <v>136</v>
      </c>
      <c r="BB17" s="80" t="s">
        <v>1</v>
      </c>
      <c r="BC17" s="80" t="s">
        <v>137</v>
      </c>
      <c r="BD17" s="80" t="s">
        <v>92</v>
      </c>
    </row>
    <row r="18" spans="2:56" s="1" customFormat="1" ht="18" customHeight="1">
      <c r="B18" s="28"/>
      <c r="E18" s="189" t="str">
        <f>'Rekapitulace stavby'!E14</f>
        <v xml:space="preserve"> </v>
      </c>
      <c r="F18" s="189"/>
      <c r="G18" s="189"/>
      <c r="H18" s="189"/>
      <c r="I18" s="25" t="s">
        <v>25</v>
      </c>
      <c r="J18" s="23" t="str">
        <f>'Rekapitulace stavby'!AN14</f>
        <v/>
      </c>
      <c r="L18" s="28"/>
      <c r="AZ18" s="80" t="s">
        <v>138</v>
      </c>
      <c r="BA18" s="80" t="s">
        <v>139</v>
      </c>
      <c r="BB18" s="80" t="s">
        <v>1</v>
      </c>
      <c r="BC18" s="80" t="s">
        <v>140</v>
      </c>
      <c r="BD18" s="80" t="s">
        <v>92</v>
      </c>
    </row>
    <row r="19" spans="2:56" s="1" customFormat="1" ht="6.95" customHeight="1">
      <c r="B19" s="28"/>
      <c r="L19" s="28"/>
      <c r="AZ19" s="80" t="s">
        <v>141</v>
      </c>
      <c r="BA19" s="80" t="s">
        <v>142</v>
      </c>
      <c r="BB19" s="80" t="s">
        <v>1</v>
      </c>
      <c r="BC19" s="80" t="s">
        <v>143</v>
      </c>
      <c r="BD19" s="80" t="s">
        <v>92</v>
      </c>
    </row>
    <row r="20" spans="2:56" s="1" customFormat="1" ht="12" customHeight="1">
      <c r="B20" s="28"/>
      <c r="D20" s="25" t="s">
        <v>28</v>
      </c>
      <c r="I20" s="25" t="s">
        <v>23</v>
      </c>
      <c r="J20" s="23" t="s">
        <v>1</v>
      </c>
      <c r="L20" s="28"/>
      <c r="AZ20" s="80" t="s">
        <v>144</v>
      </c>
      <c r="BA20" s="80" t="s">
        <v>145</v>
      </c>
      <c r="BB20" s="80" t="s">
        <v>1</v>
      </c>
      <c r="BC20" s="80" t="s">
        <v>146</v>
      </c>
      <c r="BD20" s="80" t="s">
        <v>92</v>
      </c>
    </row>
    <row r="21" spans="2:56" s="1" customFormat="1" ht="18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56" s="1" customFormat="1" ht="6.95" customHeight="1">
      <c r="B22" s="28"/>
      <c r="L22" s="28"/>
    </row>
    <row r="23" spans="2:56" s="1" customFormat="1" ht="12" customHeight="1">
      <c r="B23" s="28"/>
      <c r="D23" s="25" t="s">
        <v>31</v>
      </c>
      <c r="I23" s="25" t="s">
        <v>23</v>
      </c>
      <c r="J23" s="23" t="s">
        <v>1</v>
      </c>
      <c r="L23" s="28"/>
    </row>
    <row r="24" spans="2:56" s="1" customFormat="1" ht="18" customHeight="1">
      <c r="B24" s="28"/>
      <c r="E24" s="23" t="s">
        <v>32</v>
      </c>
      <c r="I24" s="25" t="s">
        <v>25</v>
      </c>
      <c r="J24" s="23" t="s">
        <v>1</v>
      </c>
      <c r="L24" s="28"/>
    </row>
    <row r="25" spans="2:56" s="1" customFormat="1" ht="6.95" customHeight="1">
      <c r="B25" s="28"/>
      <c r="L25" s="28"/>
    </row>
    <row r="26" spans="2:56" s="1" customFormat="1" ht="12" customHeight="1">
      <c r="B26" s="28"/>
      <c r="D26" s="25" t="s">
        <v>33</v>
      </c>
      <c r="L26" s="28"/>
    </row>
    <row r="27" spans="2:56" s="7" customFormat="1" ht="16.5" customHeight="1">
      <c r="B27" s="82"/>
      <c r="E27" s="192" t="s">
        <v>1</v>
      </c>
      <c r="F27" s="192"/>
      <c r="G27" s="192"/>
      <c r="H27" s="192"/>
      <c r="L27" s="82"/>
    </row>
    <row r="28" spans="2:56" s="1" customFormat="1" ht="6.95" customHeight="1">
      <c r="B28" s="28"/>
      <c r="L28" s="28"/>
    </row>
    <row r="29" spans="2:56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56" s="1" customFormat="1" ht="14.45" customHeight="1">
      <c r="B30" s="28"/>
      <c r="D30" s="23" t="s">
        <v>147</v>
      </c>
      <c r="J30" s="83">
        <f>J96</f>
        <v>0</v>
      </c>
      <c r="L30" s="28"/>
    </row>
    <row r="31" spans="2:56" s="1" customFormat="1" ht="14.45" customHeight="1">
      <c r="B31" s="28"/>
      <c r="D31" s="84" t="s">
        <v>148</v>
      </c>
      <c r="J31" s="83">
        <f>J112</f>
        <v>0</v>
      </c>
      <c r="L31" s="28"/>
    </row>
    <row r="32" spans="2:56" s="1" customFormat="1" ht="25.35" customHeight="1">
      <c r="B32" s="28"/>
      <c r="D32" s="85" t="s">
        <v>34</v>
      </c>
      <c r="J32" s="62">
        <f>ROUND(J30 + J31, 2)</f>
        <v>0</v>
      </c>
      <c r="L32" s="28"/>
    </row>
    <row r="33" spans="2:12" s="1" customFormat="1" ht="6.95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1" t="s">
        <v>38</v>
      </c>
      <c r="E35" s="25" t="s">
        <v>39</v>
      </c>
      <c r="F35" s="86">
        <f>ROUND((SUM(BE112:BE117) + SUM(BE137:BE380)),  2)</f>
        <v>0</v>
      </c>
      <c r="I35" s="87">
        <v>0.21</v>
      </c>
      <c r="J35" s="86">
        <f>ROUND(((SUM(BE112:BE117) + SUM(BE137:BE380))*I35),  2)</f>
        <v>0</v>
      </c>
      <c r="L35" s="28"/>
    </row>
    <row r="36" spans="2:12" s="1" customFormat="1" ht="14.45" customHeight="1">
      <c r="B36" s="28"/>
      <c r="E36" s="25" t="s">
        <v>40</v>
      </c>
      <c r="F36" s="86">
        <f>ROUND((SUM(BF112:BF117) + SUM(BF137:BF380)),  2)</f>
        <v>0</v>
      </c>
      <c r="I36" s="87">
        <v>0.12</v>
      </c>
      <c r="J36" s="86">
        <f>ROUND(((SUM(BF112:BF117) + SUM(BF137:BF380))*I36),  2)</f>
        <v>0</v>
      </c>
      <c r="L36" s="28"/>
    </row>
    <row r="37" spans="2:12" s="1" customFormat="1" ht="14.45" hidden="1" customHeight="1">
      <c r="B37" s="28"/>
      <c r="E37" s="25" t="s">
        <v>41</v>
      </c>
      <c r="F37" s="86">
        <f>ROUND((SUM(BG112:BG117) + SUM(BG137:BG380)),  2)</f>
        <v>0</v>
      </c>
      <c r="I37" s="87">
        <v>0.21</v>
      </c>
      <c r="J37" s="86">
        <f>0</f>
        <v>0</v>
      </c>
      <c r="L37" s="28"/>
    </row>
    <row r="38" spans="2:12" s="1" customFormat="1" ht="14.45" hidden="1" customHeight="1">
      <c r="B38" s="28"/>
      <c r="E38" s="25" t="s">
        <v>42</v>
      </c>
      <c r="F38" s="86">
        <f>ROUND((SUM(BH112:BH117) + SUM(BH137:BH380)),  2)</f>
        <v>0</v>
      </c>
      <c r="I38" s="87">
        <v>0.12</v>
      </c>
      <c r="J38" s="86">
        <f>0</f>
        <v>0</v>
      </c>
      <c r="L38" s="28"/>
    </row>
    <row r="39" spans="2:12" s="1" customFormat="1" ht="14.45" hidden="1" customHeight="1">
      <c r="B39" s="28"/>
      <c r="E39" s="25" t="s">
        <v>43</v>
      </c>
      <c r="F39" s="86">
        <f>ROUND((SUM(BI112:BI117) + SUM(BI137:BI380)),  2)</f>
        <v>0</v>
      </c>
      <c r="I39" s="87">
        <v>0</v>
      </c>
      <c r="J39" s="86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88"/>
      <c r="D41" s="89" t="s">
        <v>44</v>
      </c>
      <c r="E41" s="53"/>
      <c r="F41" s="53"/>
      <c r="G41" s="90" t="s">
        <v>45</v>
      </c>
      <c r="H41" s="91" t="s">
        <v>46</v>
      </c>
      <c r="I41" s="53"/>
      <c r="J41" s="92">
        <f>SUM(J32:J39)</f>
        <v>0</v>
      </c>
      <c r="K41" s="93"/>
      <c r="L41" s="28"/>
    </row>
    <row r="42" spans="2:12" s="1" customFormat="1" ht="14.45" customHeight="1">
      <c r="B42" s="28"/>
      <c r="L42" s="28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49</v>
      </c>
      <c r="E61" s="30"/>
      <c r="F61" s="94" t="s">
        <v>50</v>
      </c>
      <c r="G61" s="39" t="s">
        <v>49</v>
      </c>
      <c r="H61" s="30"/>
      <c r="I61" s="30"/>
      <c r="J61" s="95" t="s">
        <v>50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49</v>
      </c>
      <c r="E76" s="30"/>
      <c r="F76" s="94" t="s">
        <v>50</v>
      </c>
      <c r="G76" s="39" t="s">
        <v>49</v>
      </c>
      <c r="H76" s="30"/>
      <c r="I76" s="30"/>
      <c r="J76" s="95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149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23" t="str">
        <f>E7</f>
        <v>Výukový pavilon Lesovna</v>
      </c>
      <c r="F85" s="224"/>
      <c r="G85" s="224"/>
      <c r="H85" s="224"/>
      <c r="L85" s="28"/>
    </row>
    <row r="86" spans="2:47" s="1" customFormat="1" ht="12" customHeight="1">
      <c r="B86" s="28"/>
      <c r="C86" s="25" t="s">
        <v>106</v>
      </c>
      <c r="L86" s="28"/>
    </row>
    <row r="87" spans="2:47" s="1" customFormat="1" ht="30" customHeight="1">
      <c r="B87" s="28"/>
      <c r="E87" s="203" t="str">
        <f>E9</f>
        <v>202504A - 01-ASŘ - Nosné a nenosné dřevěné kce, obvod. a střešní plášť</v>
      </c>
      <c r="F87" s="225"/>
      <c r="G87" s="225"/>
      <c r="H87" s="225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Areál ČZU, p.č. 1627/1, Suchdol</v>
      </c>
      <c r="I89" s="25" t="s">
        <v>20</v>
      </c>
      <c r="J89" s="48" t="str">
        <f>IF(J12="","",J12)</f>
        <v>4. 6. 2025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ČZU v Praze, Kamýcká 129, P6</v>
      </c>
      <c r="I91" s="25" t="s">
        <v>28</v>
      </c>
      <c r="J91" s="26" t="str">
        <f>E21</f>
        <v>MJÖLKING s.r.o.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31</v>
      </c>
      <c r="J92" s="26" t="str">
        <f>E24</f>
        <v>Ing. Martin Macoun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8" t="s">
        <v>152</v>
      </c>
      <c r="J96" s="62">
        <f>J137</f>
        <v>0</v>
      </c>
      <c r="L96" s="28"/>
      <c r="AU96" s="16" t="s">
        <v>153</v>
      </c>
    </row>
    <row r="97" spans="2:14" s="8" customFormat="1" ht="24.95" customHeight="1">
      <c r="B97" s="99"/>
      <c r="D97" s="100" t="s">
        <v>154</v>
      </c>
      <c r="E97" s="101"/>
      <c r="F97" s="101"/>
      <c r="G97" s="101"/>
      <c r="H97" s="101"/>
      <c r="I97" s="101"/>
      <c r="J97" s="102">
        <f>J138</f>
        <v>0</v>
      </c>
      <c r="L97" s="99"/>
    </row>
    <row r="98" spans="2:14" s="9" customFormat="1" ht="19.899999999999999" customHeight="1">
      <c r="B98" s="103"/>
      <c r="D98" s="104" t="s">
        <v>155</v>
      </c>
      <c r="E98" s="105"/>
      <c r="F98" s="105"/>
      <c r="G98" s="105"/>
      <c r="H98" s="105"/>
      <c r="I98" s="105"/>
      <c r="J98" s="106">
        <f>J139</f>
        <v>0</v>
      </c>
      <c r="L98" s="103"/>
    </row>
    <row r="99" spans="2:14" s="9" customFormat="1" ht="19.899999999999999" customHeight="1">
      <c r="B99" s="103"/>
      <c r="D99" s="104" t="s">
        <v>156</v>
      </c>
      <c r="E99" s="105"/>
      <c r="F99" s="105"/>
      <c r="G99" s="105"/>
      <c r="H99" s="105"/>
      <c r="I99" s="105"/>
      <c r="J99" s="106">
        <f>J144</f>
        <v>0</v>
      </c>
      <c r="L99" s="103"/>
    </row>
    <row r="100" spans="2:14" s="9" customFormat="1" ht="19.899999999999999" customHeight="1">
      <c r="B100" s="103"/>
      <c r="D100" s="104" t="s">
        <v>157</v>
      </c>
      <c r="E100" s="105"/>
      <c r="F100" s="105"/>
      <c r="G100" s="105"/>
      <c r="H100" s="105"/>
      <c r="I100" s="105"/>
      <c r="J100" s="106">
        <f>J156</f>
        <v>0</v>
      </c>
      <c r="L100" s="103"/>
    </row>
    <row r="101" spans="2:14" s="8" customFormat="1" ht="24.95" customHeight="1">
      <c r="B101" s="99"/>
      <c r="D101" s="100" t="s">
        <v>158</v>
      </c>
      <c r="E101" s="101"/>
      <c r="F101" s="101"/>
      <c r="G101" s="101"/>
      <c r="H101" s="101"/>
      <c r="I101" s="101"/>
      <c r="J101" s="102">
        <f>J158</f>
        <v>0</v>
      </c>
      <c r="L101" s="99"/>
    </row>
    <row r="102" spans="2:14" s="9" customFormat="1" ht="19.899999999999999" customHeight="1">
      <c r="B102" s="103"/>
      <c r="D102" s="104" t="s">
        <v>159</v>
      </c>
      <c r="E102" s="105"/>
      <c r="F102" s="105"/>
      <c r="G102" s="105"/>
      <c r="H102" s="105"/>
      <c r="I102" s="105"/>
      <c r="J102" s="106">
        <f>J159</f>
        <v>0</v>
      </c>
      <c r="L102" s="103"/>
    </row>
    <row r="103" spans="2:14" s="9" customFormat="1" ht="19.899999999999999" customHeight="1">
      <c r="B103" s="103"/>
      <c r="D103" s="104" t="s">
        <v>160</v>
      </c>
      <c r="E103" s="105"/>
      <c r="F103" s="105"/>
      <c r="G103" s="105"/>
      <c r="H103" s="105"/>
      <c r="I103" s="105"/>
      <c r="J103" s="106">
        <f>J187</f>
        <v>0</v>
      </c>
      <c r="L103" s="103"/>
    </row>
    <row r="104" spans="2:14" s="9" customFormat="1" ht="19.899999999999999" customHeight="1">
      <c r="B104" s="103"/>
      <c r="D104" s="104" t="s">
        <v>161</v>
      </c>
      <c r="E104" s="105"/>
      <c r="F104" s="105"/>
      <c r="G104" s="105"/>
      <c r="H104" s="105"/>
      <c r="I104" s="105"/>
      <c r="J104" s="106">
        <f>J241</f>
        <v>0</v>
      </c>
      <c r="L104" s="103"/>
    </row>
    <row r="105" spans="2:14" s="9" customFormat="1" ht="19.899999999999999" customHeight="1">
      <c r="B105" s="103"/>
      <c r="D105" s="104" t="s">
        <v>162</v>
      </c>
      <c r="E105" s="105"/>
      <c r="F105" s="105"/>
      <c r="G105" s="105"/>
      <c r="H105" s="105"/>
      <c r="I105" s="105"/>
      <c r="J105" s="106">
        <f>J243</f>
        <v>0</v>
      </c>
      <c r="L105" s="103"/>
    </row>
    <row r="106" spans="2:14" s="9" customFormat="1" ht="19.899999999999999" customHeight="1">
      <c r="B106" s="103"/>
      <c r="D106" s="104" t="s">
        <v>163</v>
      </c>
      <c r="E106" s="105"/>
      <c r="F106" s="105"/>
      <c r="G106" s="105"/>
      <c r="H106" s="105"/>
      <c r="I106" s="105"/>
      <c r="J106" s="106">
        <f>J296</f>
        <v>0</v>
      </c>
      <c r="L106" s="103"/>
    </row>
    <row r="107" spans="2:14" s="9" customFormat="1" ht="19.899999999999999" customHeight="1">
      <c r="B107" s="103"/>
      <c r="D107" s="104" t="s">
        <v>164</v>
      </c>
      <c r="E107" s="105"/>
      <c r="F107" s="105"/>
      <c r="G107" s="105"/>
      <c r="H107" s="105"/>
      <c r="I107" s="105"/>
      <c r="J107" s="106">
        <f>J362</f>
        <v>0</v>
      </c>
      <c r="L107" s="103"/>
    </row>
    <row r="108" spans="2:14" s="8" customFormat="1" ht="24.95" customHeight="1">
      <c r="B108" s="99"/>
      <c r="D108" s="100" t="s">
        <v>165</v>
      </c>
      <c r="E108" s="101"/>
      <c r="F108" s="101"/>
      <c r="G108" s="101"/>
      <c r="H108" s="101"/>
      <c r="I108" s="101"/>
      <c r="J108" s="102">
        <f>J377</f>
        <v>0</v>
      </c>
      <c r="L108" s="99"/>
    </row>
    <row r="109" spans="2:14" s="8" customFormat="1" ht="24.95" customHeight="1">
      <c r="B109" s="99"/>
      <c r="D109" s="100" t="s">
        <v>166</v>
      </c>
      <c r="E109" s="101"/>
      <c r="F109" s="101"/>
      <c r="G109" s="101"/>
      <c r="H109" s="101"/>
      <c r="I109" s="101"/>
      <c r="J109" s="102">
        <f>J379</f>
        <v>0</v>
      </c>
      <c r="L109" s="99"/>
    </row>
    <row r="110" spans="2:14" s="1" customFormat="1" ht="21.75" customHeight="1">
      <c r="B110" s="28"/>
      <c r="L110" s="28"/>
    </row>
    <row r="111" spans="2:14" s="1" customFormat="1" ht="6.95" customHeight="1">
      <c r="B111" s="28"/>
      <c r="L111" s="28"/>
    </row>
    <row r="112" spans="2:14" s="1" customFormat="1" ht="29.25" customHeight="1">
      <c r="B112" s="28"/>
      <c r="C112" s="98" t="s">
        <v>167</v>
      </c>
      <c r="J112" s="107">
        <f>ROUND(J113 + J114 + J115 + J116,2)</f>
        <v>0</v>
      </c>
      <c r="L112" s="28"/>
      <c r="N112" s="108" t="s">
        <v>38</v>
      </c>
    </row>
    <row r="113" spans="2:65" s="1" customFormat="1" ht="18" customHeight="1">
      <c r="B113" s="109"/>
      <c r="C113" s="110"/>
      <c r="D113" s="226" t="s">
        <v>168</v>
      </c>
      <c r="E113" s="226"/>
      <c r="F113" s="226"/>
      <c r="G113" s="110"/>
      <c r="H113" s="110"/>
      <c r="I113" s="110"/>
      <c r="J113" s="111">
        <v>0</v>
      </c>
      <c r="K113" s="110"/>
      <c r="L113" s="109"/>
      <c r="M113" s="110"/>
      <c r="N113" s="112" t="s">
        <v>39</v>
      </c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3" t="s">
        <v>169</v>
      </c>
      <c r="AZ113" s="110"/>
      <c r="BA113" s="110"/>
      <c r="BB113" s="110"/>
      <c r="BC113" s="110"/>
      <c r="BD113" s="110"/>
      <c r="BE113" s="114">
        <f>IF(N113="základní",J113,0)</f>
        <v>0</v>
      </c>
      <c r="BF113" s="114">
        <f>IF(N113="snížená",J113,0)</f>
        <v>0</v>
      </c>
      <c r="BG113" s="114">
        <f>IF(N113="zákl. přenesená",J113,0)</f>
        <v>0</v>
      </c>
      <c r="BH113" s="114">
        <f>IF(N113="sníž. přenesená",J113,0)</f>
        <v>0</v>
      </c>
      <c r="BI113" s="114">
        <f>IF(N113="nulová",J113,0)</f>
        <v>0</v>
      </c>
      <c r="BJ113" s="113" t="s">
        <v>82</v>
      </c>
      <c r="BK113" s="110"/>
      <c r="BL113" s="110"/>
      <c r="BM113" s="110"/>
    </row>
    <row r="114" spans="2:65" s="1" customFormat="1" ht="18" customHeight="1">
      <c r="B114" s="109"/>
      <c r="C114" s="110"/>
      <c r="D114" s="226" t="s">
        <v>170</v>
      </c>
      <c r="E114" s="226"/>
      <c r="F114" s="226"/>
      <c r="G114" s="110"/>
      <c r="H114" s="110"/>
      <c r="I114" s="110"/>
      <c r="J114" s="111">
        <v>0</v>
      </c>
      <c r="K114" s="110"/>
      <c r="L114" s="109"/>
      <c r="M114" s="110"/>
      <c r="N114" s="112" t="s">
        <v>39</v>
      </c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3" t="s">
        <v>169</v>
      </c>
      <c r="AZ114" s="110"/>
      <c r="BA114" s="110"/>
      <c r="BB114" s="110"/>
      <c r="BC114" s="110"/>
      <c r="BD114" s="110"/>
      <c r="BE114" s="114">
        <f>IF(N114="základní",J114,0)</f>
        <v>0</v>
      </c>
      <c r="BF114" s="114">
        <f>IF(N114="snížená",J114,0)</f>
        <v>0</v>
      </c>
      <c r="BG114" s="114">
        <f>IF(N114="zákl. přenesená",J114,0)</f>
        <v>0</v>
      </c>
      <c r="BH114" s="114">
        <f>IF(N114="sníž. přenesená",J114,0)</f>
        <v>0</v>
      </c>
      <c r="BI114" s="114">
        <f>IF(N114="nulová",J114,0)</f>
        <v>0</v>
      </c>
      <c r="BJ114" s="113" t="s">
        <v>82</v>
      </c>
      <c r="BK114" s="110"/>
      <c r="BL114" s="110"/>
      <c r="BM114" s="110"/>
    </row>
    <row r="115" spans="2:65" s="1" customFormat="1" ht="18" customHeight="1">
      <c r="B115" s="109"/>
      <c r="C115" s="110"/>
      <c r="D115" s="226" t="s">
        <v>171</v>
      </c>
      <c r="E115" s="226"/>
      <c r="F115" s="226"/>
      <c r="G115" s="110"/>
      <c r="H115" s="110"/>
      <c r="I115" s="110"/>
      <c r="J115" s="111">
        <v>0</v>
      </c>
      <c r="K115" s="110"/>
      <c r="L115" s="109"/>
      <c r="M115" s="110"/>
      <c r="N115" s="112" t="s">
        <v>39</v>
      </c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3" t="s">
        <v>169</v>
      </c>
      <c r="AZ115" s="110"/>
      <c r="BA115" s="110"/>
      <c r="BB115" s="110"/>
      <c r="BC115" s="110"/>
      <c r="BD115" s="110"/>
      <c r="BE115" s="114">
        <f>IF(N115="základní",J115,0)</f>
        <v>0</v>
      </c>
      <c r="BF115" s="114">
        <f>IF(N115="snížená",J115,0)</f>
        <v>0</v>
      </c>
      <c r="BG115" s="114">
        <f>IF(N115="zákl. přenesená",J115,0)</f>
        <v>0</v>
      </c>
      <c r="BH115" s="114">
        <f>IF(N115="sníž. přenesená",J115,0)</f>
        <v>0</v>
      </c>
      <c r="BI115" s="114">
        <f>IF(N115="nulová",J115,0)</f>
        <v>0</v>
      </c>
      <c r="BJ115" s="113" t="s">
        <v>82</v>
      </c>
      <c r="BK115" s="110"/>
      <c r="BL115" s="110"/>
      <c r="BM115" s="110"/>
    </row>
    <row r="116" spans="2:65" s="1" customFormat="1" ht="18" customHeight="1">
      <c r="B116" s="109"/>
      <c r="C116" s="110"/>
      <c r="D116" s="226" t="s">
        <v>172</v>
      </c>
      <c r="E116" s="226"/>
      <c r="F116" s="226"/>
      <c r="G116" s="110"/>
      <c r="H116" s="110"/>
      <c r="I116" s="110"/>
      <c r="J116" s="111">
        <v>0</v>
      </c>
      <c r="K116" s="110"/>
      <c r="L116" s="109"/>
      <c r="M116" s="110"/>
      <c r="N116" s="112" t="s">
        <v>39</v>
      </c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3" t="s">
        <v>169</v>
      </c>
      <c r="AZ116" s="110"/>
      <c r="BA116" s="110"/>
      <c r="BB116" s="110"/>
      <c r="BC116" s="110"/>
      <c r="BD116" s="110"/>
      <c r="BE116" s="114">
        <f>IF(N116="základní",J116,0)</f>
        <v>0</v>
      </c>
      <c r="BF116" s="114">
        <f>IF(N116="snížená",J116,0)</f>
        <v>0</v>
      </c>
      <c r="BG116" s="114">
        <f>IF(N116="zákl. přenesená",J116,0)</f>
        <v>0</v>
      </c>
      <c r="BH116" s="114">
        <f>IF(N116="sníž. přenesená",J116,0)</f>
        <v>0</v>
      </c>
      <c r="BI116" s="114">
        <f>IF(N116="nulová",J116,0)</f>
        <v>0</v>
      </c>
      <c r="BJ116" s="113" t="s">
        <v>82</v>
      </c>
      <c r="BK116" s="110"/>
      <c r="BL116" s="110"/>
      <c r="BM116" s="110"/>
    </row>
    <row r="117" spans="2:65" s="1" customFormat="1" ht="18" customHeight="1">
      <c r="B117" s="28"/>
      <c r="L117" s="28"/>
    </row>
    <row r="118" spans="2:65" s="1" customFormat="1" ht="29.25" customHeight="1">
      <c r="B118" s="28"/>
      <c r="C118" s="115" t="s">
        <v>173</v>
      </c>
      <c r="D118" s="88"/>
      <c r="E118" s="88"/>
      <c r="F118" s="88"/>
      <c r="G118" s="88"/>
      <c r="H118" s="88"/>
      <c r="I118" s="88"/>
      <c r="J118" s="116">
        <f>ROUND(J96+J112,2)</f>
        <v>0</v>
      </c>
      <c r="K118" s="88"/>
      <c r="L118" s="28"/>
    </row>
    <row r="119" spans="2:65" s="1" customFormat="1" ht="6.95" customHeight="1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28"/>
    </row>
    <row r="120" spans="2:65" ht="11.25"/>
    <row r="121" spans="2:65" ht="11.25"/>
    <row r="122" spans="2:65" ht="11.25"/>
    <row r="123" spans="2:65" s="1" customFormat="1" ht="6.95" customHeight="1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28"/>
    </row>
    <row r="124" spans="2:65" s="1" customFormat="1" ht="24.95" customHeight="1">
      <c r="B124" s="28"/>
      <c r="C124" s="20" t="s">
        <v>174</v>
      </c>
      <c r="L124" s="28"/>
    </row>
    <row r="125" spans="2:65" s="1" customFormat="1" ht="6.95" customHeight="1">
      <c r="B125" s="28"/>
      <c r="L125" s="28"/>
    </row>
    <row r="126" spans="2:65" s="1" customFormat="1" ht="12" customHeight="1">
      <c r="B126" s="28"/>
      <c r="C126" s="25" t="s">
        <v>14</v>
      </c>
      <c r="L126" s="28"/>
    </row>
    <row r="127" spans="2:65" s="1" customFormat="1" ht="16.5" customHeight="1">
      <c r="B127" s="28"/>
      <c r="E127" s="223" t="str">
        <f>E7</f>
        <v>Výukový pavilon Lesovna</v>
      </c>
      <c r="F127" s="224"/>
      <c r="G127" s="224"/>
      <c r="H127" s="224"/>
      <c r="L127" s="28"/>
    </row>
    <row r="128" spans="2:65" s="1" customFormat="1" ht="12" customHeight="1">
      <c r="B128" s="28"/>
      <c r="C128" s="25" t="s">
        <v>106</v>
      </c>
      <c r="L128" s="28"/>
    </row>
    <row r="129" spans="2:65" s="1" customFormat="1" ht="30" customHeight="1">
      <c r="B129" s="28"/>
      <c r="E129" s="203" t="str">
        <f>E9</f>
        <v>202504A - 01-ASŘ - Nosné a nenosné dřevěné kce, obvod. a střešní plášť</v>
      </c>
      <c r="F129" s="225"/>
      <c r="G129" s="225"/>
      <c r="H129" s="225"/>
      <c r="L129" s="28"/>
    </row>
    <row r="130" spans="2:65" s="1" customFormat="1" ht="6.95" customHeight="1">
      <c r="B130" s="28"/>
      <c r="L130" s="28"/>
    </row>
    <row r="131" spans="2:65" s="1" customFormat="1" ht="12" customHeight="1">
      <c r="B131" s="28"/>
      <c r="C131" s="25" t="s">
        <v>18</v>
      </c>
      <c r="F131" s="23" t="str">
        <f>F12</f>
        <v>Areál ČZU, p.č. 1627/1, Suchdol</v>
      </c>
      <c r="I131" s="25" t="s">
        <v>20</v>
      </c>
      <c r="J131" s="48" t="str">
        <f>IF(J12="","",J12)</f>
        <v>4. 6. 2025</v>
      </c>
      <c r="L131" s="28"/>
    </row>
    <row r="132" spans="2:65" s="1" customFormat="1" ht="6.95" customHeight="1">
      <c r="B132" s="28"/>
      <c r="L132" s="28"/>
    </row>
    <row r="133" spans="2:65" s="1" customFormat="1" ht="15.2" customHeight="1">
      <c r="B133" s="28"/>
      <c r="C133" s="25" t="s">
        <v>22</v>
      </c>
      <c r="F133" s="23" t="str">
        <f>E15</f>
        <v>ČZU v Praze, Kamýcká 129, P6</v>
      </c>
      <c r="I133" s="25" t="s">
        <v>28</v>
      </c>
      <c r="J133" s="26" t="str">
        <f>E21</f>
        <v>MJÖLKING s.r.o.</v>
      </c>
      <c r="L133" s="28"/>
    </row>
    <row r="134" spans="2:65" s="1" customFormat="1" ht="15.2" customHeight="1">
      <c r="B134" s="28"/>
      <c r="C134" s="25" t="s">
        <v>26</v>
      </c>
      <c r="F134" s="23" t="str">
        <f>IF(E18="","",E18)</f>
        <v xml:space="preserve"> </v>
      </c>
      <c r="I134" s="25" t="s">
        <v>31</v>
      </c>
      <c r="J134" s="26" t="str">
        <f>E24</f>
        <v>Ing. Martin Macoun</v>
      </c>
      <c r="L134" s="28"/>
    </row>
    <row r="135" spans="2:65" s="1" customFormat="1" ht="10.35" customHeight="1">
      <c r="B135" s="28"/>
      <c r="L135" s="28"/>
    </row>
    <row r="136" spans="2:65" s="10" customFormat="1" ht="29.25" customHeight="1">
      <c r="B136" s="117"/>
      <c r="C136" s="118" t="s">
        <v>175</v>
      </c>
      <c r="D136" s="119" t="s">
        <v>59</v>
      </c>
      <c r="E136" s="119" t="s">
        <v>55</v>
      </c>
      <c r="F136" s="119" t="s">
        <v>56</v>
      </c>
      <c r="G136" s="119" t="s">
        <v>176</v>
      </c>
      <c r="H136" s="119" t="s">
        <v>177</v>
      </c>
      <c r="I136" s="119" t="s">
        <v>178</v>
      </c>
      <c r="J136" s="120" t="s">
        <v>151</v>
      </c>
      <c r="K136" s="121" t="s">
        <v>179</v>
      </c>
      <c r="L136" s="117"/>
      <c r="M136" s="55" t="s">
        <v>1</v>
      </c>
      <c r="N136" s="56" t="s">
        <v>38</v>
      </c>
      <c r="O136" s="56" t="s">
        <v>180</v>
      </c>
      <c r="P136" s="56" t="s">
        <v>181</v>
      </c>
      <c r="Q136" s="56" t="s">
        <v>182</v>
      </c>
      <c r="R136" s="56" t="s">
        <v>183</v>
      </c>
      <c r="S136" s="56" t="s">
        <v>184</v>
      </c>
      <c r="T136" s="57" t="s">
        <v>185</v>
      </c>
    </row>
    <row r="137" spans="2:65" s="1" customFormat="1" ht="22.9" customHeight="1">
      <c r="B137" s="28"/>
      <c r="C137" s="60" t="s">
        <v>186</v>
      </c>
      <c r="J137" s="122">
        <f>BK137</f>
        <v>0</v>
      </c>
      <c r="L137" s="28"/>
      <c r="M137" s="58"/>
      <c r="N137" s="49"/>
      <c r="O137" s="49"/>
      <c r="P137" s="123">
        <f>P138+P158+P377+P379</f>
        <v>4035.8787089999996</v>
      </c>
      <c r="Q137" s="49"/>
      <c r="R137" s="123">
        <f>R138+R158+R377+R379</f>
        <v>223.63230172000002</v>
      </c>
      <c r="S137" s="49"/>
      <c r="T137" s="124">
        <f>T138+T158+T377+T379</f>
        <v>0</v>
      </c>
      <c r="AT137" s="16" t="s">
        <v>73</v>
      </c>
      <c r="AU137" s="16" t="s">
        <v>153</v>
      </c>
      <c r="BK137" s="125">
        <f>BK138+BK158+BK377+BK379</f>
        <v>0</v>
      </c>
    </row>
    <row r="138" spans="2:65" s="11" customFormat="1" ht="25.9" customHeight="1">
      <c r="B138" s="126"/>
      <c r="D138" s="127" t="s">
        <v>73</v>
      </c>
      <c r="E138" s="128" t="s">
        <v>187</v>
      </c>
      <c r="F138" s="128" t="s">
        <v>188</v>
      </c>
      <c r="J138" s="129">
        <f>BK138</f>
        <v>0</v>
      </c>
      <c r="L138" s="126"/>
      <c r="M138" s="130"/>
      <c r="P138" s="131">
        <f>P139+P144+P156</f>
        <v>223.84884199999999</v>
      </c>
      <c r="R138" s="131">
        <f>R139+R144+R156</f>
        <v>5.883008E-2</v>
      </c>
      <c r="T138" s="132">
        <f>T139+T144+T156</f>
        <v>0</v>
      </c>
      <c r="AR138" s="127" t="s">
        <v>82</v>
      </c>
      <c r="AT138" s="133" t="s">
        <v>73</v>
      </c>
      <c r="AU138" s="133" t="s">
        <v>74</v>
      </c>
      <c r="AY138" s="127" t="s">
        <v>189</v>
      </c>
      <c r="BK138" s="134">
        <f>BK139+BK144+BK156</f>
        <v>0</v>
      </c>
    </row>
    <row r="139" spans="2:65" s="11" customFormat="1" ht="22.9" customHeight="1">
      <c r="B139" s="126"/>
      <c r="D139" s="127" t="s">
        <v>73</v>
      </c>
      <c r="E139" s="135" t="s">
        <v>190</v>
      </c>
      <c r="F139" s="135" t="s">
        <v>191</v>
      </c>
      <c r="J139" s="136">
        <f>BK139</f>
        <v>0</v>
      </c>
      <c r="L139" s="126"/>
      <c r="M139" s="130"/>
      <c r="P139" s="131">
        <f>SUM(P140:P143)</f>
        <v>2.242</v>
      </c>
      <c r="R139" s="131">
        <f>SUM(R140:R143)</f>
        <v>5.883008E-2</v>
      </c>
      <c r="T139" s="132">
        <f>SUM(T140:T143)</f>
        <v>0</v>
      </c>
      <c r="AR139" s="127" t="s">
        <v>82</v>
      </c>
      <c r="AT139" s="133" t="s">
        <v>73</v>
      </c>
      <c r="AU139" s="133" t="s">
        <v>82</v>
      </c>
      <c r="AY139" s="127" t="s">
        <v>189</v>
      </c>
      <c r="BK139" s="134">
        <f>SUM(BK140:BK143)</f>
        <v>0</v>
      </c>
    </row>
    <row r="140" spans="2:65" s="1" customFormat="1" ht="24.2" customHeight="1">
      <c r="B140" s="109"/>
      <c r="C140" s="137" t="s">
        <v>82</v>
      </c>
      <c r="D140" s="137" t="s">
        <v>192</v>
      </c>
      <c r="E140" s="138" t="s">
        <v>193</v>
      </c>
      <c r="F140" s="139" t="s">
        <v>194</v>
      </c>
      <c r="G140" s="140" t="s">
        <v>87</v>
      </c>
      <c r="H140" s="141">
        <v>8.968</v>
      </c>
      <c r="I140" s="142"/>
      <c r="J140" s="142">
        <f>ROUND(I140*H140,2)</f>
        <v>0</v>
      </c>
      <c r="K140" s="143"/>
      <c r="L140" s="28"/>
      <c r="M140" s="144" t="s">
        <v>1</v>
      </c>
      <c r="N140" s="108" t="s">
        <v>39</v>
      </c>
      <c r="O140" s="145">
        <v>0.25</v>
      </c>
      <c r="P140" s="145">
        <f>O140*H140</f>
        <v>2.242</v>
      </c>
      <c r="Q140" s="145">
        <v>6.5599999999999999E-3</v>
      </c>
      <c r="R140" s="145">
        <f>Q140*H140</f>
        <v>5.883008E-2</v>
      </c>
      <c r="S140" s="145">
        <v>0</v>
      </c>
      <c r="T140" s="146">
        <f>S140*H140</f>
        <v>0</v>
      </c>
      <c r="AR140" s="147" t="s">
        <v>195</v>
      </c>
      <c r="AT140" s="147" t="s">
        <v>192</v>
      </c>
      <c r="AU140" s="147" t="s">
        <v>84</v>
      </c>
      <c r="AY140" s="16" t="s">
        <v>189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82</v>
      </c>
      <c r="BK140" s="148">
        <f>ROUND(I140*H140,2)</f>
        <v>0</v>
      </c>
      <c r="BL140" s="16" t="s">
        <v>195</v>
      </c>
      <c r="BM140" s="147" t="s">
        <v>196</v>
      </c>
    </row>
    <row r="141" spans="2:65" s="12" customFormat="1" ht="11.25">
      <c r="B141" s="149"/>
      <c r="D141" s="150" t="s">
        <v>197</v>
      </c>
      <c r="E141" s="151" t="s">
        <v>1</v>
      </c>
      <c r="F141" s="152" t="s">
        <v>198</v>
      </c>
      <c r="H141" s="153">
        <v>7.0460000000000003</v>
      </c>
      <c r="L141" s="149"/>
      <c r="M141" s="154"/>
      <c r="T141" s="155"/>
      <c r="AT141" s="151" t="s">
        <v>197</v>
      </c>
      <c r="AU141" s="151" t="s">
        <v>84</v>
      </c>
      <c r="AV141" s="12" t="s">
        <v>84</v>
      </c>
      <c r="AW141" s="12" t="s">
        <v>30</v>
      </c>
      <c r="AX141" s="12" t="s">
        <v>74</v>
      </c>
      <c r="AY141" s="151" t="s">
        <v>189</v>
      </c>
    </row>
    <row r="142" spans="2:65" s="12" customFormat="1" ht="11.25">
      <c r="B142" s="149"/>
      <c r="D142" s="150" t="s">
        <v>197</v>
      </c>
      <c r="E142" s="151" t="s">
        <v>1</v>
      </c>
      <c r="F142" s="152" t="s">
        <v>199</v>
      </c>
      <c r="H142" s="153">
        <v>1.9219999999999999</v>
      </c>
      <c r="L142" s="149"/>
      <c r="M142" s="154"/>
      <c r="T142" s="155"/>
      <c r="AT142" s="151" t="s">
        <v>197</v>
      </c>
      <c r="AU142" s="151" t="s">
        <v>84</v>
      </c>
      <c r="AV142" s="12" t="s">
        <v>84</v>
      </c>
      <c r="AW142" s="12" t="s">
        <v>30</v>
      </c>
      <c r="AX142" s="12" t="s">
        <v>74</v>
      </c>
      <c r="AY142" s="151" t="s">
        <v>189</v>
      </c>
    </row>
    <row r="143" spans="2:65" s="13" customFormat="1" ht="11.25">
      <c r="B143" s="156"/>
      <c r="D143" s="150" t="s">
        <v>197</v>
      </c>
      <c r="E143" s="157" t="s">
        <v>1</v>
      </c>
      <c r="F143" s="158" t="s">
        <v>200</v>
      </c>
      <c r="H143" s="159">
        <v>8.968</v>
      </c>
      <c r="L143" s="156"/>
      <c r="M143" s="160"/>
      <c r="T143" s="161"/>
      <c r="AT143" s="157" t="s">
        <v>197</v>
      </c>
      <c r="AU143" s="157" t="s">
        <v>84</v>
      </c>
      <c r="AV143" s="13" t="s">
        <v>195</v>
      </c>
      <c r="AW143" s="13" t="s">
        <v>30</v>
      </c>
      <c r="AX143" s="13" t="s">
        <v>82</v>
      </c>
      <c r="AY143" s="157" t="s">
        <v>189</v>
      </c>
    </row>
    <row r="144" spans="2:65" s="11" customFormat="1" ht="22.9" customHeight="1">
      <c r="B144" s="126"/>
      <c r="D144" s="127" t="s">
        <v>73</v>
      </c>
      <c r="E144" s="135" t="s">
        <v>201</v>
      </c>
      <c r="F144" s="135" t="s">
        <v>202</v>
      </c>
      <c r="J144" s="136">
        <f>BK144</f>
        <v>0</v>
      </c>
      <c r="L144" s="126"/>
      <c r="M144" s="130"/>
      <c r="P144" s="131">
        <f>SUM(P145:P155)</f>
        <v>221.32305199999999</v>
      </c>
      <c r="R144" s="131">
        <f>SUM(R145:R155)</f>
        <v>0</v>
      </c>
      <c r="T144" s="132">
        <f>SUM(T145:T155)</f>
        <v>0</v>
      </c>
      <c r="AR144" s="127" t="s">
        <v>82</v>
      </c>
      <c r="AT144" s="133" t="s">
        <v>73</v>
      </c>
      <c r="AU144" s="133" t="s">
        <v>82</v>
      </c>
      <c r="AY144" s="127" t="s">
        <v>189</v>
      </c>
      <c r="BK144" s="134">
        <f>SUM(BK145:BK155)</f>
        <v>0</v>
      </c>
    </row>
    <row r="145" spans="2:65" s="1" customFormat="1" ht="37.9" customHeight="1">
      <c r="B145" s="109"/>
      <c r="C145" s="137" t="s">
        <v>84</v>
      </c>
      <c r="D145" s="137" t="s">
        <v>192</v>
      </c>
      <c r="E145" s="138" t="s">
        <v>203</v>
      </c>
      <c r="F145" s="139" t="s">
        <v>204</v>
      </c>
      <c r="G145" s="140" t="s">
        <v>87</v>
      </c>
      <c r="H145" s="141">
        <v>639.66200000000003</v>
      </c>
      <c r="I145" s="142"/>
      <c r="J145" s="142">
        <f>ROUND(I145*H145,2)</f>
        <v>0</v>
      </c>
      <c r="K145" s="143"/>
      <c r="L145" s="28"/>
      <c r="M145" s="144" t="s">
        <v>1</v>
      </c>
      <c r="N145" s="108" t="s">
        <v>39</v>
      </c>
      <c r="O145" s="145">
        <v>0.16200000000000001</v>
      </c>
      <c r="P145" s="145">
        <f>O145*H145</f>
        <v>103.62524400000001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195</v>
      </c>
      <c r="AT145" s="147" t="s">
        <v>192</v>
      </c>
      <c r="AU145" s="147" t="s">
        <v>84</v>
      </c>
      <c r="AY145" s="16" t="s">
        <v>189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82</v>
      </c>
      <c r="BK145" s="148">
        <f>ROUND(I145*H145,2)</f>
        <v>0</v>
      </c>
      <c r="BL145" s="16" t="s">
        <v>195</v>
      </c>
      <c r="BM145" s="147" t="s">
        <v>205</v>
      </c>
    </row>
    <row r="146" spans="2:65" s="14" customFormat="1" ht="11.25">
      <c r="B146" s="162"/>
      <c r="D146" s="150" t="s">
        <v>197</v>
      </c>
      <c r="E146" s="163" t="s">
        <v>1</v>
      </c>
      <c r="F146" s="164" t="s">
        <v>206</v>
      </c>
      <c r="H146" s="163" t="s">
        <v>1</v>
      </c>
      <c r="L146" s="162"/>
      <c r="M146" s="165"/>
      <c r="T146" s="166"/>
      <c r="AT146" s="163" t="s">
        <v>197</v>
      </c>
      <c r="AU146" s="163" t="s">
        <v>84</v>
      </c>
      <c r="AV146" s="14" t="s">
        <v>82</v>
      </c>
      <c r="AW146" s="14" t="s">
        <v>30</v>
      </c>
      <c r="AX146" s="14" t="s">
        <v>74</v>
      </c>
      <c r="AY146" s="163" t="s">
        <v>189</v>
      </c>
    </row>
    <row r="147" spans="2:65" s="14" customFormat="1" ht="11.25">
      <c r="B147" s="162"/>
      <c r="D147" s="150" t="s">
        <v>197</v>
      </c>
      <c r="E147" s="163" t="s">
        <v>1</v>
      </c>
      <c r="F147" s="164" t="s">
        <v>207</v>
      </c>
      <c r="H147" s="163" t="s">
        <v>1</v>
      </c>
      <c r="L147" s="162"/>
      <c r="M147" s="165"/>
      <c r="T147" s="166"/>
      <c r="AT147" s="163" t="s">
        <v>197</v>
      </c>
      <c r="AU147" s="163" t="s">
        <v>84</v>
      </c>
      <c r="AV147" s="14" t="s">
        <v>82</v>
      </c>
      <c r="AW147" s="14" t="s">
        <v>30</v>
      </c>
      <c r="AX147" s="14" t="s">
        <v>74</v>
      </c>
      <c r="AY147" s="163" t="s">
        <v>189</v>
      </c>
    </row>
    <row r="148" spans="2:65" s="12" customFormat="1" ht="11.25">
      <c r="B148" s="149"/>
      <c r="D148" s="150" t="s">
        <v>197</v>
      </c>
      <c r="E148" s="151" t="s">
        <v>1</v>
      </c>
      <c r="F148" s="152" t="s">
        <v>144</v>
      </c>
      <c r="H148" s="153">
        <v>639.66200000000003</v>
      </c>
      <c r="L148" s="149"/>
      <c r="M148" s="154"/>
      <c r="T148" s="155"/>
      <c r="AT148" s="151" t="s">
        <v>197</v>
      </c>
      <c r="AU148" s="151" t="s">
        <v>84</v>
      </c>
      <c r="AV148" s="12" t="s">
        <v>84</v>
      </c>
      <c r="AW148" s="12" t="s">
        <v>30</v>
      </c>
      <c r="AX148" s="12" t="s">
        <v>82</v>
      </c>
      <c r="AY148" s="151" t="s">
        <v>189</v>
      </c>
    </row>
    <row r="149" spans="2:65" s="1" customFormat="1" ht="37.9" customHeight="1">
      <c r="B149" s="109"/>
      <c r="C149" s="137" t="s">
        <v>92</v>
      </c>
      <c r="D149" s="137" t="s">
        <v>192</v>
      </c>
      <c r="E149" s="138" t="s">
        <v>208</v>
      </c>
      <c r="F149" s="139" t="s">
        <v>209</v>
      </c>
      <c r="G149" s="140" t="s">
        <v>87</v>
      </c>
      <c r="H149" s="141">
        <v>57569.58</v>
      </c>
      <c r="I149" s="142"/>
      <c r="J149" s="142">
        <f>ROUND(I149*H149,2)</f>
        <v>0</v>
      </c>
      <c r="K149" s="143"/>
      <c r="L149" s="28"/>
      <c r="M149" s="144" t="s">
        <v>1</v>
      </c>
      <c r="N149" s="108" t="s">
        <v>39</v>
      </c>
      <c r="O149" s="145">
        <v>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195</v>
      </c>
      <c r="AT149" s="147" t="s">
        <v>192</v>
      </c>
      <c r="AU149" s="147" t="s">
        <v>84</v>
      </c>
      <c r="AY149" s="16" t="s">
        <v>189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6" t="s">
        <v>82</v>
      </c>
      <c r="BK149" s="148">
        <f>ROUND(I149*H149,2)</f>
        <v>0</v>
      </c>
      <c r="BL149" s="16" t="s">
        <v>195</v>
      </c>
      <c r="BM149" s="147" t="s">
        <v>210</v>
      </c>
    </row>
    <row r="150" spans="2:65" s="12" customFormat="1" ht="11.25">
      <c r="B150" s="149"/>
      <c r="D150" s="150" t="s">
        <v>197</v>
      </c>
      <c r="F150" s="152" t="s">
        <v>211</v>
      </c>
      <c r="H150" s="153">
        <v>57569.58</v>
      </c>
      <c r="L150" s="149"/>
      <c r="M150" s="154"/>
      <c r="T150" s="155"/>
      <c r="AT150" s="151" t="s">
        <v>197</v>
      </c>
      <c r="AU150" s="151" t="s">
        <v>84</v>
      </c>
      <c r="AV150" s="12" t="s">
        <v>84</v>
      </c>
      <c r="AW150" s="12" t="s">
        <v>3</v>
      </c>
      <c r="AX150" s="12" t="s">
        <v>82</v>
      </c>
      <c r="AY150" s="151" t="s">
        <v>189</v>
      </c>
    </row>
    <row r="151" spans="2:65" s="1" customFormat="1" ht="37.9" customHeight="1">
      <c r="B151" s="109"/>
      <c r="C151" s="137" t="s">
        <v>195</v>
      </c>
      <c r="D151" s="137" t="s">
        <v>192</v>
      </c>
      <c r="E151" s="138" t="s">
        <v>212</v>
      </c>
      <c r="F151" s="139" t="s">
        <v>213</v>
      </c>
      <c r="G151" s="140" t="s">
        <v>87</v>
      </c>
      <c r="H151" s="141">
        <v>639.66200000000003</v>
      </c>
      <c r="I151" s="142"/>
      <c r="J151" s="142">
        <f>ROUND(I151*H151,2)</f>
        <v>0</v>
      </c>
      <c r="K151" s="143"/>
      <c r="L151" s="28"/>
      <c r="M151" s="144" t="s">
        <v>1</v>
      </c>
      <c r="N151" s="108" t="s">
        <v>39</v>
      </c>
      <c r="O151" s="145">
        <v>0.10199999999999999</v>
      </c>
      <c r="P151" s="145">
        <f>O151*H151</f>
        <v>65.245524000000003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195</v>
      </c>
      <c r="AT151" s="147" t="s">
        <v>192</v>
      </c>
      <c r="AU151" s="147" t="s">
        <v>84</v>
      </c>
      <c r="AY151" s="16" t="s">
        <v>189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82</v>
      </c>
      <c r="BK151" s="148">
        <f>ROUND(I151*H151,2)</f>
        <v>0</v>
      </c>
      <c r="BL151" s="16" t="s">
        <v>195</v>
      </c>
      <c r="BM151" s="147" t="s">
        <v>214</v>
      </c>
    </row>
    <row r="152" spans="2:65" s="1" customFormat="1" ht="16.5" customHeight="1">
      <c r="B152" s="109"/>
      <c r="C152" s="137" t="s">
        <v>215</v>
      </c>
      <c r="D152" s="137" t="s">
        <v>192</v>
      </c>
      <c r="E152" s="138" t="s">
        <v>216</v>
      </c>
      <c r="F152" s="139" t="s">
        <v>217</v>
      </c>
      <c r="G152" s="140" t="s">
        <v>87</v>
      </c>
      <c r="H152" s="141">
        <v>639.66200000000003</v>
      </c>
      <c r="I152" s="142"/>
      <c r="J152" s="142">
        <f>ROUND(I152*H152,2)</f>
        <v>0</v>
      </c>
      <c r="K152" s="143"/>
      <c r="L152" s="28"/>
      <c r="M152" s="144" t="s">
        <v>1</v>
      </c>
      <c r="N152" s="108" t="s">
        <v>39</v>
      </c>
      <c r="O152" s="145">
        <v>4.9000000000000002E-2</v>
      </c>
      <c r="P152" s="145">
        <f>O152*H152</f>
        <v>31.343438000000003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195</v>
      </c>
      <c r="AT152" s="147" t="s">
        <v>192</v>
      </c>
      <c r="AU152" s="147" t="s">
        <v>84</v>
      </c>
      <c r="AY152" s="16" t="s">
        <v>189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6" t="s">
        <v>82</v>
      </c>
      <c r="BK152" s="148">
        <f>ROUND(I152*H152,2)</f>
        <v>0</v>
      </c>
      <c r="BL152" s="16" t="s">
        <v>195</v>
      </c>
      <c r="BM152" s="147" t="s">
        <v>218</v>
      </c>
    </row>
    <row r="153" spans="2:65" s="1" customFormat="1" ht="16.5" customHeight="1">
      <c r="B153" s="109"/>
      <c r="C153" s="137" t="s">
        <v>190</v>
      </c>
      <c r="D153" s="137" t="s">
        <v>192</v>
      </c>
      <c r="E153" s="138" t="s">
        <v>219</v>
      </c>
      <c r="F153" s="139" t="s">
        <v>220</v>
      </c>
      <c r="G153" s="140" t="s">
        <v>87</v>
      </c>
      <c r="H153" s="141">
        <v>57569.58</v>
      </c>
      <c r="I153" s="142"/>
      <c r="J153" s="142">
        <f>ROUND(I153*H153,2)</f>
        <v>0</v>
      </c>
      <c r="K153" s="143"/>
      <c r="L153" s="28"/>
      <c r="M153" s="144" t="s">
        <v>1</v>
      </c>
      <c r="N153" s="108" t="s">
        <v>39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195</v>
      </c>
      <c r="AT153" s="147" t="s">
        <v>192</v>
      </c>
      <c r="AU153" s="147" t="s">
        <v>84</v>
      </c>
      <c r="AY153" s="16" t="s">
        <v>189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6" t="s">
        <v>82</v>
      </c>
      <c r="BK153" s="148">
        <f>ROUND(I153*H153,2)</f>
        <v>0</v>
      </c>
      <c r="BL153" s="16" t="s">
        <v>195</v>
      </c>
      <c r="BM153" s="147" t="s">
        <v>221</v>
      </c>
    </row>
    <row r="154" spans="2:65" s="12" customFormat="1" ht="11.25">
      <c r="B154" s="149"/>
      <c r="D154" s="150" t="s">
        <v>197</v>
      </c>
      <c r="F154" s="152" t="s">
        <v>211</v>
      </c>
      <c r="H154" s="153">
        <v>57569.58</v>
      </c>
      <c r="L154" s="149"/>
      <c r="M154" s="154"/>
      <c r="T154" s="155"/>
      <c r="AT154" s="151" t="s">
        <v>197</v>
      </c>
      <c r="AU154" s="151" t="s">
        <v>84</v>
      </c>
      <c r="AV154" s="12" t="s">
        <v>84</v>
      </c>
      <c r="AW154" s="12" t="s">
        <v>3</v>
      </c>
      <c r="AX154" s="12" t="s">
        <v>82</v>
      </c>
      <c r="AY154" s="151" t="s">
        <v>189</v>
      </c>
    </row>
    <row r="155" spans="2:65" s="1" customFormat="1" ht="21.75" customHeight="1">
      <c r="B155" s="109"/>
      <c r="C155" s="137" t="s">
        <v>222</v>
      </c>
      <c r="D155" s="137" t="s">
        <v>192</v>
      </c>
      <c r="E155" s="138" t="s">
        <v>223</v>
      </c>
      <c r="F155" s="139" t="s">
        <v>224</v>
      </c>
      <c r="G155" s="140" t="s">
        <v>87</v>
      </c>
      <c r="H155" s="141">
        <v>639.66200000000003</v>
      </c>
      <c r="I155" s="142"/>
      <c r="J155" s="142">
        <f>ROUND(I155*H155,2)</f>
        <v>0</v>
      </c>
      <c r="K155" s="143"/>
      <c r="L155" s="28"/>
      <c r="M155" s="144" t="s">
        <v>1</v>
      </c>
      <c r="N155" s="108" t="s">
        <v>39</v>
      </c>
      <c r="O155" s="145">
        <v>3.3000000000000002E-2</v>
      </c>
      <c r="P155" s="145">
        <f>O155*H155</f>
        <v>21.108846000000003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195</v>
      </c>
      <c r="AT155" s="147" t="s">
        <v>192</v>
      </c>
      <c r="AU155" s="147" t="s">
        <v>84</v>
      </c>
      <c r="AY155" s="16" t="s">
        <v>189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6" t="s">
        <v>82</v>
      </c>
      <c r="BK155" s="148">
        <f>ROUND(I155*H155,2)</f>
        <v>0</v>
      </c>
      <c r="BL155" s="16" t="s">
        <v>195</v>
      </c>
      <c r="BM155" s="147" t="s">
        <v>225</v>
      </c>
    </row>
    <row r="156" spans="2:65" s="11" customFormat="1" ht="22.9" customHeight="1">
      <c r="B156" s="126"/>
      <c r="D156" s="127" t="s">
        <v>73</v>
      </c>
      <c r="E156" s="135" t="s">
        <v>226</v>
      </c>
      <c r="F156" s="135" t="s">
        <v>227</v>
      </c>
      <c r="J156" s="136">
        <f>BK156</f>
        <v>0</v>
      </c>
      <c r="L156" s="126"/>
      <c r="M156" s="130"/>
      <c r="P156" s="131">
        <f>P157</f>
        <v>0.28378999999999999</v>
      </c>
      <c r="R156" s="131">
        <f>R157</f>
        <v>0</v>
      </c>
      <c r="T156" s="132">
        <f>T157</f>
        <v>0</v>
      </c>
      <c r="AR156" s="127" t="s">
        <v>82</v>
      </c>
      <c r="AT156" s="133" t="s">
        <v>73</v>
      </c>
      <c r="AU156" s="133" t="s">
        <v>82</v>
      </c>
      <c r="AY156" s="127" t="s">
        <v>189</v>
      </c>
      <c r="BK156" s="134">
        <f>BK157</f>
        <v>0</v>
      </c>
    </row>
    <row r="157" spans="2:65" s="1" customFormat="1" ht="24.2" customHeight="1">
      <c r="B157" s="109"/>
      <c r="C157" s="137" t="s">
        <v>228</v>
      </c>
      <c r="D157" s="137" t="s">
        <v>192</v>
      </c>
      <c r="E157" s="138" t="s">
        <v>229</v>
      </c>
      <c r="F157" s="139" t="s">
        <v>230</v>
      </c>
      <c r="G157" s="140" t="s">
        <v>231</v>
      </c>
      <c r="H157" s="141">
        <v>5.8999999999999997E-2</v>
      </c>
      <c r="I157" s="142"/>
      <c r="J157" s="142">
        <f>ROUND(I157*H157,2)</f>
        <v>0</v>
      </c>
      <c r="K157" s="143"/>
      <c r="L157" s="28"/>
      <c r="M157" s="144" t="s">
        <v>1</v>
      </c>
      <c r="N157" s="108" t="s">
        <v>39</v>
      </c>
      <c r="O157" s="145">
        <v>4.8099999999999996</v>
      </c>
      <c r="P157" s="145">
        <f>O157*H157</f>
        <v>0.28378999999999999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195</v>
      </c>
      <c r="AT157" s="147" t="s">
        <v>192</v>
      </c>
      <c r="AU157" s="147" t="s">
        <v>84</v>
      </c>
      <c r="AY157" s="16" t="s">
        <v>189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6" t="s">
        <v>82</v>
      </c>
      <c r="BK157" s="148">
        <f>ROUND(I157*H157,2)</f>
        <v>0</v>
      </c>
      <c r="BL157" s="16" t="s">
        <v>195</v>
      </c>
      <c r="BM157" s="147" t="s">
        <v>232</v>
      </c>
    </row>
    <row r="158" spans="2:65" s="11" customFormat="1" ht="25.9" customHeight="1">
      <c r="B158" s="126"/>
      <c r="D158" s="127" t="s">
        <v>73</v>
      </c>
      <c r="E158" s="128" t="s">
        <v>233</v>
      </c>
      <c r="F158" s="128" t="s">
        <v>234</v>
      </c>
      <c r="J158" s="129">
        <f>BK158</f>
        <v>0</v>
      </c>
      <c r="L158" s="126"/>
      <c r="M158" s="130"/>
      <c r="P158" s="131">
        <f>P159+P187+P241+P243+P296+P362</f>
        <v>3812.0298669999997</v>
      </c>
      <c r="R158" s="131">
        <f>R159+R187+R241+R243+R296+R362</f>
        <v>223.57347164000001</v>
      </c>
      <c r="T158" s="132">
        <f>T159+T187+T241+T243+T296+T362</f>
        <v>0</v>
      </c>
      <c r="AR158" s="127" t="s">
        <v>84</v>
      </c>
      <c r="AT158" s="133" t="s">
        <v>73</v>
      </c>
      <c r="AU158" s="133" t="s">
        <v>74</v>
      </c>
      <c r="AY158" s="127" t="s">
        <v>189</v>
      </c>
      <c r="BK158" s="134">
        <f>BK159+BK187+BK241+BK243+BK296+BK362</f>
        <v>0</v>
      </c>
    </row>
    <row r="159" spans="2:65" s="11" customFormat="1" ht="22.9" customHeight="1">
      <c r="B159" s="126"/>
      <c r="D159" s="127" t="s">
        <v>73</v>
      </c>
      <c r="E159" s="135" t="s">
        <v>235</v>
      </c>
      <c r="F159" s="135" t="s">
        <v>236</v>
      </c>
      <c r="J159" s="136">
        <f>BK159</f>
        <v>0</v>
      </c>
      <c r="L159" s="126"/>
      <c r="M159" s="130"/>
      <c r="P159" s="131">
        <f>SUM(P160:P186)</f>
        <v>102.43262200000001</v>
      </c>
      <c r="R159" s="131">
        <f>SUM(R160:R186)</f>
        <v>1.1032703000000001</v>
      </c>
      <c r="T159" s="132">
        <f>SUM(T160:T186)</f>
        <v>0</v>
      </c>
      <c r="AR159" s="127" t="s">
        <v>84</v>
      </c>
      <c r="AT159" s="133" t="s">
        <v>73</v>
      </c>
      <c r="AU159" s="133" t="s">
        <v>82</v>
      </c>
      <c r="AY159" s="127" t="s">
        <v>189</v>
      </c>
      <c r="BK159" s="134">
        <f>SUM(BK160:BK186)</f>
        <v>0</v>
      </c>
    </row>
    <row r="160" spans="2:65" s="1" customFormat="1" ht="37.9" customHeight="1">
      <c r="B160" s="109"/>
      <c r="C160" s="137" t="s">
        <v>201</v>
      </c>
      <c r="D160" s="137" t="s">
        <v>192</v>
      </c>
      <c r="E160" s="138" t="s">
        <v>237</v>
      </c>
      <c r="F160" s="139" t="s">
        <v>238</v>
      </c>
      <c r="G160" s="140" t="s">
        <v>87</v>
      </c>
      <c r="H160" s="141">
        <v>244.46</v>
      </c>
      <c r="I160" s="142"/>
      <c r="J160" s="142">
        <f>ROUND(I160*H160,2)</f>
        <v>0</v>
      </c>
      <c r="K160" s="143"/>
      <c r="L160" s="28"/>
      <c r="M160" s="144" t="s">
        <v>1</v>
      </c>
      <c r="N160" s="108" t="s">
        <v>39</v>
      </c>
      <c r="O160" s="145">
        <v>0.23599999999999999</v>
      </c>
      <c r="P160" s="145">
        <f>O160*H160</f>
        <v>57.69256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239</v>
      </c>
      <c r="AT160" s="147" t="s">
        <v>192</v>
      </c>
      <c r="AU160" s="147" t="s">
        <v>84</v>
      </c>
      <c r="AY160" s="16" t="s">
        <v>189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82</v>
      </c>
      <c r="BK160" s="148">
        <f>ROUND(I160*H160,2)</f>
        <v>0</v>
      </c>
      <c r="BL160" s="16" t="s">
        <v>239</v>
      </c>
      <c r="BM160" s="147" t="s">
        <v>240</v>
      </c>
    </row>
    <row r="161" spans="2:65" s="12" customFormat="1" ht="11.25">
      <c r="B161" s="149"/>
      <c r="D161" s="150" t="s">
        <v>197</v>
      </c>
      <c r="E161" s="151" t="s">
        <v>1</v>
      </c>
      <c r="F161" s="152" t="s">
        <v>241</v>
      </c>
      <c r="H161" s="153">
        <v>185.12</v>
      </c>
      <c r="L161" s="149"/>
      <c r="M161" s="154"/>
      <c r="T161" s="155"/>
      <c r="AT161" s="151" t="s">
        <v>197</v>
      </c>
      <c r="AU161" s="151" t="s">
        <v>84</v>
      </c>
      <c r="AV161" s="12" t="s">
        <v>84</v>
      </c>
      <c r="AW161" s="12" t="s">
        <v>30</v>
      </c>
      <c r="AX161" s="12" t="s">
        <v>74</v>
      </c>
      <c r="AY161" s="151" t="s">
        <v>189</v>
      </c>
    </row>
    <row r="162" spans="2:65" s="12" customFormat="1" ht="11.25">
      <c r="B162" s="149"/>
      <c r="D162" s="150" t="s">
        <v>197</v>
      </c>
      <c r="E162" s="151" t="s">
        <v>1</v>
      </c>
      <c r="F162" s="152" t="s">
        <v>242</v>
      </c>
      <c r="H162" s="153">
        <v>59.34</v>
      </c>
      <c r="L162" s="149"/>
      <c r="M162" s="154"/>
      <c r="T162" s="155"/>
      <c r="AT162" s="151" t="s">
        <v>197</v>
      </c>
      <c r="AU162" s="151" t="s">
        <v>84</v>
      </c>
      <c r="AV162" s="12" t="s">
        <v>84</v>
      </c>
      <c r="AW162" s="12" t="s">
        <v>30</v>
      </c>
      <c r="AX162" s="12" t="s">
        <v>74</v>
      </c>
      <c r="AY162" s="151" t="s">
        <v>189</v>
      </c>
    </row>
    <row r="163" spans="2:65" s="13" customFormat="1" ht="11.25">
      <c r="B163" s="156"/>
      <c r="D163" s="150" t="s">
        <v>197</v>
      </c>
      <c r="E163" s="157" t="s">
        <v>1</v>
      </c>
      <c r="F163" s="158" t="s">
        <v>200</v>
      </c>
      <c r="H163" s="159">
        <v>244.46</v>
      </c>
      <c r="L163" s="156"/>
      <c r="M163" s="160"/>
      <c r="T163" s="161"/>
      <c r="AT163" s="157" t="s">
        <v>197</v>
      </c>
      <c r="AU163" s="157" t="s">
        <v>84</v>
      </c>
      <c r="AV163" s="13" t="s">
        <v>195</v>
      </c>
      <c r="AW163" s="13" t="s">
        <v>30</v>
      </c>
      <c r="AX163" s="13" t="s">
        <v>82</v>
      </c>
      <c r="AY163" s="157" t="s">
        <v>189</v>
      </c>
    </row>
    <row r="164" spans="2:65" s="1" customFormat="1" ht="33" customHeight="1">
      <c r="B164" s="109"/>
      <c r="C164" s="167" t="s">
        <v>243</v>
      </c>
      <c r="D164" s="167" t="s">
        <v>244</v>
      </c>
      <c r="E164" s="168" t="s">
        <v>245</v>
      </c>
      <c r="F164" s="169" t="s">
        <v>246</v>
      </c>
      <c r="G164" s="170" t="s">
        <v>87</v>
      </c>
      <c r="H164" s="171">
        <v>293.35199999999998</v>
      </c>
      <c r="I164" s="172"/>
      <c r="J164" s="172">
        <f>ROUND(I164*H164,2)</f>
        <v>0</v>
      </c>
      <c r="K164" s="173"/>
      <c r="L164" s="174"/>
      <c r="M164" s="175" t="s">
        <v>1</v>
      </c>
      <c r="N164" s="176" t="s">
        <v>39</v>
      </c>
      <c r="O164" s="145">
        <v>0</v>
      </c>
      <c r="P164" s="145">
        <f>O164*H164</f>
        <v>0</v>
      </c>
      <c r="Q164" s="145">
        <v>2.2300000000000002E-3</v>
      </c>
      <c r="R164" s="145">
        <f>Q164*H164</f>
        <v>0.65417495999999997</v>
      </c>
      <c r="S164" s="145">
        <v>0</v>
      </c>
      <c r="T164" s="146">
        <f>S164*H164</f>
        <v>0</v>
      </c>
      <c r="AR164" s="147" t="s">
        <v>247</v>
      </c>
      <c r="AT164" s="147" t="s">
        <v>244</v>
      </c>
      <c r="AU164" s="147" t="s">
        <v>84</v>
      </c>
      <c r="AY164" s="16" t="s">
        <v>189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6" t="s">
        <v>82</v>
      </c>
      <c r="BK164" s="148">
        <f>ROUND(I164*H164,2)</f>
        <v>0</v>
      </c>
      <c r="BL164" s="16" t="s">
        <v>239</v>
      </c>
      <c r="BM164" s="147" t="s">
        <v>248</v>
      </c>
    </row>
    <row r="165" spans="2:65" s="12" customFormat="1" ht="11.25">
      <c r="B165" s="149"/>
      <c r="D165" s="150" t="s">
        <v>197</v>
      </c>
      <c r="F165" s="152" t="s">
        <v>249</v>
      </c>
      <c r="H165" s="153">
        <v>293.35199999999998</v>
      </c>
      <c r="L165" s="149"/>
      <c r="M165" s="154"/>
      <c r="T165" s="155"/>
      <c r="AT165" s="151" t="s">
        <v>197</v>
      </c>
      <c r="AU165" s="151" t="s">
        <v>84</v>
      </c>
      <c r="AV165" s="12" t="s">
        <v>84</v>
      </c>
      <c r="AW165" s="12" t="s">
        <v>3</v>
      </c>
      <c r="AX165" s="12" t="s">
        <v>82</v>
      </c>
      <c r="AY165" s="151" t="s">
        <v>189</v>
      </c>
    </row>
    <row r="166" spans="2:65" s="1" customFormat="1" ht="44.25" customHeight="1">
      <c r="B166" s="109"/>
      <c r="C166" s="137" t="s">
        <v>250</v>
      </c>
      <c r="D166" s="137" t="s">
        <v>192</v>
      </c>
      <c r="E166" s="138" t="s">
        <v>251</v>
      </c>
      <c r="F166" s="139" t="s">
        <v>252</v>
      </c>
      <c r="G166" s="140" t="s">
        <v>87</v>
      </c>
      <c r="H166" s="141">
        <v>130.85400000000001</v>
      </c>
      <c r="I166" s="142"/>
      <c r="J166" s="142">
        <f>ROUND(I166*H166,2)</f>
        <v>0</v>
      </c>
      <c r="K166" s="143"/>
      <c r="L166" s="28"/>
      <c r="M166" s="144" t="s">
        <v>1</v>
      </c>
      <c r="N166" s="108" t="s">
        <v>39</v>
      </c>
      <c r="O166" s="145">
        <v>0.32800000000000001</v>
      </c>
      <c r="P166" s="145">
        <f>O166*H166</f>
        <v>42.920112000000003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239</v>
      </c>
      <c r="AT166" s="147" t="s">
        <v>192</v>
      </c>
      <c r="AU166" s="147" t="s">
        <v>84</v>
      </c>
      <c r="AY166" s="16" t="s">
        <v>189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6" t="s">
        <v>82</v>
      </c>
      <c r="BK166" s="148">
        <f>ROUND(I166*H166,2)</f>
        <v>0</v>
      </c>
      <c r="BL166" s="16" t="s">
        <v>239</v>
      </c>
      <c r="BM166" s="147" t="s">
        <v>253</v>
      </c>
    </row>
    <row r="167" spans="2:65" s="12" customFormat="1" ht="11.25">
      <c r="B167" s="149"/>
      <c r="D167" s="150" t="s">
        <v>197</v>
      </c>
      <c r="E167" s="151" t="s">
        <v>1</v>
      </c>
      <c r="F167" s="152" t="s">
        <v>254</v>
      </c>
      <c r="H167" s="153">
        <v>27.591000000000001</v>
      </c>
      <c r="L167" s="149"/>
      <c r="M167" s="154"/>
      <c r="T167" s="155"/>
      <c r="AT167" s="151" t="s">
        <v>197</v>
      </c>
      <c r="AU167" s="151" t="s">
        <v>84</v>
      </c>
      <c r="AV167" s="12" t="s">
        <v>84</v>
      </c>
      <c r="AW167" s="12" t="s">
        <v>30</v>
      </c>
      <c r="AX167" s="12" t="s">
        <v>74</v>
      </c>
      <c r="AY167" s="151" t="s">
        <v>189</v>
      </c>
    </row>
    <row r="168" spans="2:65" s="12" customFormat="1" ht="11.25">
      <c r="B168" s="149"/>
      <c r="D168" s="150" t="s">
        <v>197</v>
      </c>
      <c r="E168" s="151" t="s">
        <v>1</v>
      </c>
      <c r="F168" s="152" t="s">
        <v>255</v>
      </c>
      <c r="H168" s="153">
        <v>103.26300000000001</v>
      </c>
      <c r="L168" s="149"/>
      <c r="M168" s="154"/>
      <c r="T168" s="155"/>
      <c r="AT168" s="151" t="s">
        <v>197</v>
      </c>
      <c r="AU168" s="151" t="s">
        <v>84</v>
      </c>
      <c r="AV168" s="12" t="s">
        <v>84</v>
      </c>
      <c r="AW168" s="12" t="s">
        <v>30</v>
      </c>
      <c r="AX168" s="12" t="s">
        <v>74</v>
      </c>
      <c r="AY168" s="151" t="s">
        <v>189</v>
      </c>
    </row>
    <row r="169" spans="2:65" s="13" customFormat="1" ht="11.25">
      <c r="B169" s="156"/>
      <c r="D169" s="150" t="s">
        <v>197</v>
      </c>
      <c r="E169" s="157" t="s">
        <v>1</v>
      </c>
      <c r="F169" s="158" t="s">
        <v>200</v>
      </c>
      <c r="H169" s="159">
        <v>130.85400000000001</v>
      </c>
      <c r="L169" s="156"/>
      <c r="M169" s="160"/>
      <c r="T169" s="161"/>
      <c r="AT169" s="157" t="s">
        <v>197</v>
      </c>
      <c r="AU169" s="157" t="s">
        <v>84</v>
      </c>
      <c r="AV169" s="13" t="s">
        <v>195</v>
      </c>
      <c r="AW169" s="13" t="s">
        <v>30</v>
      </c>
      <c r="AX169" s="13" t="s">
        <v>82</v>
      </c>
      <c r="AY169" s="157" t="s">
        <v>189</v>
      </c>
    </row>
    <row r="170" spans="2:65" s="1" customFormat="1" ht="33" customHeight="1">
      <c r="B170" s="109"/>
      <c r="C170" s="167" t="s">
        <v>8</v>
      </c>
      <c r="D170" s="167" t="s">
        <v>244</v>
      </c>
      <c r="E170" s="168" t="s">
        <v>245</v>
      </c>
      <c r="F170" s="169" t="s">
        <v>246</v>
      </c>
      <c r="G170" s="170" t="s">
        <v>87</v>
      </c>
      <c r="H170" s="171">
        <v>163.56800000000001</v>
      </c>
      <c r="I170" s="172"/>
      <c r="J170" s="172">
        <f>ROUND(I170*H170,2)</f>
        <v>0</v>
      </c>
      <c r="K170" s="173"/>
      <c r="L170" s="174"/>
      <c r="M170" s="175" t="s">
        <v>1</v>
      </c>
      <c r="N170" s="176" t="s">
        <v>39</v>
      </c>
      <c r="O170" s="145">
        <v>0</v>
      </c>
      <c r="P170" s="145">
        <f>O170*H170</f>
        <v>0</v>
      </c>
      <c r="Q170" s="145">
        <v>2.2300000000000002E-3</v>
      </c>
      <c r="R170" s="145">
        <f>Q170*H170</f>
        <v>0.36475664000000008</v>
      </c>
      <c r="S170" s="145">
        <v>0</v>
      </c>
      <c r="T170" s="146">
        <f>S170*H170</f>
        <v>0</v>
      </c>
      <c r="AR170" s="147" t="s">
        <v>247</v>
      </c>
      <c r="AT170" s="147" t="s">
        <v>244</v>
      </c>
      <c r="AU170" s="147" t="s">
        <v>84</v>
      </c>
      <c r="AY170" s="16" t="s">
        <v>189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6" t="s">
        <v>82</v>
      </c>
      <c r="BK170" s="148">
        <f>ROUND(I170*H170,2)</f>
        <v>0</v>
      </c>
      <c r="BL170" s="16" t="s">
        <v>239</v>
      </c>
      <c r="BM170" s="147" t="s">
        <v>256</v>
      </c>
    </row>
    <row r="171" spans="2:65" s="12" customFormat="1" ht="11.25">
      <c r="B171" s="149"/>
      <c r="D171" s="150" t="s">
        <v>197</v>
      </c>
      <c r="F171" s="152" t="s">
        <v>257</v>
      </c>
      <c r="H171" s="153">
        <v>163.56800000000001</v>
      </c>
      <c r="L171" s="149"/>
      <c r="M171" s="154"/>
      <c r="T171" s="155"/>
      <c r="AT171" s="151" t="s">
        <v>197</v>
      </c>
      <c r="AU171" s="151" t="s">
        <v>84</v>
      </c>
      <c r="AV171" s="12" t="s">
        <v>84</v>
      </c>
      <c r="AW171" s="12" t="s">
        <v>3</v>
      </c>
      <c r="AX171" s="12" t="s">
        <v>82</v>
      </c>
      <c r="AY171" s="151" t="s">
        <v>189</v>
      </c>
    </row>
    <row r="172" spans="2:65" s="1" customFormat="1" ht="24.2" customHeight="1">
      <c r="B172" s="109"/>
      <c r="C172" s="137" t="s">
        <v>258</v>
      </c>
      <c r="D172" s="137" t="s">
        <v>192</v>
      </c>
      <c r="E172" s="138" t="s">
        <v>259</v>
      </c>
      <c r="F172" s="139" t="s">
        <v>260</v>
      </c>
      <c r="G172" s="140" t="s">
        <v>87</v>
      </c>
      <c r="H172" s="141">
        <v>244.46</v>
      </c>
      <c r="I172" s="142"/>
      <c r="J172" s="142">
        <f>ROUND(I172*H172,2)</f>
        <v>0</v>
      </c>
      <c r="K172" s="143"/>
      <c r="L172" s="28"/>
      <c r="M172" s="144" t="s">
        <v>1</v>
      </c>
      <c r="N172" s="108" t="s">
        <v>39</v>
      </c>
      <c r="O172" s="145">
        <v>0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239</v>
      </c>
      <c r="AT172" s="147" t="s">
        <v>192</v>
      </c>
      <c r="AU172" s="147" t="s">
        <v>84</v>
      </c>
      <c r="AY172" s="16" t="s">
        <v>189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6" t="s">
        <v>82</v>
      </c>
      <c r="BK172" s="148">
        <f>ROUND(I172*H172,2)</f>
        <v>0</v>
      </c>
      <c r="BL172" s="16" t="s">
        <v>239</v>
      </c>
      <c r="BM172" s="147" t="s">
        <v>261</v>
      </c>
    </row>
    <row r="173" spans="2:65" s="12" customFormat="1" ht="11.25">
      <c r="B173" s="149"/>
      <c r="D173" s="150" t="s">
        <v>197</v>
      </c>
      <c r="E173" s="151" t="s">
        <v>1</v>
      </c>
      <c r="F173" s="152" t="s">
        <v>262</v>
      </c>
      <c r="H173" s="153">
        <v>59.34</v>
      </c>
      <c r="L173" s="149"/>
      <c r="M173" s="154"/>
      <c r="T173" s="155"/>
      <c r="AT173" s="151" t="s">
        <v>197</v>
      </c>
      <c r="AU173" s="151" t="s">
        <v>84</v>
      </c>
      <c r="AV173" s="12" t="s">
        <v>84</v>
      </c>
      <c r="AW173" s="12" t="s">
        <v>30</v>
      </c>
      <c r="AX173" s="12" t="s">
        <v>74</v>
      </c>
      <c r="AY173" s="151" t="s">
        <v>189</v>
      </c>
    </row>
    <row r="174" spans="2:65" s="12" customFormat="1" ht="11.25">
      <c r="B174" s="149"/>
      <c r="D174" s="150" t="s">
        <v>197</v>
      </c>
      <c r="E174" s="151" t="s">
        <v>1</v>
      </c>
      <c r="F174" s="152" t="s">
        <v>241</v>
      </c>
      <c r="H174" s="153">
        <v>185.12</v>
      </c>
      <c r="L174" s="149"/>
      <c r="M174" s="154"/>
      <c r="T174" s="155"/>
      <c r="AT174" s="151" t="s">
        <v>197</v>
      </c>
      <c r="AU174" s="151" t="s">
        <v>84</v>
      </c>
      <c r="AV174" s="12" t="s">
        <v>84</v>
      </c>
      <c r="AW174" s="12" t="s">
        <v>30</v>
      </c>
      <c r="AX174" s="12" t="s">
        <v>74</v>
      </c>
      <c r="AY174" s="151" t="s">
        <v>189</v>
      </c>
    </row>
    <row r="175" spans="2:65" s="13" customFormat="1" ht="11.25">
      <c r="B175" s="156"/>
      <c r="D175" s="150" t="s">
        <v>197</v>
      </c>
      <c r="E175" s="157" t="s">
        <v>1</v>
      </c>
      <c r="F175" s="158" t="s">
        <v>200</v>
      </c>
      <c r="H175" s="159">
        <v>244.46</v>
      </c>
      <c r="L175" s="156"/>
      <c r="M175" s="160"/>
      <c r="T175" s="161"/>
      <c r="AT175" s="157" t="s">
        <v>197</v>
      </c>
      <c r="AU175" s="157" t="s">
        <v>84</v>
      </c>
      <c r="AV175" s="13" t="s">
        <v>195</v>
      </c>
      <c r="AW175" s="13" t="s">
        <v>30</v>
      </c>
      <c r="AX175" s="13" t="s">
        <v>82</v>
      </c>
      <c r="AY175" s="157" t="s">
        <v>189</v>
      </c>
    </row>
    <row r="176" spans="2:65" s="1" customFormat="1" ht="24.2" customHeight="1">
      <c r="B176" s="109"/>
      <c r="C176" s="167" t="s">
        <v>263</v>
      </c>
      <c r="D176" s="167" t="s">
        <v>244</v>
      </c>
      <c r="E176" s="168" t="s">
        <v>264</v>
      </c>
      <c r="F176" s="169" t="s">
        <v>265</v>
      </c>
      <c r="G176" s="170" t="s">
        <v>87</v>
      </c>
      <c r="H176" s="171">
        <v>281.12900000000002</v>
      </c>
      <c r="I176" s="172"/>
      <c r="J176" s="172">
        <f>ROUND(I176*H176,2)</f>
        <v>0</v>
      </c>
      <c r="K176" s="173"/>
      <c r="L176" s="174"/>
      <c r="M176" s="175" t="s">
        <v>1</v>
      </c>
      <c r="N176" s="176" t="s">
        <v>39</v>
      </c>
      <c r="O176" s="145">
        <v>0</v>
      </c>
      <c r="P176" s="145">
        <f>O176*H176</f>
        <v>0</v>
      </c>
      <c r="Q176" s="145">
        <v>2.9999999999999997E-4</v>
      </c>
      <c r="R176" s="145">
        <f>Q176*H176</f>
        <v>8.4338700000000003E-2</v>
      </c>
      <c r="S176" s="145">
        <v>0</v>
      </c>
      <c r="T176" s="146">
        <f>S176*H176</f>
        <v>0</v>
      </c>
      <c r="AR176" s="147" t="s">
        <v>247</v>
      </c>
      <c r="AT176" s="147" t="s">
        <v>244</v>
      </c>
      <c r="AU176" s="147" t="s">
        <v>84</v>
      </c>
      <c r="AY176" s="16" t="s">
        <v>189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6" t="s">
        <v>82</v>
      </c>
      <c r="BK176" s="148">
        <f>ROUND(I176*H176,2)</f>
        <v>0</v>
      </c>
      <c r="BL176" s="16" t="s">
        <v>239</v>
      </c>
      <c r="BM176" s="147" t="s">
        <v>266</v>
      </c>
    </row>
    <row r="177" spans="2:65" s="12" customFormat="1" ht="11.25">
      <c r="B177" s="149"/>
      <c r="D177" s="150" t="s">
        <v>197</v>
      </c>
      <c r="E177" s="151" t="s">
        <v>1</v>
      </c>
      <c r="F177" s="152" t="s">
        <v>262</v>
      </c>
      <c r="H177" s="153">
        <v>59.34</v>
      </c>
      <c r="L177" s="149"/>
      <c r="M177" s="154"/>
      <c r="T177" s="155"/>
      <c r="AT177" s="151" t="s">
        <v>197</v>
      </c>
      <c r="AU177" s="151" t="s">
        <v>84</v>
      </c>
      <c r="AV177" s="12" t="s">
        <v>84</v>
      </c>
      <c r="AW177" s="12" t="s">
        <v>30</v>
      </c>
      <c r="AX177" s="12" t="s">
        <v>74</v>
      </c>
      <c r="AY177" s="151" t="s">
        <v>189</v>
      </c>
    </row>
    <row r="178" spans="2:65" s="12" customFormat="1" ht="11.25">
      <c r="B178" s="149"/>
      <c r="D178" s="150" t="s">
        <v>197</v>
      </c>
      <c r="E178" s="151" t="s">
        <v>1</v>
      </c>
      <c r="F178" s="152" t="s">
        <v>241</v>
      </c>
      <c r="H178" s="153">
        <v>185.12</v>
      </c>
      <c r="L178" s="149"/>
      <c r="M178" s="154"/>
      <c r="T178" s="155"/>
      <c r="AT178" s="151" t="s">
        <v>197</v>
      </c>
      <c r="AU178" s="151" t="s">
        <v>84</v>
      </c>
      <c r="AV178" s="12" t="s">
        <v>84</v>
      </c>
      <c r="AW178" s="12" t="s">
        <v>30</v>
      </c>
      <c r="AX178" s="12" t="s">
        <v>74</v>
      </c>
      <c r="AY178" s="151" t="s">
        <v>189</v>
      </c>
    </row>
    <row r="179" spans="2:65" s="13" customFormat="1" ht="11.25">
      <c r="B179" s="156"/>
      <c r="D179" s="150" t="s">
        <v>197</v>
      </c>
      <c r="E179" s="157" t="s">
        <v>1</v>
      </c>
      <c r="F179" s="158" t="s">
        <v>200</v>
      </c>
      <c r="H179" s="159">
        <v>244.46</v>
      </c>
      <c r="L179" s="156"/>
      <c r="M179" s="160"/>
      <c r="T179" s="161"/>
      <c r="AT179" s="157" t="s">
        <v>197</v>
      </c>
      <c r="AU179" s="157" t="s">
        <v>84</v>
      </c>
      <c r="AV179" s="13" t="s">
        <v>195</v>
      </c>
      <c r="AW179" s="13" t="s">
        <v>30</v>
      </c>
      <c r="AX179" s="13" t="s">
        <v>82</v>
      </c>
      <c r="AY179" s="157" t="s">
        <v>189</v>
      </c>
    </row>
    <row r="180" spans="2:65" s="12" customFormat="1" ht="11.25">
      <c r="B180" s="149"/>
      <c r="D180" s="150" t="s">
        <v>197</v>
      </c>
      <c r="F180" s="152" t="s">
        <v>267</v>
      </c>
      <c r="H180" s="153">
        <v>281.12900000000002</v>
      </c>
      <c r="L180" s="149"/>
      <c r="M180" s="154"/>
      <c r="T180" s="155"/>
      <c r="AT180" s="151" t="s">
        <v>197</v>
      </c>
      <c r="AU180" s="151" t="s">
        <v>84</v>
      </c>
      <c r="AV180" s="12" t="s">
        <v>84</v>
      </c>
      <c r="AW180" s="12" t="s">
        <v>3</v>
      </c>
      <c r="AX180" s="12" t="s">
        <v>82</v>
      </c>
      <c r="AY180" s="151" t="s">
        <v>189</v>
      </c>
    </row>
    <row r="181" spans="2:65" s="1" customFormat="1" ht="16.5" customHeight="1">
      <c r="B181" s="109"/>
      <c r="C181" s="137" t="s">
        <v>268</v>
      </c>
      <c r="D181" s="137" t="s">
        <v>192</v>
      </c>
      <c r="E181" s="138" t="s">
        <v>269</v>
      </c>
      <c r="F181" s="139" t="s">
        <v>270</v>
      </c>
      <c r="G181" s="140" t="s">
        <v>271</v>
      </c>
      <c r="H181" s="141">
        <v>133.43799999999999</v>
      </c>
      <c r="I181" s="142"/>
      <c r="J181" s="142">
        <f>ROUND(I181*H181,2)</f>
        <v>0</v>
      </c>
      <c r="K181" s="143"/>
      <c r="L181" s="28"/>
      <c r="M181" s="144" t="s">
        <v>1</v>
      </c>
      <c r="N181" s="108" t="s">
        <v>39</v>
      </c>
      <c r="O181" s="145">
        <v>0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239</v>
      </c>
      <c r="AT181" s="147" t="s">
        <v>192</v>
      </c>
      <c r="AU181" s="147" t="s">
        <v>84</v>
      </c>
      <c r="AY181" s="16" t="s">
        <v>189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6" t="s">
        <v>82</v>
      </c>
      <c r="BK181" s="148">
        <f>ROUND(I181*H181,2)</f>
        <v>0</v>
      </c>
      <c r="BL181" s="16" t="s">
        <v>239</v>
      </c>
      <c r="BM181" s="147" t="s">
        <v>272</v>
      </c>
    </row>
    <row r="182" spans="2:65" s="14" customFormat="1" ht="11.25">
      <c r="B182" s="162"/>
      <c r="D182" s="150" t="s">
        <v>197</v>
      </c>
      <c r="E182" s="163" t="s">
        <v>1</v>
      </c>
      <c r="F182" s="164" t="s">
        <v>206</v>
      </c>
      <c r="H182" s="163" t="s">
        <v>1</v>
      </c>
      <c r="L182" s="162"/>
      <c r="M182" s="165"/>
      <c r="T182" s="166"/>
      <c r="AT182" s="163" t="s">
        <v>197</v>
      </c>
      <c r="AU182" s="163" t="s">
        <v>84</v>
      </c>
      <c r="AV182" s="14" t="s">
        <v>82</v>
      </c>
      <c r="AW182" s="14" t="s">
        <v>30</v>
      </c>
      <c r="AX182" s="14" t="s">
        <v>74</v>
      </c>
      <c r="AY182" s="163" t="s">
        <v>189</v>
      </c>
    </row>
    <row r="183" spans="2:65" s="12" customFormat="1" ht="11.25">
      <c r="B183" s="149"/>
      <c r="D183" s="150" t="s">
        <v>197</v>
      </c>
      <c r="E183" s="151" t="s">
        <v>1</v>
      </c>
      <c r="F183" s="152" t="s">
        <v>273</v>
      </c>
      <c r="H183" s="153">
        <v>73.709999999999994</v>
      </c>
      <c r="L183" s="149"/>
      <c r="M183" s="154"/>
      <c r="T183" s="155"/>
      <c r="AT183" s="151" t="s">
        <v>197</v>
      </c>
      <c r="AU183" s="151" t="s">
        <v>84</v>
      </c>
      <c r="AV183" s="12" t="s">
        <v>84</v>
      </c>
      <c r="AW183" s="12" t="s">
        <v>30</v>
      </c>
      <c r="AX183" s="12" t="s">
        <v>74</v>
      </c>
      <c r="AY183" s="151" t="s">
        <v>189</v>
      </c>
    </row>
    <row r="184" spans="2:65" s="14" customFormat="1" ht="11.25">
      <c r="B184" s="162"/>
      <c r="D184" s="150" t="s">
        <v>197</v>
      </c>
      <c r="E184" s="163" t="s">
        <v>1</v>
      </c>
      <c r="F184" s="164" t="s">
        <v>274</v>
      </c>
      <c r="H184" s="163" t="s">
        <v>1</v>
      </c>
      <c r="L184" s="162"/>
      <c r="M184" s="165"/>
      <c r="T184" s="166"/>
      <c r="AT184" s="163" t="s">
        <v>197</v>
      </c>
      <c r="AU184" s="163" t="s">
        <v>84</v>
      </c>
      <c r="AV184" s="14" t="s">
        <v>82</v>
      </c>
      <c r="AW184" s="14" t="s">
        <v>30</v>
      </c>
      <c r="AX184" s="14" t="s">
        <v>74</v>
      </c>
      <c r="AY184" s="163" t="s">
        <v>189</v>
      </c>
    </row>
    <row r="185" spans="2:65" s="12" customFormat="1" ht="11.25">
      <c r="B185" s="149"/>
      <c r="D185" s="150" t="s">
        <v>197</v>
      </c>
      <c r="E185" s="151" t="s">
        <v>1</v>
      </c>
      <c r="F185" s="152" t="s">
        <v>141</v>
      </c>
      <c r="H185" s="153">
        <v>133.43799999999999</v>
      </c>
      <c r="L185" s="149"/>
      <c r="M185" s="154"/>
      <c r="T185" s="155"/>
      <c r="AT185" s="151" t="s">
        <v>197</v>
      </c>
      <c r="AU185" s="151" t="s">
        <v>84</v>
      </c>
      <c r="AV185" s="12" t="s">
        <v>84</v>
      </c>
      <c r="AW185" s="12" t="s">
        <v>30</v>
      </c>
      <c r="AX185" s="12" t="s">
        <v>82</v>
      </c>
      <c r="AY185" s="151" t="s">
        <v>189</v>
      </c>
    </row>
    <row r="186" spans="2:65" s="1" customFormat="1" ht="24.2" customHeight="1">
      <c r="B186" s="109"/>
      <c r="C186" s="137" t="s">
        <v>239</v>
      </c>
      <c r="D186" s="137" t="s">
        <v>192</v>
      </c>
      <c r="E186" s="138" t="s">
        <v>275</v>
      </c>
      <c r="F186" s="139" t="s">
        <v>276</v>
      </c>
      <c r="G186" s="140" t="s">
        <v>231</v>
      </c>
      <c r="H186" s="141">
        <v>1.103</v>
      </c>
      <c r="I186" s="142"/>
      <c r="J186" s="142">
        <f>ROUND(I186*H186,2)</f>
        <v>0</v>
      </c>
      <c r="K186" s="143"/>
      <c r="L186" s="28"/>
      <c r="M186" s="144" t="s">
        <v>1</v>
      </c>
      <c r="N186" s="108" t="s">
        <v>39</v>
      </c>
      <c r="O186" s="145">
        <v>1.65</v>
      </c>
      <c r="P186" s="145">
        <f>O186*H186</f>
        <v>1.81995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239</v>
      </c>
      <c r="AT186" s="147" t="s">
        <v>192</v>
      </c>
      <c r="AU186" s="147" t="s">
        <v>84</v>
      </c>
      <c r="AY186" s="16" t="s">
        <v>189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6" t="s">
        <v>82</v>
      </c>
      <c r="BK186" s="148">
        <f>ROUND(I186*H186,2)</f>
        <v>0</v>
      </c>
      <c r="BL186" s="16" t="s">
        <v>239</v>
      </c>
      <c r="BM186" s="147" t="s">
        <v>277</v>
      </c>
    </row>
    <row r="187" spans="2:65" s="11" customFormat="1" ht="22.9" customHeight="1">
      <c r="B187" s="126"/>
      <c r="D187" s="127" t="s">
        <v>73</v>
      </c>
      <c r="E187" s="135" t="s">
        <v>278</v>
      </c>
      <c r="F187" s="135" t="s">
        <v>279</v>
      </c>
      <c r="J187" s="136">
        <f>BK187</f>
        <v>0</v>
      </c>
      <c r="L187" s="126"/>
      <c r="M187" s="130"/>
      <c r="P187" s="131">
        <f>SUM(P188:P240)</f>
        <v>228.32242199999999</v>
      </c>
      <c r="R187" s="131">
        <f>SUM(R188:R240)</f>
        <v>8.5733441199999998</v>
      </c>
      <c r="T187" s="132">
        <f>SUM(T188:T240)</f>
        <v>0</v>
      </c>
      <c r="AR187" s="127" t="s">
        <v>84</v>
      </c>
      <c r="AT187" s="133" t="s">
        <v>73</v>
      </c>
      <c r="AU187" s="133" t="s">
        <v>82</v>
      </c>
      <c r="AY187" s="127" t="s">
        <v>189</v>
      </c>
      <c r="BK187" s="134">
        <f>SUM(BK188:BK240)</f>
        <v>0</v>
      </c>
    </row>
    <row r="188" spans="2:65" s="1" customFormat="1" ht="24.2" customHeight="1">
      <c r="B188" s="109"/>
      <c r="C188" s="137" t="s">
        <v>280</v>
      </c>
      <c r="D188" s="137" t="s">
        <v>192</v>
      </c>
      <c r="E188" s="138" t="s">
        <v>281</v>
      </c>
      <c r="F188" s="139" t="s">
        <v>282</v>
      </c>
      <c r="G188" s="140" t="s">
        <v>87</v>
      </c>
      <c r="H188" s="141">
        <v>16.103999999999999</v>
      </c>
      <c r="I188" s="142"/>
      <c r="J188" s="142">
        <f>ROUND(I188*H188,2)</f>
        <v>0</v>
      </c>
      <c r="K188" s="143"/>
      <c r="L188" s="28"/>
      <c r="M188" s="144" t="s">
        <v>1</v>
      </c>
      <c r="N188" s="108" t="s">
        <v>39</v>
      </c>
      <c r="O188" s="145">
        <v>0.24099999999999999</v>
      </c>
      <c r="P188" s="145">
        <f>O188*H188</f>
        <v>3.8810639999999998</v>
      </c>
      <c r="Q188" s="145">
        <v>6.0000000000000001E-3</v>
      </c>
      <c r="R188" s="145">
        <f>Q188*H188</f>
        <v>9.6624000000000002E-2</v>
      </c>
      <c r="S188" s="145">
        <v>0</v>
      </c>
      <c r="T188" s="146">
        <f>S188*H188</f>
        <v>0</v>
      </c>
      <c r="AR188" s="147" t="s">
        <v>239</v>
      </c>
      <c r="AT188" s="147" t="s">
        <v>192</v>
      </c>
      <c r="AU188" s="147" t="s">
        <v>84</v>
      </c>
      <c r="AY188" s="16" t="s">
        <v>189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6" t="s">
        <v>82</v>
      </c>
      <c r="BK188" s="148">
        <f>ROUND(I188*H188,2)</f>
        <v>0</v>
      </c>
      <c r="BL188" s="16" t="s">
        <v>239</v>
      </c>
      <c r="BM188" s="147" t="s">
        <v>283</v>
      </c>
    </row>
    <row r="189" spans="2:65" s="14" customFormat="1" ht="11.25">
      <c r="B189" s="162"/>
      <c r="D189" s="150" t="s">
        <v>197</v>
      </c>
      <c r="E189" s="163" t="s">
        <v>1</v>
      </c>
      <c r="F189" s="164" t="s">
        <v>206</v>
      </c>
      <c r="H189" s="163" t="s">
        <v>1</v>
      </c>
      <c r="L189" s="162"/>
      <c r="M189" s="165"/>
      <c r="T189" s="166"/>
      <c r="AT189" s="163" t="s">
        <v>197</v>
      </c>
      <c r="AU189" s="163" t="s">
        <v>84</v>
      </c>
      <c r="AV189" s="14" t="s">
        <v>82</v>
      </c>
      <c r="AW189" s="14" t="s">
        <v>30</v>
      </c>
      <c r="AX189" s="14" t="s">
        <v>74</v>
      </c>
      <c r="AY189" s="163" t="s">
        <v>189</v>
      </c>
    </row>
    <row r="190" spans="2:65" s="12" customFormat="1" ht="11.25">
      <c r="B190" s="149"/>
      <c r="D190" s="150" t="s">
        <v>197</v>
      </c>
      <c r="E190" s="151" t="s">
        <v>1</v>
      </c>
      <c r="F190" s="152" t="s">
        <v>284</v>
      </c>
      <c r="H190" s="153">
        <v>16.103999999999999</v>
      </c>
      <c r="L190" s="149"/>
      <c r="M190" s="154"/>
      <c r="T190" s="155"/>
      <c r="AT190" s="151" t="s">
        <v>197</v>
      </c>
      <c r="AU190" s="151" t="s">
        <v>84</v>
      </c>
      <c r="AV190" s="12" t="s">
        <v>84</v>
      </c>
      <c r="AW190" s="12" t="s">
        <v>30</v>
      </c>
      <c r="AX190" s="12" t="s">
        <v>74</v>
      </c>
      <c r="AY190" s="151" t="s">
        <v>189</v>
      </c>
    </row>
    <row r="191" spans="2:65" s="12" customFormat="1" ht="11.25">
      <c r="B191" s="149"/>
      <c r="D191" s="150" t="s">
        <v>197</v>
      </c>
      <c r="E191" s="151" t="s">
        <v>1</v>
      </c>
      <c r="F191" s="152" t="s">
        <v>129</v>
      </c>
      <c r="H191" s="153">
        <v>16.103999999999999</v>
      </c>
      <c r="L191" s="149"/>
      <c r="M191" s="154"/>
      <c r="T191" s="155"/>
      <c r="AT191" s="151" t="s">
        <v>197</v>
      </c>
      <c r="AU191" s="151" t="s">
        <v>84</v>
      </c>
      <c r="AV191" s="12" t="s">
        <v>84</v>
      </c>
      <c r="AW191" s="12" t="s">
        <v>30</v>
      </c>
      <c r="AX191" s="12" t="s">
        <v>82</v>
      </c>
      <c r="AY191" s="151" t="s">
        <v>189</v>
      </c>
    </row>
    <row r="192" spans="2:65" s="1" customFormat="1" ht="24.2" customHeight="1">
      <c r="B192" s="109"/>
      <c r="C192" s="167" t="s">
        <v>285</v>
      </c>
      <c r="D192" s="167" t="s">
        <v>244</v>
      </c>
      <c r="E192" s="168" t="s">
        <v>286</v>
      </c>
      <c r="F192" s="169" t="s">
        <v>287</v>
      </c>
      <c r="G192" s="170" t="s">
        <v>87</v>
      </c>
      <c r="H192" s="171">
        <v>18.036000000000001</v>
      </c>
      <c r="I192" s="172"/>
      <c r="J192" s="172">
        <f>ROUND(I192*H192,2)</f>
        <v>0</v>
      </c>
      <c r="K192" s="173"/>
      <c r="L192" s="174"/>
      <c r="M192" s="175" t="s">
        <v>1</v>
      </c>
      <c r="N192" s="176" t="s">
        <v>39</v>
      </c>
      <c r="O192" s="145">
        <v>0</v>
      </c>
      <c r="P192" s="145">
        <f>O192*H192</f>
        <v>0</v>
      </c>
      <c r="Q192" s="145">
        <v>5.9999999999999995E-4</v>
      </c>
      <c r="R192" s="145">
        <f>Q192*H192</f>
        <v>1.0821600000000001E-2</v>
      </c>
      <c r="S192" s="145">
        <v>0</v>
      </c>
      <c r="T192" s="146">
        <f>S192*H192</f>
        <v>0</v>
      </c>
      <c r="AR192" s="147" t="s">
        <v>247</v>
      </c>
      <c r="AT192" s="147" t="s">
        <v>244</v>
      </c>
      <c r="AU192" s="147" t="s">
        <v>84</v>
      </c>
      <c r="AY192" s="16" t="s">
        <v>189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6" t="s">
        <v>82</v>
      </c>
      <c r="BK192" s="148">
        <f>ROUND(I192*H192,2)</f>
        <v>0</v>
      </c>
      <c r="BL192" s="16" t="s">
        <v>239</v>
      </c>
      <c r="BM192" s="147" t="s">
        <v>288</v>
      </c>
    </row>
    <row r="193" spans="2:65" s="12" customFormat="1" ht="11.25">
      <c r="B193" s="149"/>
      <c r="D193" s="150" t="s">
        <v>197</v>
      </c>
      <c r="F193" s="152" t="s">
        <v>289</v>
      </c>
      <c r="H193" s="153">
        <v>18.036000000000001</v>
      </c>
      <c r="L193" s="149"/>
      <c r="M193" s="154"/>
      <c r="T193" s="155"/>
      <c r="AT193" s="151" t="s">
        <v>197</v>
      </c>
      <c r="AU193" s="151" t="s">
        <v>84</v>
      </c>
      <c r="AV193" s="12" t="s">
        <v>84</v>
      </c>
      <c r="AW193" s="12" t="s">
        <v>3</v>
      </c>
      <c r="AX193" s="12" t="s">
        <v>82</v>
      </c>
      <c r="AY193" s="151" t="s">
        <v>189</v>
      </c>
    </row>
    <row r="194" spans="2:65" s="1" customFormat="1" ht="37.9" customHeight="1">
      <c r="B194" s="109"/>
      <c r="C194" s="137" t="s">
        <v>290</v>
      </c>
      <c r="D194" s="137" t="s">
        <v>192</v>
      </c>
      <c r="E194" s="138" t="s">
        <v>291</v>
      </c>
      <c r="F194" s="139" t="s">
        <v>292</v>
      </c>
      <c r="G194" s="140" t="s">
        <v>87</v>
      </c>
      <c r="H194" s="141">
        <v>27.591000000000001</v>
      </c>
      <c r="I194" s="142"/>
      <c r="J194" s="142">
        <f>ROUND(I194*H194,2)</f>
        <v>0</v>
      </c>
      <c r="K194" s="143"/>
      <c r="L194" s="28"/>
      <c r="M194" s="144" t="s">
        <v>1</v>
      </c>
      <c r="N194" s="108" t="s">
        <v>39</v>
      </c>
      <c r="O194" s="145">
        <v>0.311</v>
      </c>
      <c r="P194" s="145">
        <f>O194*H194</f>
        <v>8.580801000000001</v>
      </c>
      <c r="Q194" s="145">
        <v>6.1199999999999996E-3</v>
      </c>
      <c r="R194" s="145">
        <f>Q194*H194</f>
        <v>0.16885691999999999</v>
      </c>
      <c r="S194" s="145">
        <v>0</v>
      </c>
      <c r="T194" s="146">
        <f>S194*H194</f>
        <v>0</v>
      </c>
      <c r="AR194" s="147" t="s">
        <v>239</v>
      </c>
      <c r="AT194" s="147" t="s">
        <v>192</v>
      </c>
      <c r="AU194" s="147" t="s">
        <v>84</v>
      </c>
      <c r="AY194" s="16" t="s">
        <v>189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6" t="s">
        <v>82</v>
      </c>
      <c r="BK194" s="148">
        <f>ROUND(I194*H194,2)</f>
        <v>0</v>
      </c>
      <c r="BL194" s="16" t="s">
        <v>239</v>
      </c>
      <c r="BM194" s="147" t="s">
        <v>293</v>
      </c>
    </row>
    <row r="195" spans="2:65" s="14" customFormat="1" ht="11.25">
      <c r="B195" s="162"/>
      <c r="D195" s="150" t="s">
        <v>197</v>
      </c>
      <c r="E195" s="163" t="s">
        <v>1</v>
      </c>
      <c r="F195" s="164" t="s">
        <v>206</v>
      </c>
      <c r="H195" s="163" t="s">
        <v>1</v>
      </c>
      <c r="L195" s="162"/>
      <c r="M195" s="165"/>
      <c r="T195" s="166"/>
      <c r="AT195" s="163" t="s">
        <v>197</v>
      </c>
      <c r="AU195" s="163" t="s">
        <v>84</v>
      </c>
      <c r="AV195" s="14" t="s">
        <v>82</v>
      </c>
      <c r="AW195" s="14" t="s">
        <v>30</v>
      </c>
      <c r="AX195" s="14" t="s">
        <v>74</v>
      </c>
      <c r="AY195" s="163" t="s">
        <v>189</v>
      </c>
    </row>
    <row r="196" spans="2:65" s="12" customFormat="1" ht="11.25">
      <c r="B196" s="149"/>
      <c r="D196" s="150" t="s">
        <v>197</v>
      </c>
      <c r="E196" s="151" t="s">
        <v>1</v>
      </c>
      <c r="F196" s="152" t="s">
        <v>254</v>
      </c>
      <c r="H196" s="153">
        <v>27.591000000000001</v>
      </c>
      <c r="L196" s="149"/>
      <c r="M196" s="154"/>
      <c r="T196" s="155"/>
      <c r="AT196" s="151" t="s">
        <v>197</v>
      </c>
      <c r="AU196" s="151" t="s">
        <v>84</v>
      </c>
      <c r="AV196" s="12" t="s">
        <v>84</v>
      </c>
      <c r="AW196" s="12" t="s">
        <v>30</v>
      </c>
      <c r="AX196" s="12" t="s">
        <v>74</v>
      </c>
      <c r="AY196" s="151" t="s">
        <v>189</v>
      </c>
    </row>
    <row r="197" spans="2:65" s="12" customFormat="1" ht="11.25">
      <c r="B197" s="149"/>
      <c r="D197" s="150" t="s">
        <v>197</v>
      </c>
      <c r="E197" s="151" t="s">
        <v>1</v>
      </c>
      <c r="F197" s="152" t="s">
        <v>132</v>
      </c>
      <c r="H197" s="153">
        <v>27.591000000000001</v>
      </c>
      <c r="L197" s="149"/>
      <c r="M197" s="154"/>
      <c r="T197" s="155"/>
      <c r="AT197" s="151" t="s">
        <v>197</v>
      </c>
      <c r="AU197" s="151" t="s">
        <v>84</v>
      </c>
      <c r="AV197" s="12" t="s">
        <v>84</v>
      </c>
      <c r="AW197" s="12" t="s">
        <v>30</v>
      </c>
      <c r="AX197" s="12" t="s">
        <v>82</v>
      </c>
      <c r="AY197" s="151" t="s">
        <v>189</v>
      </c>
    </row>
    <row r="198" spans="2:65" s="1" customFormat="1" ht="24.2" customHeight="1">
      <c r="B198" s="109"/>
      <c r="C198" s="167" t="s">
        <v>294</v>
      </c>
      <c r="D198" s="167" t="s">
        <v>244</v>
      </c>
      <c r="E198" s="168" t="s">
        <v>295</v>
      </c>
      <c r="F198" s="169" t="s">
        <v>296</v>
      </c>
      <c r="G198" s="170" t="s">
        <v>87</v>
      </c>
      <c r="H198" s="171">
        <v>30.902000000000001</v>
      </c>
      <c r="I198" s="172"/>
      <c r="J198" s="172">
        <f>ROUND(I198*H198,2)</f>
        <v>0</v>
      </c>
      <c r="K198" s="173"/>
      <c r="L198" s="174"/>
      <c r="M198" s="175" t="s">
        <v>1</v>
      </c>
      <c r="N198" s="176" t="s">
        <v>39</v>
      </c>
      <c r="O198" s="145">
        <v>0</v>
      </c>
      <c r="P198" s="145">
        <f>O198*H198</f>
        <v>0</v>
      </c>
      <c r="Q198" s="145">
        <v>3.0000000000000001E-3</v>
      </c>
      <c r="R198" s="145">
        <f>Q198*H198</f>
        <v>9.2706000000000011E-2</v>
      </c>
      <c r="S198" s="145">
        <v>0</v>
      </c>
      <c r="T198" s="146">
        <f>S198*H198</f>
        <v>0</v>
      </c>
      <c r="AR198" s="147" t="s">
        <v>247</v>
      </c>
      <c r="AT198" s="147" t="s">
        <v>244</v>
      </c>
      <c r="AU198" s="147" t="s">
        <v>84</v>
      </c>
      <c r="AY198" s="16" t="s">
        <v>189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6" t="s">
        <v>82</v>
      </c>
      <c r="BK198" s="148">
        <f>ROUND(I198*H198,2)</f>
        <v>0</v>
      </c>
      <c r="BL198" s="16" t="s">
        <v>239</v>
      </c>
      <c r="BM198" s="147" t="s">
        <v>297</v>
      </c>
    </row>
    <row r="199" spans="2:65" s="12" customFormat="1" ht="11.25">
      <c r="B199" s="149"/>
      <c r="D199" s="150" t="s">
        <v>197</v>
      </c>
      <c r="F199" s="152" t="s">
        <v>298</v>
      </c>
      <c r="H199" s="153">
        <v>30.902000000000001</v>
      </c>
      <c r="L199" s="149"/>
      <c r="M199" s="154"/>
      <c r="T199" s="155"/>
      <c r="AT199" s="151" t="s">
        <v>197</v>
      </c>
      <c r="AU199" s="151" t="s">
        <v>84</v>
      </c>
      <c r="AV199" s="12" t="s">
        <v>84</v>
      </c>
      <c r="AW199" s="12" t="s">
        <v>3</v>
      </c>
      <c r="AX199" s="12" t="s">
        <v>82</v>
      </c>
      <c r="AY199" s="151" t="s">
        <v>189</v>
      </c>
    </row>
    <row r="200" spans="2:65" s="1" customFormat="1" ht="37.9" customHeight="1">
      <c r="B200" s="109"/>
      <c r="C200" s="137" t="s">
        <v>7</v>
      </c>
      <c r="D200" s="137" t="s">
        <v>192</v>
      </c>
      <c r="E200" s="138" t="s">
        <v>299</v>
      </c>
      <c r="F200" s="139" t="s">
        <v>300</v>
      </c>
      <c r="G200" s="140" t="s">
        <v>87</v>
      </c>
      <c r="H200" s="141">
        <v>39.975999999999999</v>
      </c>
      <c r="I200" s="142"/>
      <c r="J200" s="142">
        <f>ROUND(I200*H200,2)</f>
        <v>0</v>
      </c>
      <c r="K200" s="143"/>
      <c r="L200" s="28"/>
      <c r="M200" s="144" t="s">
        <v>1</v>
      </c>
      <c r="N200" s="108" t="s">
        <v>39</v>
      </c>
      <c r="O200" s="145">
        <v>0.311</v>
      </c>
      <c r="P200" s="145">
        <f>O200*H200</f>
        <v>12.432535999999999</v>
      </c>
      <c r="Q200" s="145">
        <v>6.3E-3</v>
      </c>
      <c r="R200" s="145">
        <f>Q200*H200</f>
        <v>0.25184879999999998</v>
      </c>
      <c r="S200" s="145">
        <v>0</v>
      </c>
      <c r="T200" s="146">
        <f>S200*H200</f>
        <v>0</v>
      </c>
      <c r="AR200" s="147" t="s">
        <v>239</v>
      </c>
      <c r="AT200" s="147" t="s">
        <v>192</v>
      </c>
      <c r="AU200" s="147" t="s">
        <v>84</v>
      </c>
      <c r="AY200" s="16" t="s">
        <v>189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6" t="s">
        <v>82</v>
      </c>
      <c r="BK200" s="148">
        <f>ROUND(I200*H200,2)</f>
        <v>0</v>
      </c>
      <c r="BL200" s="16" t="s">
        <v>239</v>
      </c>
      <c r="BM200" s="147" t="s">
        <v>301</v>
      </c>
    </row>
    <row r="201" spans="2:65" s="14" customFormat="1" ht="11.25">
      <c r="B201" s="162"/>
      <c r="D201" s="150" t="s">
        <v>197</v>
      </c>
      <c r="E201" s="163" t="s">
        <v>1</v>
      </c>
      <c r="F201" s="164" t="s">
        <v>206</v>
      </c>
      <c r="H201" s="163" t="s">
        <v>1</v>
      </c>
      <c r="L201" s="162"/>
      <c r="M201" s="165"/>
      <c r="T201" s="166"/>
      <c r="AT201" s="163" t="s">
        <v>197</v>
      </c>
      <c r="AU201" s="163" t="s">
        <v>84</v>
      </c>
      <c r="AV201" s="14" t="s">
        <v>82</v>
      </c>
      <c r="AW201" s="14" t="s">
        <v>30</v>
      </c>
      <c r="AX201" s="14" t="s">
        <v>74</v>
      </c>
      <c r="AY201" s="163" t="s">
        <v>189</v>
      </c>
    </row>
    <row r="202" spans="2:65" s="12" customFormat="1" ht="11.25">
      <c r="B202" s="149"/>
      <c r="D202" s="150" t="s">
        <v>197</v>
      </c>
      <c r="E202" s="151" t="s">
        <v>1</v>
      </c>
      <c r="F202" s="152" t="s">
        <v>302</v>
      </c>
      <c r="H202" s="153">
        <v>39.975999999999999</v>
      </c>
      <c r="L202" s="149"/>
      <c r="M202" s="154"/>
      <c r="T202" s="155"/>
      <c r="AT202" s="151" t="s">
        <v>197</v>
      </c>
      <c r="AU202" s="151" t="s">
        <v>84</v>
      </c>
      <c r="AV202" s="12" t="s">
        <v>84</v>
      </c>
      <c r="AW202" s="12" t="s">
        <v>30</v>
      </c>
      <c r="AX202" s="12" t="s">
        <v>74</v>
      </c>
      <c r="AY202" s="151" t="s">
        <v>189</v>
      </c>
    </row>
    <row r="203" spans="2:65" s="12" customFormat="1" ht="11.25">
      <c r="B203" s="149"/>
      <c r="D203" s="150" t="s">
        <v>197</v>
      </c>
      <c r="E203" s="151" t="s">
        <v>1</v>
      </c>
      <c r="F203" s="152" t="s">
        <v>126</v>
      </c>
      <c r="H203" s="153">
        <v>39.975999999999999</v>
      </c>
      <c r="L203" s="149"/>
      <c r="M203" s="154"/>
      <c r="T203" s="155"/>
      <c r="AT203" s="151" t="s">
        <v>197</v>
      </c>
      <c r="AU203" s="151" t="s">
        <v>84</v>
      </c>
      <c r="AV203" s="12" t="s">
        <v>84</v>
      </c>
      <c r="AW203" s="12" t="s">
        <v>30</v>
      </c>
      <c r="AX203" s="12" t="s">
        <v>82</v>
      </c>
      <c r="AY203" s="151" t="s">
        <v>189</v>
      </c>
    </row>
    <row r="204" spans="2:65" s="1" customFormat="1" ht="24.2" customHeight="1">
      <c r="B204" s="109"/>
      <c r="C204" s="167" t="s">
        <v>303</v>
      </c>
      <c r="D204" s="167" t="s">
        <v>244</v>
      </c>
      <c r="E204" s="168" t="s">
        <v>304</v>
      </c>
      <c r="F204" s="169" t="s">
        <v>305</v>
      </c>
      <c r="G204" s="170" t="s">
        <v>87</v>
      </c>
      <c r="H204" s="171">
        <v>44.773000000000003</v>
      </c>
      <c r="I204" s="172"/>
      <c r="J204" s="172">
        <f>ROUND(I204*H204,2)</f>
        <v>0</v>
      </c>
      <c r="K204" s="173"/>
      <c r="L204" s="174"/>
      <c r="M204" s="175" t="s">
        <v>1</v>
      </c>
      <c r="N204" s="176" t="s">
        <v>39</v>
      </c>
      <c r="O204" s="145">
        <v>0</v>
      </c>
      <c r="P204" s="145">
        <f>O204*H204</f>
        <v>0</v>
      </c>
      <c r="Q204" s="145">
        <v>6.0000000000000001E-3</v>
      </c>
      <c r="R204" s="145">
        <f>Q204*H204</f>
        <v>0.26863800000000004</v>
      </c>
      <c r="S204" s="145">
        <v>0</v>
      </c>
      <c r="T204" s="146">
        <f>S204*H204</f>
        <v>0</v>
      </c>
      <c r="AR204" s="147" t="s">
        <v>247</v>
      </c>
      <c r="AT204" s="147" t="s">
        <v>244</v>
      </c>
      <c r="AU204" s="147" t="s">
        <v>84</v>
      </c>
      <c r="AY204" s="16" t="s">
        <v>189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6" t="s">
        <v>82</v>
      </c>
      <c r="BK204" s="148">
        <f>ROUND(I204*H204,2)</f>
        <v>0</v>
      </c>
      <c r="BL204" s="16" t="s">
        <v>239</v>
      </c>
      <c r="BM204" s="147" t="s">
        <v>306</v>
      </c>
    </row>
    <row r="205" spans="2:65" s="12" customFormat="1" ht="11.25">
      <c r="B205" s="149"/>
      <c r="D205" s="150" t="s">
        <v>197</v>
      </c>
      <c r="F205" s="152" t="s">
        <v>307</v>
      </c>
      <c r="H205" s="153">
        <v>44.773000000000003</v>
      </c>
      <c r="L205" s="149"/>
      <c r="M205" s="154"/>
      <c r="T205" s="155"/>
      <c r="AT205" s="151" t="s">
        <v>197</v>
      </c>
      <c r="AU205" s="151" t="s">
        <v>84</v>
      </c>
      <c r="AV205" s="12" t="s">
        <v>84</v>
      </c>
      <c r="AW205" s="12" t="s">
        <v>3</v>
      </c>
      <c r="AX205" s="12" t="s">
        <v>82</v>
      </c>
      <c r="AY205" s="151" t="s">
        <v>189</v>
      </c>
    </row>
    <row r="206" spans="2:65" s="1" customFormat="1" ht="24.2" customHeight="1">
      <c r="B206" s="109"/>
      <c r="C206" s="137" t="s">
        <v>308</v>
      </c>
      <c r="D206" s="137" t="s">
        <v>192</v>
      </c>
      <c r="E206" s="138" t="s">
        <v>309</v>
      </c>
      <c r="F206" s="139" t="s">
        <v>310</v>
      </c>
      <c r="G206" s="140" t="s">
        <v>87</v>
      </c>
      <c r="H206" s="141">
        <v>852.01199999999994</v>
      </c>
      <c r="I206" s="142"/>
      <c r="J206" s="142">
        <f>ROUND(I206*H206,2)</f>
        <v>0</v>
      </c>
      <c r="K206" s="143"/>
      <c r="L206" s="28"/>
      <c r="M206" s="144" t="s">
        <v>1</v>
      </c>
      <c r="N206" s="108" t="s">
        <v>39</v>
      </c>
      <c r="O206" s="145">
        <v>7.6999999999999999E-2</v>
      </c>
      <c r="P206" s="145">
        <f>O206*H206</f>
        <v>65.604923999999997</v>
      </c>
      <c r="Q206" s="145">
        <v>2.4000000000000001E-4</v>
      </c>
      <c r="R206" s="145">
        <f>Q206*H206</f>
        <v>0.20448287999999998</v>
      </c>
      <c r="S206" s="145">
        <v>0</v>
      </c>
      <c r="T206" s="146">
        <f>S206*H206</f>
        <v>0</v>
      </c>
      <c r="AR206" s="147" t="s">
        <v>239</v>
      </c>
      <c r="AT206" s="147" t="s">
        <v>192</v>
      </c>
      <c r="AU206" s="147" t="s">
        <v>84</v>
      </c>
      <c r="AY206" s="16" t="s">
        <v>189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6" t="s">
        <v>82</v>
      </c>
      <c r="BK206" s="148">
        <f>ROUND(I206*H206,2)</f>
        <v>0</v>
      </c>
      <c r="BL206" s="16" t="s">
        <v>239</v>
      </c>
      <c r="BM206" s="147" t="s">
        <v>311</v>
      </c>
    </row>
    <row r="207" spans="2:65" s="14" customFormat="1" ht="11.25">
      <c r="B207" s="162"/>
      <c r="D207" s="150" t="s">
        <v>197</v>
      </c>
      <c r="E207" s="163" t="s">
        <v>1</v>
      </c>
      <c r="F207" s="164" t="s">
        <v>206</v>
      </c>
      <c r="H207" s="163" t="s">
        <v>1</v>
      </c>
      <c r="L207" s="162"/>
      <c r="M207" s="165"/>
      <c r="T207" s="166"/>
      <c r="AT207" s="163" t="s">
        <v>197</v>
      </c>
      <c r="AU207" s="163" t="s">
        <v>84</v>
      </c>
      <c r="AV207" s="14" t="s">
        <v>82</v>
      </c>
      <c r="AW207" s="14" t="s">
        <v>30</v>
      </c>
      <c r="AX207" s="14" t="s">
        <v>74</v>
      </c>
      <c r="AY207" s="163" t="s">
        <v>189</v>
      </c>
    </row>
    <row r="208" spans="2:65" s="12" customFormat="1" ht="11.25">
      <c r="B208" s="149"/>
      <c r="D208" s="150" t="s">
        <v>197</v>
      </c>
      <c r="E208" s="151" t="s">
        <v>1</v>
      </c>
      <c r="F208" s="152" t="s">
        <v>312</v>
      </c>
      <c r="H208" s="153">
        <v>-289.536</v>
      </c>
      <c r="L208" s="149"/>
      <c r="M208" s="154"/>
      <c r="T208" s="155"/>
      <c r="AT208" s="151" t="s">
        <v>197</v>
      </c>
      <c r="AU208" s="151" t="s">
        <v>84</v>
      </c>
      <c r="AV208" s="12" t="s">
        <v>84</v>
      </c>
      <c r="AW208" s="12" t="s">
        <v>30</v>
      </c>
      <c r="AX208" s="12" t="s">
        <v>74</v>
      </c>
      <c r="AY208" s="151" t="s">
        <v>189</v>
      </c>
    </row>
    <row r="209" spans="2:65" s="12" customFormat="1" ht="11.25">
      <c r="B209" s="149"/>
      <c r="D209" s="150" t="s">
        <v>197</v>
      </c>
      <c r="E209" s="151" t="s">
        <v>1</v>
      </c>
      <c r="F209" s="152" t="s">
        <v>313</v>
      </c>
      <c r="H209" s="153">
        <v>1141.548</v>
      </c>
      <c r="L209" s="149"/>
      <c r="M209" s="154"/>
      <c r="T209" s="155"/>
      <c r="AT209" s="151" t="s">
        <v>197</v>
      </c>
      <c r="AU209" s="151" t="s">
        <v>84</v>
      </c>
      <c r="AV209" s="12" t="s">
        <v>84</v>
      </c>
      <c r="AW209" s="12" t="s">
        <v>30</v>
      </c>
      <c r="AX209" s="12" t="s">
        <v>74</v>
      </c>
      <c r="AY209" s="151" t="s">
        <v>189</v>
      </c>
    </row>
    <row r="210" spans="2:65" s="12" customFormat="1" ht="11.25">
      <c r="B210" s="149"/>
      <c r="D210" s="150" t="s">
        <v>197</v>
      </c>
      <c r="E210" s="151" t="s">
        <v>1</v>
      </c>
      <c r="F210" s="152" t="s">
        <v>114</v>
      </c>
      <c r="H210" s="153">
        <v>852.01199999999994</v>
      </c>
      <c r="L210" s="149"/>
      <c r="M210" s="154"/>
      <c r="T210" s="155"/>
      <c r="AT210" s="151" t="s">
        <v>197</v>
      </c>
      <c r="AU210" s="151" t="s">
        <v>84</v>
      </c>
      <c r="AV210" s="12" t="s">
        <v>84</v>
      </c>
      <c r="AW210" s="12" t="s">
        <v>30</v>
      </c>
      <c r="AX210" s="12" t="s">
        <v>82</v>
      </c>
      <c r="AY210" s="151" t="s">
        <v>189</v>
      </c>
    </row>
    <row r="211" spans="2:65" s="1" customFormat="1" ht="24.2" customHeight="1">
      <c r="B211" s="109"/>
      <c r="C211" s="167" t="s">
        <v>314</v>
      </c>
      <c r="D211" s="167" t="s">
        <v>244</v>
      </c>
      <c r="E211" s="168" t="s">
        <v>315</v>
      </c>
      <c r="F211" s="169" t="s">
        <v>316</v>
      </c>
      <c r="G211" s="170" t="s">
        <v>87</v>
      </c>
      <c r="H211" s="171">
        <v>954.25300000000004</v>
      </c>
      <c r="I211" s="172"/>
      <c r="J211" s="172">
        <f>ROUND(I211*H211,2)</f>
        <v>0</v>
      </c>
      <c r="K211" s="173"/>
      <c r="L211" s="174"/>
      <c r="M211" s="175" t="s">
        <v>1</v>
      </c>
      <c r="N211" s="176" t="s">
        <v>39</v>
      </c>
      <c r="O211" s="145">
        <v>0</v>
      </c>
      <c r="P211" s="145">
        <f>O211*H211</f>
        <v>0</v>
      </c>
      <c r="Q211" s="145">
        <v>4.4999999999999997E-3</v>
      </c>
      <c r="R211" s="145">
        <f>Q211*H211</f>
        <v>4.2941384999999999</v>
      </c>
      <c r="S211" s="145">
        <v>0</v>
      </c>
      <c r="T211" s="146">
        <f>S211*H211</f>
        <v>0</v>
      </c>
      <c r="AR211" s="147" t="s">
        <v>247</v>
      </c>
      <c r="AT211" s="147" t="s">
        <v>244</v>
      </c>
      <c r="AU211" s="147" t="s">
        <v>84</v>
      </c>
      <c r="AY211" s="16" t="s">
        <v>189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6" t="s">
        <v>82</v>
      </c>
      <c r="BK211" s="148">
        <f>ROUND(I211*H211,2)</f>
        <v>0</v>
      </c>
      <c r="BL211" s="16" t="s">
        <v>239</v>
      </c>
      <c r="BM211" s="147" t="s">
        <v>317</v>
      </c>
    </row>
    <row r="212" spans="2:65" s="12" customFormat="1" ht="11.25">
      <c r="B212" s="149"/>
      <c r="D212" s="150" t="s">
        <v>197</v>
      </c>
      <c r="F212" s="152" t="s">
        <v>318</v>
      </c>
      <c r="H212" s="153">
        <v>954.25300000000004</v>
      </c>
      <c r="L212" s="149"/>
      <c r="M212" s="154"/>
      <c r="T212" s="155"/>
      <c r="AT212" s="151" t="s">
        <v>197</v>
      </c>
      <c r="AU212" s="151" t="s">
        <v>84</v>
      </c>
      <c r="AV212" s="12" t="s">
        <v>84</v>
      </c>
      <c r="AW212" s="12" t="s">
        <v>3</v>
      </c>
      <c r="AX212" s="12" t="s">
        <v>82</v>
      </c>
      <c r="AY212" s="151" t="s">
        <v>189</v>
      </c>
    </row>
    <row r="213" spans="2:65" s="1" customFormat="1" ht="24.2" customHeight="1">
      <c r="B213" s="109"/>
      <c r="C213" s="137" t="s">
        <v>319</v>
      </c>
      <c r="D213" s="137" t="s">
        <v>192</v>
      </c>
      <c r="E213" s="138" t="s">
        <v>320</v>
      </c>
      <c r="F213" s="139" t="s">
        <v>321</v>
      </c>
      <c r="G213" s="140" t="s">
        <v>87</v>
      </c>
      <c r="H213" s="141">
        <v>59.34</v>
      </c>
      <c r="I213" s="142"/>
      <c r="J213" s="142">
        <f>ROUND(I213*H213,2)</f>
        <v>0</v>
      </c>
      <c r="K213" s="143"/>
      <c r="L213" s="28"/>
      <c r="M213" s="144" t="s">
        <v>1</v>
      </c>
      <c r="N213" s="108" t="s">
        <v>39</v>
      </c>
      <c r="O213" s="145">
        <v>0.18</v>
      </c>
      <c r="P213" s="145">
        <f>O213*H213</f>
        <v>10.6812</v>
      </c>
      <c r="Q213" s="145">
        <v>2.0400000000000001E-3</v>
      </c>
      <c r="R213" s="145">
        <f>Q213*H213</f>
        <v>0.12105360000000001</v>
      </c>
      <c r="S213" s="145">
        <v>0</v>
      </c>
      <c r="T213" s="146">
        <f>S213*H213</f>
        <v>0</v>
      </c>
      <c r="AR213" s="147" t="s">
        <v>239</v>
      </c>
      <c r="AT213" s="147" t="s">
        <v>192</v>
      </c>
      <c r="AU213" s="147" t="s">
        <v>84</v>
      </c>
      <c r="AY213" s="16" t="s">
        <v>189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6" t="s">
        <v>82</v>
      </c>
      <c r="BK213" s="148">
        <f>ROUND(I213*H213,2)</f>
        <v>0</v>
      </c>
      <c r="BL213" s="16" t="s">
        <v>239</v>
      </c>
      <c r="BM213" s="147" t="s">
        <v>322</v>
      </c>
    </row>
    <row r="214" spans="2:65" s="12" customFormat="1" ht="11.25">
      <c r="B214" s="149"/>
      <c r="D214" s="150" t="s">
        <v>197</v>
      </c>
      <c r="E214" s="151" t="s">
        <v>1</v>
      </c>
      <c r="F214" s="152" t="s">
        <v>262</v>
      </c>
      <c r="H214" s="153">
        <v>59.34</v>
      </c>
      <c r="L214" s="149"/>
      <c r="M214" s="154"/>
      <c r="T214" s="155"/>
      <c r="AT214" s="151" t="s">
        <v>197</v>
      </c>
      <c r="AU214" s="151" t="s">
        <v>84</v>
      </c>
      <c r="AV214" s="12" t="s">
        <v>84</v>
      </c>
      <c r="AW214" s="12" t="s">
        <v>30</v>
      </c>
      <c r="AX214" s="12" t="s">
        <v>82</v>
      </c>
      <c r="AY214" s="151" t="s">
        <v>189</v>
      </c>
    </row>
    <row r="215" spans="2:65" s="1" customFormat="1" ht="24.2" customHeight="1">
      <c r="B215" s="109"/>
      <c r="C215" s="167" t="s">
        <v>323</v>
      </c>
      <c r="D215" s="167" t="s">
        <v>244</v>
      </c>
      <c r="E215" s="168" t="s">
        <v>324</v>
      </c>
      <c r="F215" s="169" t="s">
        <v>325</v>
      </c>
      <c r="G215" s="170" t="s">
        <v>87</v>
      </c>
      <c r="H215" s="171">
        <v>66.460999999999999</v>
      </c>
      <c r="I215" s="172"/>
      <c r="J215" s="172">
        <f>ROUND(I215*H215,2)</f>
        <v>0</v>
      </c>
      <c r="K215" s="173"/>
      <c r="L215" s="174"/>
      <c r="M215" s="175" t="s">
        <v>1</v>
      </c>
      <c r="N215" s="176" t="s">
        <v>39</v>
      </c>
      <c r="O215" s="145">
        <v>0</v>
      </c>
      <c r="P215" s="145">
        <f>O215*H215</f>
        <v>0</v>
      </c>
      <c r="Q215" s="145">
        <v>3.5999999999999999E-3</v>
      </c>
      <c r="R215" s="145">
        <f>Q215*H215</f>
        <v>0.23925959999999999</v>
      </c>
      <c r="S215" s="145">
        <v>0</v>
      </c>
      <c r="T215" s="146">
        <f>S215*H215</f>
        <v>0</v>
      </c>
      <c r="AR215" s="147" t="s">
        <v>247</v>
      </c>
      <c r="AT215" s="147" t="s">
        <v>244</v>
      </c>
      <c r="AU215" s="147" t="s">
        <v>84</v>
      </c>
      <c r="AY215" s="16" t="s">
        <v>189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6" t="s">
        <v>82</v>
      </c>
      <c r="BK215" s="148">
        <f>ROUND(I215*H215,2)</f>
        <v>0</v>
      </c>
      <c r="BL215" s="16" t="s">
        <v>239</v>
      </c>
      <c r="BM215" s="147" t="s">
        <v>326</v>
      </c>
    </row>
    <row r="216" spans="2:65" s="12" customFormat="1" ht="11.25">
      <c r="B216" s="149"/>
      <c r="D216" s="150" t="s">
        <v>197</v>
      </c>
      <c r="F216" s="152" t="s">
        <v>327</v>
      </c>
      <c r="H216" s="153">
        <v>66.460999999999999</v>
      </c>
      <c r="L216" s="149"/>
      <c r="M216" s="154"/>
      <c r="T216" s="155"/>
      <c r="AT216" s="151" t="s">
        <v>197</v>
      </c>
      <c r="AU216" s="151" t="s">
        <v>84</v>
      </c>
      <c r="AV216" s="12" t="s">
        <v>84</v>
      </c>
      <c r="AW216" s="12" t="s">
        <v>3</v>
      </c>
      <c r="AX216" s="12" t="s">
        <v>82</v>
      </c>
      <c r="AY216" s="151" t="s">
        <v>189</v>
      </c>
    </row>
    <row r="217" spans="2:65" s="1" customFormat="1" ht="24.2" customHeight="1">
      <c r="B217" s="109"/>
      <c r="C217" s="137" t="s">
        <v>328</v>
      </c>
      <c r="D217" s="137" t="s">
        <v>192</v>
      </c>
      <c r="E217" s="138" t="s">
        <v>329</v>
      </c>
      <c r="F217" s="139" t="s">
        <v>330</v>
      </c>
      <c r="G217" s="140" t="s">
        <v>87</v>
      </c>
      <c r="H217" s="141">
        <v>185.12</v>
      </c>
      <c r="I217" s="142"/>
      <c r="J217" s="142">
        <f>ROUND(I217*H217,2)</f>
        <v>0</v>
      </c>
      <c r="K217" s="143"/>
      <c r="L217" s="28"/>
      <c r="M217" s="144" t="s">
        <v>1</v>
      </c>
      <c r="N217" s="108" t="s">
        <v>39</v>
      </c>
      <c r="O217" s="145">
        <v>0.09</v>
      </c>
      <c r="P217" s="145">
        <f>O217*H217</f>
        <v>16.660799999999998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239</v>
      </c>
      <c r="AT217" s="147" t="s">
        <v>192</v>
      </c>
      <c r="AU217" s="147" t="s">
        <v>84</v>
      </c>
      <c r="AY217" s="16" t="s">
        <v>189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6" t="s">
        <v>82</v>
      </c>
      <c r="BK217" s="148">
        <f>ROUND(I217*H217,2)</f>
        <v>0</v>
      </c>
      <c r="BL217" s="16" t="s">
        <v>239</v>
      </c>
      <c r="BM217" s="147" t="s">
        <v>331</v>
      </c>
    </row>
    <row r="218" spans="2:65" s="12" customFormat="1" ht="11.25">
      <c r="B218" s="149"/>
      <c r="D218" s="150" t="s">
        <v>197</v>
      </c>
      <c r="E218" s="151" t="s">
        <v>1</v>
      </c>
      <c r="F218" s="152" t="s">
        <v>241</v>
      </c>
      <c r="H218" s="153">
        <v>185.12</v>
      </c>
      <c r="L218" s="149"/>
      <c r="M218" s="154"/>
      <c r="T218" s="155"/>
      <c r="AT218" s="151" t="s">
        <v>197</v>
      </c>
      <c r="AU218" s="151" t="s">
        <v>84</v>
      </c>
      <c r="AV218" s="12" t="s">
        <v>84</v>
      </c>
      <c r="AW218" s="12" t="s">
        <v>30</v>
      </c>
      <c r="AX218" s="12" t="s">
        <v>82</v>
      </c>
      <c r="AY218" s="151" t="s">
        <v>189</v>
      </c>
    </row>
    <row r="219" spans="2:65" s="1" customFormat="1" ht="16.5" customHeight="1">
      <c r="B219" s="109"/>
      <c r="C219" s="167" t="s">
        <v>332</v>
      </c>
      <c r="D219" s="167" t="s">
        <v>244</v>
      </c>
      <c r="E219" s="168" t="s">
        <v>333</v>
      </c>
      <c r="F219" s="169" t="s">
        <v>334</v>
      </c>
      <c r="G219" s="170" t="s">
        <v>335</v>
      </c>
      <c r="H219" s="171">
        <v>24.88</v>
      </c>
      <c r="I219" s="172"/>
      <c r="J219" s="172">
        <f>ROUND(I219*H219,2)</f>
        <v>0</v>
      </c>
      <c r="K219" s="173"/>
      <c r="L219" s="174"/>
      <c r="M219" s="175" t="s">
        <v>1</v>
      </c>
      <c r="N219" s="176" t="s">
        <v>39</v>
      </c>
      <c r="O219" s="145">
        <v>0</v>
      </c>
      <c r="P219" s="145">
        <f>O219*H219</f>
        <v>0</v>
      </c>
      <c r="Q219" s="145">
        <v>0.03</v>
      </c>
      <c r="R219" s="145">
        <f>Q219*H219</f>
        <v>0.74639999999999995</v>
      </c>
      <c r="S219" s="145">
        <v>0</v>
      </c>
      <c r="T219" s="146">
        <f>S219*H219</f>
        <v>0</v>
      </c>
      <c r="AR219" s="147" t="s">
        <v>247</v>
      </c>
      <c r="AT219" s="147" t="s">
        <v>244</v>
      </c>
      <c r="AU219" s="147" t="s">
        <v>84</v>
      </c>
      <c r="AY219" s="16" t="s">
        <v>189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6" t="s">
        <v>82</v>
      </c>
      <c r="BK219" s="148">
        <f>ROUND(I219*H219,2)</f>
        <v>0</v>
      </c>
      <c r="BL219" s="16" t="s">
        <v>239</v>
      </c>
      <c r="BM219" s="147" t="s">
        <v>336</v>
      </c>
    </row>
    <row r="220" spans="2:65" s="12" customFormat="1" ht="11.25">
      <c r="B220" s="149"/>
      <c r="D220" s="150" t="s">
        <v>197</v>
      </c>
      <c r="F220" s="152" t="s">
        <v>337</v>
      </c>
      <c r="H220" s="153">
        <v>24.88</v>
      </c>
      <c r="L220" s="149"/>
      <c r="M220" s="154"/>
      <c r="T220" s="155"/>
      <c r="AT220" s="151" t="s">
        <v>197</v>
      </c>
      <c r="AU220" s="151" t="s">
        <v>84</v>
      </c>
      <c r="AV220" s="12" t="s">
        <v>84</v>
      </c>
      <c r="AW220" s="12" t="s">
        <v>3</v>
      </c>
      <c r="AX220" s="12" t="s">
        <v>82</v>
      </c>
      <c r="AY220" s="151" t="s">
        <v>189</v>
      </c>
    </row>
    <row r="221" spans="2:65" s="1" customFormat="1" ht="24.2" customHeight="1">
      <c r="B221" s="109"/>
      <c r="C221" s="137" t="s">
        <v>338</v>
      </c>
      <c r="D221" s="137" t="s">
        <v>192</v>
      </c>
      <c r="E221" s="138" t="s">
        <v>339</v>
      </c>
      <c r="F221" s="139" t="s">
        <v>340</v>
      </c>
      <c r="G221" s="140" t="s">
        <v>87</v>
      </c>
      <c r="H221" s="141">
        <v>185.12</v>
      </c>
      <c r="I221" s="142"/>
      <c r="J221" s="142">
        <f>ROUND(I221*H221,2)</f>
        <v>0</v>
      </c>
      <c r="K221" s="143"/>
      <c r="L221" s="28"/>
      <c r="M221" s="144" t="s">
        <v>1</v>
      </c>
      <c r="N221" s="108" t="s">
        <v>39</v>
      </c>
      <c r="O221" s="145">
        <v>0.17</v>
      </c>
      <c r="P221" s="145">
        <f>O221*H221</f>
        <v>31.470400000000001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239</v>
      </c>
      <c r="AT221" s="147" t="s">
        <v>192</v>
      </c>
      <c r="AU221" s="147" t="s">
        <v>84</v>
      </c>
      <c r="AY221" s="16" t="s">
        <v>189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6" t="s">
        <v>82</v>
      </c>
      <c r="BK221" s="148">
        <f>ROUND(I221*H221,2)</f>
        <v>0</v>
      </c>
      <c r="BL221" s="16" t="s">
        <v>239</v>
      </c>
      <c r="BM221" s="147" t="s">
        <v>341</v>
      </c>
    </row>
    <row r="222" spans="2:65" s="12" customFormat="1" ht="11.25">
      <c r="B222" s="149"/>
      <c r="D222" s="150" t="s">
        <v>197</v>
      </c>
      <c r="E222" s="151" t="s">
        <v>1</v>
      </c>
      <c r="F222" s="152" t="s">
        <v>241</v>
      </c>
      <c r="H222" s="153">
        <v>185.12</v>
      </c>
      <c r="L222" s="149"/>
      <c r="M222" s="154"/>
      <c r="T222" s="155"/>
      <c r="AT222" s="151" t="s">
        <v>197</v>
      </c>
      <c r="AU222" s="151" t="s">
        <v>84</v>
      </c>
      <c r="AV222" s="12" t="s">
        <v>84</v>
      </c>
      <c r="AW222" s="12" t="s">
        <v>30</v>
      </c>
      <c r="AX222" s="12" t="s">
        <v>82</v>
      </c>
      <c r="AY222" s="151" t="s">
        <v>189</v>
      </c>
    </row>
    <row r="223" spans="2:65" s="1" customFormat="1" ht="24.2" customHeight="1">
      <c r="B223" s="109"/>
      <c r="C223" s="167" t="s">
        <v>342</v>
      </c>
      <c r="D223" s="167" t="s">
        <v>244</v>
      </c>
      <c r="E223" s="168" t="s">
        <v>343</v>
      </c>
      <c r="F223" s="169" t="s">
        <v>344</v>
      </c>
      <c r="G223" s="170" t="s">
        <v>87</v>
      </c>
      <c r="H223" s="171">
        <v>207.334</v>
      </c>
      <c r="I223" s="172"/>
      <c r="J223" s="172">
        <f>ROUND(I223*H223,2)</f>
        <v>0</v>
      </c>
      <c r="K223" s="173"/>
      <c r="L223" s="174"/>
      <c r="M223" s="175" t="s">
        <v>1</v>
      </c>
      <c r="N223" s="176" t="s">
        <v>39</v>
      </c>
      <c r="O223" s="145">
        <v>0</v>
      </c>
      <c r="P223" s="145">
        <f>O223*H223</f>
        <v>0</v>
      </c>
      <c r="Q223" s="145">
        <v>4.1999999999999997E-3</v>
      </c>
      <c r="R223" s="145">
        <f>Q223*H223</f>
        <v>0.87080279999999999</v>
      </c>
      <c r="S223" s="145">
        <v>0</v>
      </c>
      <c r="T223" s="146">
        <f>S223*H223</f>
        <v>0</v>
      </c>
      <c r="AR223" s="147" t="s">
        <v>247</v>
      </c>
      <c r="AT223" s="147" t="s">
        <v>244</v>
      </c>
      <c r="AU223" s="147" t="s">
        <v>84</v>
      </c>
      <c r="AY223" s="16" t="s">
        <v>189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6" t="s">
        <v>82</v>
      </c>
      <c r="BK223" s="148">
        <f>ROUND(I223*H223,2)</f>
        <v>0</v>
      </c>
      <c r="BL223" s="16" t="s">
        <v>239</v>
      </c>
      <c r="BM223" s="147" t="s">
        <v>345</v>
      </c>
    </row>
    <row r="224" spans="2:65" s="12" customFormat="1" ht="11.25">
      <c r="B224" s="149"/>
      <c r="D224" s="150" t="s">
        <v>197</v>
      </c>
      <c r="F224" s="152" t="s">
        <v>346</v>
      </c>
      <c r="H224" s="153">
        <v>207.334</v>
      </c>
      <c r="L224" s="149"/>
      <c r="M224" s="154"/>
      <c r="T224" s="155"/>
      <c r="AT224" s="151" t="s">
        <v>197</v>
      </c>
      <c r="AU224" s="151" t="s">
        <v>84</v>
      </c>
      <c r="AV224" s="12" t="s">
        <v>84</v>
      </c>
      <c r="AW224" s="12" t="s">
        <v>3</v>
      </c>
      <c r="AX224" s="12" t="s">
        <v>82</v>
      </c>
      <c r="AY224" s="151" t="s">
        <v>189</v>
      </c>
    </row>
    <row r="225" spans="2:65" s="1" customFormat="1" ht="24.2" customHeight="1">
      <c r="B225" s="109"/>
      <c r="C225" s="167" t="s">
        <v>347</v>
      </c>
      <c r="D225" s="167" t="s">
        <v>244</v>
      </c>
      <c r="E225" s="168" t="s">
        <v>348</v>
      </c>
      <c r="F225" s="169" t="s">
        <v>349</v>
      </c>
      <c r="G225" s="170" t="s">
        <v>87</v>
      </c>
      <c r="H225" s="171">
        <v>207.334</v>
      </c>
      <c r="I225" s="172"/>
      <c r="J225" s="172">
        <f>ROUND(I225*H225,2)</f>
        <v>0</v>
      </c>
      <c r="K225" s="173"/>
      <c r="L225" s="174"/>
      <c r="M225" s="175" t="s">
        <v>1</v>
      </c>
      <c r="N225" s="176" t="s">
        <v>39</v>
      </c>
      <c r="O225" s="145">
        <v>0</v>
      </c>
      <c r="P225" s="145">
        <f>O225*H225</f>
        <v>0</v>
      </c>
      <c r="Q225" s="145">
        <v>4.8999999999999998E-3</v>
      </c>
      <c r="R225" s="145">
        <f>Q225*H225</f>
        <v>1.0159366000000001</v>
      </c>
      <c r="S225" s="145">
        <v>0</v>
      </c>
      <c r="T225" s="146">
        <f>S225*H225</f>
        <v>0</v>
      </c>
      <c r="AR225" s="147" t="s">
        <v>247</v>
      </c>
      <c r="AT225" s="147" t="s">
        <v>244</v>
      </c>
      <c r="AU225" s="147" t="s">
        <v>84</v>
      </c>
      <c r="AY225" s="16" t="s">
        <v>189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6" t="s">
        <v>82</v>
      </c>
      <c r="BK225" s="148">
        <f>ROUND(I225*H225,2)</f>
        <v>0</v>
      </c>
      <c r="BL225" s="16" t="s">
        <v>239</v>
      </c>
      <c r="BM225" s="147" t="s">
        <v>350</v>
      </c>
    </row>
    <row r="226" spans="2:65" s="12" customFormat="1" ht="11.25">
      <c r="B226" s="149"/>
      <c r="D226" s="150" t="s">
        <v>197</v>
      </c>
      <c r="F226" s="152" t="s">
        <v>346</v>
      </c>
      <c r="H226" s="153">
        <v>207.334</v>
      </c>
      <c r="L226" s="149"/>
      <c r="M226" s="154"/>
      <c r="T226" s="155"/>
      <c r="AT226" s="151" t="s">
        <v>197</v>
      </c>
      <c r="AU226" s="151" t="s">
        <v>84</v>
      </c>
      <c r="AV226" s="12" t="s">
        <v>84</v>
      </c>
      <c r="AW226" s="12" t="s">
        <v>3</v>
      </c>
      <c r="AX226" s="12" t="s">
        <v>82</v>
      </c>
      <c r="AY226" s="151" t="s">
        <v>189</v>
      </c>
    </row>
    <row r="227" spans="2:65" s="1" customFormat="1" ht="24.2" customHeight="1">
      <c r="B227" s="109"/>
      <c r="C227" s="137" t="s">
        <v>247</v>
      </c>
      <c r="D227" s="137" t="s">
        <v>192</v>
      </c>
      <c r="E227" s="138" t="s">
        <v>351</v>
      </c>
      <c r="F227" s="139" t="s">
        <v>352</v>
      </c>
      <c r="G227" s="140" t="s">
        <v>87</v>
      </c>
      <c r="H227" s="141">
        <v>103.26300000000001</v>
      </c>
      <c r="I227" s="142"/>
      <c r="J227" s="142">
        <f>ROUND(I227*H227,2)</f>
        <v>0</v>
      </c>
      <c r="K227" s="143"/>
      <c r="L227" s="28"/>
      <c r="M227" s="144" t="s">
        <v>1</v>
      </c>
      <c r="N227" s="108" t="s">
        <v>39</v>
      </c>
      <c r="O227" s="145">
        <v>0.26</v>
      </c>
      <c r="P227" s="145">
        <f>O227*H227</f>
        <v>26.848380000000002</v>
      </c>
      <c r="Q227" s="145">
        <v>4.0000000000000003E-5</v>
      </c>
      <c r="R227" s="145">
        <f>Q227*H227</f>
        <v>4.1305200000000004E-3</v>
      </c>
      <c r="S227" s="145">
        <v>0</v>
      </c>
      <c r="T227" s="146">
        <f>S227*H227</f>
        <v>0</v>
      </c>
      <c r="AR227" s="147" t="s">
        <v>239</v>
      </c>
      <c r="AT227" s="147" t="s">
        <v>192</v>
      </c>
      <c r="AU227" s="147" t="s">
        <v>84</v>
      </c>
      <c r="AY227" s="16" t="s">
        <v>189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6" t="s">
        <v>82</v>
      </c>
      <c r="BK227" s="148">
        <f>ROUND(I227*H227,2)</f>
        <v>0</v>
      </c>
      <c r="BL227" s="16" t="s">
        <v>239</v>
      </c>
      <c r="BM227" s="147" t="s">
        <v>353</v>
      </c>
    </row>
    <row r="228" spans="2:65" s="14" customFormat="1" ht="11.25">
      <c r="B228" s="162"/>
      <c r="D228" s="150" t="s">
        <v>197</v>
      </c>
      <c r="E228" s="163" t="s">
        <v>1</v>
      </c>
      <c r="F228" s="164" t="s">
        <v>206</v>
      </c>
      <c r="H228" s="163" t="s">
        <v>1</v>
      </c>
      <c r="L228" s="162"/>
      <c r="M228" s="165"/>
      <c r="T228" s="166"/>
      <c r="AT228" s="163" t="s">
        <v>197</v>
      </c>
      <c r="AU228" s="163" t="s">
        <v>84</v>
      </c>
      <c r="AV228" s="14" t="s">
        <v>82</v>
      </c>
      <c r="AW228" s="14" t="s">
        <v>30</v>
      </c>
      <c r="AX228" s="14" t="s">
        <v>74</v>
      </c>
      <c r="AY228" s="163" t="s">
        <v>189</v>
      </c>
    </row>
    <row r="229" spans="2:65" s="12" customFormat="1" ht="11.25">
      <c r="B229" s="149"/>
      <c r="D229" s="150" t="s">
        <v>197</v>
      </c>
      <c r="E229" s="151" t="s">
        <v>1</v>
      </c>
      <c r="F229" s="152" t="s">
        <v>354</v>
      </c>
      <c r="H229" s="153">
        <v>85.26</v>
      </c>
      <c r="L229" s="149"/>
      <c r="M229" s="154"/>
      <c r="T229" s="155"/>
      <c r="AT229" s="151" t="s">
        <v>197</v>
      </c>
      <c r="AU229" s="151" t="s">
        <v>84</v>
      </c>
      <c r="AV229" s="12" t="s">
        <v>84</v>
      </c>
      <c r="AW229" s="12" t="s">
        <v>30</v>
      </c>
      <c r="AX229" s="12" t="s">
        <v>74</v>
      </c>
      <c r="AY229" s="151" t="s">
        <v>189</v>
      </c>
    </row>
    <row r="230" spans="2:65" s="12" customFormat="1" ht="11.25">
      <c r="B230" s="149"/>
      <c r="D230" s="150" t="s">
        <v>197</v>
      </c>
      <c r="E230" s="151" t="s">
        <v>1</v>
      </c>
      <c r="F230" s="152" t="s">
        <v>355</v>
      </c>
      <c r="H230" s="153">
        <v>18.003</v>
      </c>
      <c r="L230" s="149"/>
      <c r="M230" s="154"/>
      <c r="T230" s="155"/>
      <c r="AT230" s="151" t="s">
        <v>197</v>
      </c>
      <c r="AU230" s="151" t="s">
        <v>84</v>
      </c>
      <c r="AV230" s="12" t="s">
        <v>84</v>
      </c>
      <c r="AW230" s="12" t="s">
        <v>30</v>
      </c>
      <c r="AX230" s="12" t="s">
        <v>74</v>
      </c>
      <c r="AY230" s="151" t="s">
        <v>189</v>
      </c>
    </row>
    <row r="231" spans="2:65" s="12" customFormat="1" ht="11.25">
      <c r="B231" s="149"/>
      <c r="D231" s="150" t="s">
        <v>197</v>
      </c>
      <c r="E231" s="151" t="s">
        <v>1</v>
      </c>
      <c r="F231" s="152" t="s">
        <v>107</v>
      </c>
      <c r="H231" s="153">
        <v>103.26300000000001</v>
      </c>
      <c r="L231" s="149"/>
      <c r="M231" s="154"/>
      <c r="T231" s="155"/>
      <c r="AT231" s="151" t="s">
        <v>197</v>
      </c>
      <c r="AU231" s="151" t="s">
        <v>84</v>
      </c>
      <c r="AV231" s="12" t="s">
        <v>84</v>
      </c>
      <c r="AW231" s="12" t="s">
        <v>30</v>
      </c>
      <c r="AX231" s="12" t="s">
        <v>82</v>
      </c>
      <c r="AY231" s="151" t="s">
        <v>189</v>
      </c>
    </row>
    <row r="232" spans="2:65" s="1" customFormat="1" ht="37.9" customHeight="1">
      <c r="B232" s="109"/>
      <c r="C232" s="167" t="s">
        <v>356</v>
      </c>
      <c r="D232" s="167" t="s">
        <v>244</v>
      </c>
      <c r="E232" s="168" t="s">
        <v>357</v>
      </c>
      <c r="F232" s="169" t="s">
        <v>358</v>
      </c>
      <c r="G232" s="170" t="s">
        <v>87</v>
      </c>
      <c r="H232" s="171">
        <v>129.07900000000001</v>
      </c>
      <c r="I232" s="172"/>
      <c r="J232" s="172">
        <f>ROUND(I232*H232,2)</f>
        <v>0</v>
      </c>
      <c r="K232" s="173"/>
      <c r="L232" s="174"/>
      <c r="M232" s="175" t="s">
        <v>1</v>
      </c>
      <c r="N232" s="176" t="s">
        <v>39</v>
      </c>
      <c r="O232" s="145">
        <v>0</v>
      </c>
      <c r="P232" s="145">
        <f>O232*H232</f>
        <v>0</v>
      </c>
      <c r="Q232" s="145">
        <v>5.0000000000000001E-4</v>
      </c>
      <c r="R232" s="145">
        <f>Q232*H232</f>
        <v>6.45395E-2</v>
      </c>
      <c r="S232" s="145">
        <v>0</v>
      </c>
      <c r="T232" s="146">
        <f>S232*H232</f>
        <v>0</v>
      </c>
      <c r="AR232" s="147" t="s">
        <v>247</v>
      </c>
      <c r="AT232" s="147" t="s">
        <v>244</v>
      </c>
      <c r="AU232" s="147" t="s">
        <v>84</v>
      </c>
      <c r="AY232" s="16" t="s">
        <v>189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6" t="s">
        <v>82</v>
      </c>
      <c r="BK232" s="148">
        <f>ROUND(I232*H232,2)</f>
        <v>0</v>
      </c>
      <c r="BL232" s="16" t="s">
        <v>239</v>
      </c>
      <c r="BM232" s="147" t="s">
        <v>359</v>
      </c>
    </row>
    <row r="233" spans="2:65" s="12" customFormat="1" ht="11.25">
      <c r="B233" s="149"/>
      <c r="D233" s="150" t="s">
        <v>197</v>
      </c>
      <c r="F233" s="152" t="s">
        <v>360</v>
      </c>
      <c r="H233" s="153">
        <v>129.07900000000001</v>
      </c>
      <c r="L233" s="149"/>
      <c r="M233" s="154"/>
      <c r="T233" s="155"/>
      <c r="AT233" s="151" t="s">
        <v>197</v>
      </c>
      <c r="AU233" s="151" t="s">
        <v>84</v>
      </c>
      <c r="AV233" s="12" t="s">
        <v>84</v>
      </c>
      <c r="AW233" s="12" t="s">
        <v>3</v>
      </c>
      <c r="AX233" s="12" t="s">
        <v>82</v>
      </c>
      <c r="AY233" s="151" t="s">
        <v>189</v>
      </c>
    </row>
    <row r="234" spans="2:65" s="1" customFormat="1" ht="24.2" customHeight="1">
      <c r="B234" s="109"/>
      <c r="C234" s="137" t="s">
        <v>361</v>
      </c>
      <c r="D234" s="137" t="s">
        <v>192</v>
      </c>
      <c r="E234" s="138" t="s">
        <v>362</v>
      </c>
      <c r="F234" s="139" t="s">
        <v>363</v>
      </c>
      <c r="G234" s="140" t="s">
        <v>87</v>
      </c>
      <c r="H234" s="141">
        <v>185.12</v>
      </c>
      <c r="I234" s="142"/>
      <c r="J234" s="142">
        <f>ROUND(I234*H234,2)</f>
        <v>0</v>
      </c>
      <c r="K234" s="143"/>
      <c r="L234" s="28"/>
      <c r="M234" s="144" t="s">
        <v>1</v>
      </c>
      <c r="N234" s="108" t="s">
        <v>39</v>
      </c>
      <c r="O234" s="145">
        <v>0.19800000000000001</v>
      </c>
      <c r="P234" s="145">
        <f>O234*H234</f>
        <v>36.653760000000005</v>
      </c>
      <c r="Q234" s="145">
        <v>4.0000000000000003E-5</v>
      </c>
      <c r="R234" s="145">
        <f>Q234*H234</f>
        <v>7.4048000000000004E-3</v>
      </c>
      <c r="S234" s="145">
        <v>0</v>
      </c>
      <c r="T234" s="146">
        <f>S234*H234</f>
        <v>0</v>
      </c>
      <c r="AR234" s="147" t="s">
        <v>239</v>
      </c>
      <c r="AT234" s="147" t="s">
        <v>192</v>
      </c>
      <c r="AU234" s="147" t="s">
        <v>84</v>
      </c>
      <c r="AY234" s="16" t="s">
        <v>189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6" t="s">
        <v>82</v>
      </c>
      <c r="BK234" s="148">
        <f>ROUND(I234*H234,2)</f>
        <v>0</v>
      </c>
      <c r="BL234" s="16" t="s">
        <v>239</v>
      </c>
      <c r="BM234" s="147" t="s">
        <v>364</v>
      </c>
    </row>
    <row r="235" spans="2:65" s="14" customFormat="1" ht="11.25">
      <c r="B235" s="162"/>
      <c r="D235" s="150" t="s">
        <v>197</v>
      </c>
      <c r="E235" s="163" t="s">
        <v>1</v>
      </c>
      <c r="F235" s="164" t="s">
        <v>206</v>
      </c>
      <c r="H235" s="163" t="s">
        <v>1</v>
      </c>
      <c r="L235" s="162"/>
      <c r="M235" s="165"/>
      <c r="T235" s="166"/>
      <c r="AT235" s="163" t="s">
        <v>197</v>
      </c>
      <c r="AU235" s="163" t="s">
        <v>84</v>
      </c>
      <c r="AV235" s="14" t="s">
        <v>82</v>
      </c>
      <c r="AW235" s="14" t="s">
        <v>30</v>
      </c>
      <c r="AX235" s="14" t="s">
        <v>74</v>
      </c>
      <c r="AY235" s="163" t="s">
        <v>189</v>
      </c>
    </row>
    <row r="236" spans="2:65" s="12" customFormat="1" ht="11.25">
      <c r="B236" s="149"/>
      <c r="D236" s="150" t="s">
        <v>197</v>
      </c>
      <c r="E236" s="151" t="s">
        <v>1</v>
      </c>
      <c r="F236" s="152" t="s">
        <v>365</v>
      </c>
      <c r="H236" s="153">
        <v>185.12</v>
      </c>
      <c r="L236" s="149"/>
      <c r="M236" s="154"/>
      <c r="T236" s="155"/>
      <c r="AT236" s="151" t="s">
        <v>197</v>
      </c>
      <c r="AU236" s="151" t="s">
        <v>84</v>
      </c>
      <c r="AV236" s="12" t="s">
        <v>84</v>
      </c>
      <c r="AW236" s="12" t="s">
        <v>30</v>
      </c>
      <c r="AX236" s="12" t="s">
        <v>74</v>
      </c>
      <c r="AY236" s="151" t="s">
        <v>189</v>
      </c>
    </row>
    <row r="237" spans="2:65" s="12" customFormat="1" ht="11.25">
      <c r="B237" s="149"/>
      <c r="D237" s="150" t="s">
        <v>197</v>
      </c>
      <c r="E237" s="151" t="s">
        <v>1</v>
      </c>
      <c r="F237" s="152" t="s">
        <v>103</v>
      </c>
      <c r="H237" s="153">
        <v>185.12</v>
      </c>
      <c r="L237" s="149"/>
      <c r="M237" s="154"/>
      <c r="T237" s="155"/>
      <c r="AT237" s="151" t="s">
        <v>197</v>
      </c>
      <c r="AU237" s="151" t="s">
        <v>84</v>
      </c>
      <c r="AV237" s="12" t="s">
        <v>84</v>
      </c>
      <c r="AW237" s="12" t="s">
        <v>30</v>
      </c>
      <c r="AX237" s="12" t="s">
        <v>82</v>
      </c>
      <c r="AY237" s="151" t="s">
        <v>189</v>
      </c>
    </row>
    <row r="238" spans="2:65" s="1" customFormat="1" ht="37.9" customHeight="1">
      <c r="B238" s="109"/>
      <c r="C238" s="167" t="s">
        <v>366</v>
      </c>
      <c r="D238" s="167" t="s">
        <v>244</v>
      </c>
      <c r="E238" s="168" t="s">
        <v>357</v>
      </c>
      <c r="F238" s="169" t="s">
        <v>358</v>
      </c>
      <c r="G238" s="170" t="s">
        <v>87</v>
      </c>
      <c r="H238" s="171">
        <v>231.4</v>
      </c>
      <c r="I238" s="172"/>
      <c r="J238" s="172">
        <f>ROUND(I238*H238,2)</f>
        <v>0</v>
      </c>
      <c r="K238" s="173"/>
      <c r="L238" s="174"/>
      <c r="M238" s="175" t="s">
        <v>1</v>
      </c>
      <c r="N238" s="176" t="s">
        <v>39</v>
      </c>
      <c r="O238" s="145">
        <v>0</v>
      </c>
      <c r="P238" s="145">
        <f>O238*H238</f>
        <v>0</v>
      </c>
      <c r="Q238" s="145">
        <v>5.0000000000000001E-4</v>
      </c>
      <c r="R238" s="145">
        <f>Q238*H238</f>
        <v>0.11570000000000001</v>
      </c>
      <c r="S238" s="145">
        <v>0</v>
      </c>
      <c r="T238" s="146">
        <f>S238*H238</f>
        <v>0</v>
      </c>
      <c r="AR238" s="147" t="s">
        <v>247</v>
      </c>
      <c r="AT238" s="147" t="s">
        <v>244</v>
      </c>
      <c r="AU238" s="147" t="s">
        <v>84</v>
      </c>
      <c r="AY238" s="16" t="s">
        <v>189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6" t="s">
        <v>82</v>
      </c>
      <c r="BK238" s="148">
        <f>ROUND(I238*H238,2)</f>
        <v>0</v>
      </c>
      <c r="BL238" s="16" t="s">
        <v>239</v>
      </c>
      <c r="BM238" s="147" t="s">
        <v>367</v>
      </c>
    </row>
    <row r="239" spans="2:65" s="12" customFormat="1" ht="11.25">
      <c r="B239" s="149"/>
      <c r="D239" s="150" t="s">
        <v>197</v>
      </c>
      <c r="F239" s="152" t="s">
        <v>368</v>
      </c>
      <c r="H239" s="153">
        <v>231.4</v>
      </c>
      <c r="L239" s="149"/>
      <c r="M239" s="154"/>
      <c r="T239" s="155"/>
      <c r="AT239" s="151" t="s">
        <v>197</v>
      </c>
      <c r="AU239" s="151" t="s">
        <v>84</v>
      </c>
      <c r="AV239" s="12" t="s">
        <v>84</v>
      </c>
      <c r="AW239" s="12" t="s">
        <v>3</v>
      </c>
      <c r="AX239" s="12" t="s">
        <v>82</v>
      </c>
      <c r="AY239" s="151" t="s">
        <v>189</v>
      </c>
    </row>
    <row r="240" spans="2:65" s="1" customFormat="1" ht="24.2" customHeight="1">
      <c r="B240" s="109"/>
      <c r="C240" s="137" t="s">
        <v>369</v>
      </c>
      <c r="D240" s="137" t="s">
        <v>192</v>
      </c>
      <c r="E240" s="138" t="s">
        <v>370</v>
      </c>
      <c r="F240" s="139" t="s">
        <v>371</v>
      </c>
      <c r="G240" s="140" t="s">
        <v>231</v>
      </c>
      <c r="H240" s="141">
        <v>8.5730000000000004</v>
      </c>
      <c r="I240" s="142"/>
      <c r="J240" s="142">
        <f>ROUND(I240*H240,2)</f>
        <v>0</v>
      </c>
      <c r="K240" s="143"/>
      <c r="L240" s="28"/>
      <c r="M240" s="144" t="s">
        <v>1</v>
      </c>
      <c r="N240" s="108" t="s">
        <v>39</v>
      </c>
      <c r="O240" s="145">
        <v>1.8089999999999999</v>
      </c>
      <c r="P240" s="145">
        <f>O240*H240</f>
        <v>15.508557</v>
      </c>
      <c r="Q240" s="145">
        <v>0</v>
      </c>
      <c r="R240" s="145">
        <f>Q240*H240</f>
        <v>0</v>
      </c>
      <c r="S240" s="145">
        <v>0</v>
      </c>
      <c r="T240" s="146">
        <f>S240*H240</f>
        <v>0</v>
      </c>
      <c r="AR240" s="147" t="s">
        <v>239</v>
      </c>
      <c r="AT240" s="147" t="s">
        <v>192</v>
      </c>
      <c r="AU240" s="147" t="s">
        <v>84</v>
      </c>
      <c r="AY240" s="16" t="s">
        <v>189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6" t="s">
        <v>82</v>
      </c>
      <c r="BK240" s="148">
        <f>ROUND(I240*H240,2)</f>
        <v>0</v>
      </c>
      <c r="BL240" s="16" t="s">
        <v>239</v>
      </c>
      <c r="BM240" s="147" t="s">
        <v>372</v>
      </c>
    </row>
    <row r="241" spans="2:65" s="11" customFormat="1" ht="22.9" customHeight="1">
      <c r="B241" s="126"/>
      <c r="D241" s="127" t="s">
        <v>73</v>
      </c>
      <c r="E241" s="135" t="s">
        <v>373</v>
      </c>
      <c r="F241" s="135" t="s">
        <v>374</v>
      </c>
      <c r="J241" s="136">
        <f>BK241</f>
        <v>0</v>
      </c>
      <c r="L241" s="126"/>
      <c r="M241" s="130"/>
      <c r="P241" s="131">
        <f>P242</f>
        <v>1.482</v>
      </c>
      <c r="R241" s="131">
        <f>R242</f>
        <v>9.4999999999999998E-3</v>
      </c>
      <c r="T241" s="132">
        <f>T242</f>
        <v>0</v>
      </c>
      <c r="AR241" s="127" t="s">
        <v>84</v>
      </c>
      <c r="AT241" s="133" t="s">
        <v>73</v>
      </c>
      <c r="AU241" s="133" t="s">
        <v>82</v>
      </c>
      <c r="AY241" s="127" t="s">
        <v>189</v>
      </c>
      <c r="BK241" s="134">
        <f>BK242</f>
        <v>0</v>
      </c>
    </row>
    <row r="242" spans="2:65" s="1" customFormat="1" ht="37.9" customHeight="1">
      <c r="B242" s="109"/>
      <c r="C242" s="137" t="s">
        <v>375</v>
      </c>
      <c r="D242" s="137" t="s">
        <v>192</v>
      </c>
      <c r="E242" s="138" t="s">
        <v>376</v>
      </c>
      <c r="F242" s="139" t="s">
        <v>377</v>
      </c>
      <c r="G242" s="140" t="s">
        <v>378</v>
      </c>
      <c r="H242" s="141">
        <v>2</v>
      </c>
      <c r="I242" s="142"/>
      <c r="J242" s="142">
        <f>ROUND(I242*H242,2)</f>
        <v>0</v>
      </c>
      <c r="K242" s="143"/>
      <c r="L242" s="28"/>
      <c r="M242" s="144" t="s">
        <v>1</v>
      </c>
      <c r="N242" s="108" t="s">
        <v>39</v>
      </c>
      <c r="O242" s="145">
        <v>0.74099999999999999</v>
      </c>
      <c r="P242" s="145">
        <f>O242*H242</f>
        <v>1.482</v>
      </c>
      <c r="Q242" s="145">
        <v>4.7499999999999999E-3</v>
      </c>
      <c r="R242" s="145">
        <f>Q242*H242</f>
        <v>9.4999999999999998E-3</v>
      </c>
      <c r="S242" s="145">
        <v>0</v>
      </c>
      <c r="T242" s="146">
        <f>S242*H242</f>
        <v>0</v>
      </c>
      <c r="AR242" s="147" t="s">
        <v>239</v>
      </c>
      <c r="AT242" s="147" t="s">
        <v>192</v>
      </c>
      <c r="AU242" s="147" t="s">
        <v>84</v>
      </c>
      <c r="AY242" s="16" t="s">
        <v>189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6" t="s">
        <v>82</v>
      </c>
      <c r="BK242" s="148">
        <f>ROUND(I242*H242,2)</f>
        <v>0</v>
      </c>
      <c r="BL242" s="16" t="s">
        <v>239</v>
      </c>
      <c r="BM242" s="147" t="s">
        <v>379</v>
      </c>
    </row>
    <row r="243" spans="2:65" s="11" customFormat="1" ht="22.9" customHeight="1">
      <c r="B243" s="126"/>
      <c r="D243" s="127" t="s">
        <v>73</v>
      </c>
      <c r="E243" s="135" t="s">
        <v>380</v>
      </c>
      <c r="F243" s="135" t="s">
        <v>381</v>
      </c>
      <c r="J243" s="136">
        <f>BK243</f>
        <v>0</v>
      </c>
      <c r="L243" s="126"/>
      <c r="M243" s="130"/>
      <c r="P243" s="131">
        <f>SUM(P244:P295)</f>
        <v>1614.8517059999999</v>
      </c>
      <c r="R243" s="131">
        <f>SUM(R244:R295)</f>
        <v>193.29826498</v>
      </c>
      <c r="T243" s="132">
        <f>SUM(T244:T295)</f>
        <v>0</v>
      </c>
      <c r="AR243" s="127" t="s">
        <v>84</v>
      </c>
      <c r="AT243" s="133" t="s">
        <v>73</v>
      </c>
      <c r="AU243" s="133" t="s">
        <v>82</v>
      </c>
      <c r="AY243" s="127" t="s">
        <v>189</v>
      </c>
      <c r="BK243" s="134">
        <f>SUM(BK244:BK295)</f>
        <v>0</v>
      </c>
    </row>
    <row r="244" spans="2:65" s="1" customFormat="1" ht="33" customHeight="1">
      <c r="B244" s="109"/>
      <c r="C244" s="137" t="s">
        <v>382</v>
      </c>
      <c r="D244" s="137" t="s">
        <v>192</v>
      </c>
      <c r="E244" s="138" t="s">
        <v>383</v>
      </c>
      <c r="F244" s="139" t="s">
        <v>384</v>
      </c>
      <c r="G244" s="140" t="s">
        <v>385</v>
      </c>
      <c r="H244" s="141">
        <v>92.034999999999997</v>
      </c>
      <c r="I244" s="142"/>
      <c r="J244" s="142">
        <f>ROUND(I244*H244,2)</f>
        <v>0</v>
      </c>
      <c r="K244" s="143"/>
      <c r="L244" s="28"/>
      <c r="M244" s="144" t="s">
        <v>1</v>
      </c>
      <c r="N244" s="108" t="s">
        <v>39</v>
      </c>
      <c r="O244" s="145">
        <v>0.32100000000000001</v>
      </c>
      <c r="P244" s="145">
        <f>O244*H244</f>
        <v>29.543234999999999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239</v>
      </c>
      <c r="AT244" s="147" t="s">
        <v>192</v>
      </c>
      <c r="AU244" s="147" t="s">
        <v>84</v>
      </c>
      <c r="AY244" s="16" t="s">
        <v>189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6" t="s">
        <v>82</v>
      </c>
      <c r="BK244" s="148">
        <f>ROUND(I244*H244,2)</f>
        <v>0</v>
      </c>
      <c r="BL244" s="16" t="s">
        <v>239</v>
      </c>
      <c r="BM244" s="147" t="s">
        <v>386</v>
      </c>
    </row>
    <row r="245" spans="2:65" s="14" customFormat="1" ht="11.25">
      <c r="B245" s="162"/>
      <c r="D245" s="150" t="s">
        <v>197</v>
      </c>
      <c r="E245" s="163" t="s">
        <v>1</v>
      </c>
      <c r="F245" s="164" t="s">
        <v>206</v>
      </c>
      <c r="H245" s="163" t="s">
        <v>1</v>
      </c>
      <c r="L245" s="162"/>
      <c r="M245" s="165"/>
      <c r="T245" s="166"/>
      <c r="AT245" s="163" t="s">
        <v>197</v>
      </c>
      <c r="AU245" s="163" t="s">
        <v>84</v>
      </c>
      <c r="AV245" s="14" t="s">
        <v>82</v>
      </c>
      <c r="AW245" s="14" t="s">
        <v>30</v>
      </c>
      <c r="AX245" s="14" t="s">
        <v>74</v>
      </c>
      <c r="AY245" s="163" t="s">
        <v>189</v>
      </c>
    </row>
    <row r="246" spans="2:65" s="12" customFormat="1" ht="11.25">
      <c r="B246" s="149"/>
      <c r="D246" s="150" t="s">
        <v>197</v>
      </c>
      <c r="E246" s="151" t="s">
        <v>1</v>
      </c>
      <c r="F246" s="152" t="s">
        <v>387</v>
      </c>
      <c r="H246" s="153">
        <v>48.667000000000002</v>
      </c>
      <c r="L246" s="149"/>
      <c r="M246" s="154"/>
      <c r="T246" s="155"/>
      <c r="AT246" s="151" t="s">
        <v>197</v>
      </c>
      <c r="AU246" s="151" t="s">
        <v>84</v>
      </c>
      <c r="AV246" s="12" t="s">
        <v>84</v>
      </c>
      <c r="AW246" s="12" t="s">
        <v>30</v>
      </c>
      <c r="AX246" s="12" t="s">
        <v>74</v>
      </c>
      <c r="AY246" s="151" t="s">
        <v>189</v>
      </c>
    </row>
    <row r="247" spans="2:65" s="12" customFormat="1" ht="11.25">
      <c r="B247" s="149"/>
      <c r="D247" s="150" t="s">
        <v>197</v>
      </c>
      <c r="E247" s="151" t="s">
        <v>1</v>
      </c>
      <c r="F247" s="152" t="s">
        <v>388</v>
      </c>
      <c r="H247" s="153">
        <v>43.368000000000002</v>
      </c>
      <c r="L247" s="149"/>
      <c r="M247" s="154"/>
      <c r="T247" s="155"/>
      <c r="AT247" s="151" t="s">
        <v>197</v>
      </c>
      <c r="AU247" s="151" t="s">
        <v>84</v>
      </c>
      <c r="AV247" s="12" t="s">
        <v>84</v>
      </c>
      <c r="AW247" s="12" t="s">
        <v>30</v>
      </c>
      <c r="AX247" s="12" t="s">
        <v>74</v>
      </c>
      <c r="AY247" s="151" t="s">
        <v>189</v>
      </c>
    </row>
    <row r="248" spans="2:65" s="12" customFormat="1" ht="11.25">
      <c r="B248" s="149"/>
      <c r="D248" s="150" t="s">
        <v>197</v>
      </c>
      <c r="E248" s="151" t="s">
        <v>1</v>
      </c>
      <c r="F248" s="152" t="s">
        <v>94</v>
      </c>
      <c r="H248" s="153">
        <v>92.034999999999997</v>
      </c>
      <c r="L248" s="149"/>
      <c r="M248" s="154"/>
      <c r="T248" s="155"/>
      <c r="AT248" s="151" t="s">
        <v>197</v>
      </c>
      <c r="AU248" s="151" t="s">
        <v>84</v>
      </c>
      <c r="AV248" s="12" t="s">
        <v>84</v>
      </c>
      <c r="AW248" s="12" t="s">
        <v>30</v>
      </c>
      <c r="AX248" s="12" t="s">
        <v>82</v>
      </c>
      <c r="AY248" s="151" t="s">
        <v>189</v>
      </c>
    </row>
    <row r="249" spans="2:65" s="1" customFormat="1" ht="24.2" customHeight="1">
      <c r="B249" s="109"/>
      <c r="C249" s="167" t="s">
        <v>389</v>
      </c>
      <c r="D249" s="167" t="s">
        <v>244</v>
      </c>
      <c r="E249" s="168" t="s">
        <v>390</v>
      </c>
      <c r="F249" s="169" t="s">
        <v>391</v>
      </c>
      <c r="G249" s="170" t="s">
        <v>335</v>
      </c>
      <c r="H249" s="171">
        <v>0.60699999999999998</v>
      </c>
      <c r="I249" s="172"/>
      <c r="J249" s="172">
        <f>ROUND(I249*H249,2)</f>
        <v>0</v>
      </c>
      <c r="K249" s="173"/>
      <c r="L249" s="174"/>
      <c r="M249" s="175" t="s">
        <v>1</v>
      </c>
      <c r="N249" s="176" t="s">
        <v>39</v>
      </c>
      <c r="O249" s="145">
        <v>0</v>
      </c>
      <c r="P249" s="145">
        <f>O249*H249</f>
        <v>0</v>
      </c>
      <c r="Q249" s="145">
        <v>0.44</v>
      </c>
      <c r="R249" s="145">
        <f>Q249*H249</f>
        <v>0.26707999999999998</v>
      </c>
      <c r="S249" s="145">
        <v>0</v>
      </c>
      <c r="T249" s="146">
        <f>S249*H249</f>
        <v>0</v>
      </c>
      <c r="AR249" s="147" t="s">
        <v>247</v>
      </c>
      <c r="AT249" s="147" t="s">
        <v>244</v>
      </c>
      <c r="AU249" s="147" t="s">
        <v>84</v>
      </c>
      <c r="AY249" s="16" t="s">
        <v>189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6" t="s">
        <v>82</v>
      </c>
      <c r="BK249" s="148">
        <f>ROUND(I249*H249,2)</f>
        <v>0</v>
      </c>
      <c r="BL249" s="16" t="s">
        <v>239</v>
      </c>
      <c r="BM249" s="147" t="s">
        <v>392</v>
      </c>
    </row>
    <row r="250" spans="2:65" s="12" customFormat="1" ht="11.25">
      <c r="B250" s="149"/>
      <c r="D250" s="150" t="s">
        <v>197</v>
      </c>
      <c r="F250" s="152" t="s">
        <v>393</v>
      </c>
      <c r="H250" s="153">
        <v>0.60699999999999998</v>
      </c>
      <c r="L250" s="149"/>
      <c r="M250" s="154"/>
      <c r="T250" s="155"/>
      <c r="AT250" s="151" t="s">
        <v>197</v>
      </c>
      <c r="AU250" s="151" t="s">
        <v>84</v>
      </c>
      <c r="AV250" s="12" t="s">
        <v>84</v>
      </c>
      <c r="AW250" s="12" t="s">
        <v>3</v>
      </c>
      <c r="AX250" s="12" t="s">
        <v>82</v>
      </c>
      <c r="AY250" s="151" t="s">
        <v>189</v>
      </c>
    </row>
    <row r="251" spans="2:65" s="1" customFormat="1" ht="37.9" customHeight="1">
      <c r="B251" s="109"/>
      <c r="C251" s="137" t="s">
        <v>394</v>
      </c>
      <c r="D251" s="137" t="s">
        <v>192</v>
      </c>
      <c r="E251" s="138" t="s">
        <v>395</v>
      </c>
      <c r="F251" s="139" t="s">
        <v>396</v>
      </c>
      <c r="G251" s="140" t="s">
        <v>385</v>
      </c>
      <c r="H251" s="141">
        <v>508.37599999999998</v>
      </c>
      <c r="I251" s="142"/>
      <c r="J251" s="142">
        <f>ROUND(I251*H251,2)</f>
        <v>0</v>
      </c>
      <c r="K251" s="143"/>
      <c r="L251" s="28"/>
      <c r="M251" s="144" t="s">
        <v>1</v>
      </c>
      <c r="N251" s="108" t="s">
        <v>39</v>
      </c>
      <c r="O251" s="145">
        <v>0.42499999999999999</v>
      </c>
      <c r="P251" s="145">
        <f>O251*H251</f>
        <v>216.0598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239</v>
      </c>
      <c r="AT251" s="147" t="s">
        <v>192</v>
      </c>
      <c r="AU251" s="147" t="s">
        <v>84</v>
      </c>
      <c r="AY251" s="16" t="s">
        <v>189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6" t="s">
        <v>82</v>
      </c>
      <c r="BK251" s="148">
        <f>ROUND(I251*H251,2)</f>
        <v>0</v>
      </c>
      <c r="BL251" s="16" t="s">
        <v>239</v>
      </c>
      <c r="BM251" s="147" t="s">
        <v>397</v>
      </c>
    </row>
    <row r="252" spans="2:65" s="14" customFormat="1" ht="11.25">
      <c r="B252" s="162"/>
      <c r="D252" s="150" t="s">
        <v>197</v>
      </c>
      <c r="E252" s="163" t="s">
        <v>1</v>
      </c>
      <c r="F252" s="164" t="s">
        <v>206</v>
      </c>
      <c r="H252" s="163" t="s">
        <v>1</v>
      </c>
      <c r="L252" s="162"/>
      <c r="M252" s="165"/>
      <c r="T252" s="166"/>
      <c r="AT252" s="163" t="s">
        <v>197</v>
      </c>
      <c r="AU252" s="163" t="s">
        <v>84</v>
      </c>
      <c r="AV252" s="14" t="s">
        <v>82</v>
      </c>
      <c r="AW252" s="14" t="s">
        <v>30</v>
      </c>
      <c r="AX252" s="14" t="s">
        <v>74</v>
      </c>
      <c r="AY252" s="163" t="s">
        <v>189</v>
      </c>
    </row>
    <row r="253" spans="2:65" s="12" customFormat="1" ht="11.25">
      <c r="B253" s="149"/>
      <c r="D253" s="150" t="s">
        <v>197</v>
      </c>
      <c r="E253" s="151" t="s">
        <v>1</v>
      </c>
      <c r="F253" s="152" t="s">
        <v>398</v>
      </c>
      <c r="H253" s="153">
        <v>120.446</v>
      </c>
      <c r="L253" s="149"/>
      <c r="M253" s="154"/>
      <c r="T253" s="155"/>
      <c r="AT253" s="151" t="s">
        <v>197</v>
      </c>
      <c r="AU253" s="151" t="s">
        <v>84</v>
      </c>
      <c r="AV253" s="12" t="s">
        <v>84</v>
      </c>
      <c r="AW253" s="12" t="s">
        <v>30</v>
      </c>
      <c r="AX253" s="12" t="s">
        <v>74</v>
      </c>
      <c r="AY253" s="151" t="s">
        <v>189</v>
      </c>
    </row>
    <row r="254" spans="2:65" s="14" customFormat="1" ht="45">
      <c r="B254" s="162"/>
      <c r="D254" s="150" t="s">
        <v>197</v>
      </c>
      <c r="E254" s="163" t="s">
        <v>1</v>
      </c>
      <c r="F254" s="164" t="s">
        <v>399</v>
      </c>
      <c r="H254" s="163" t="s">
        <v>1</v>
      </c>
      <c r="L254" s="162"/>
      <c r="M254" s="165"/>
      <c r="T254" s="166"/>
      <c r="AT254" s="163" t="s">
        <v>197</v>
      </c>
      <c r="AU254" s="163" t="s">
        <v>84</v>
      </c>
      <c r="AV254" s="14" t="s">
        <v>82</v>
      </c>
      <c r="AW254" s="14" t="s">
        <v>30</v>
      </c>
      <c r="AX254" s="14" t="s">
        <v>74</v>
      </c>
      <c r="AY254" s="163" t="s">
        <v>189</v>
      </c>
    </row>
    <row r="255" spans="2:65" s="14" customFormat="1" ht="45">
      <c r="B255" s="162"/>
      <c r="D255" s="150" t="s">
        <v>197</v>
      </c>
      <c r="E255" s="163" t="s">
        <v>1</v>
      </c>
      <c r="F255" s="164" t="s">
        <v>400</v>
      </c>
      <c r="H255" s="163" t="s">
        <v>1</v>
      </c>
      <c r="L255" s="162"/>
      <c r="M255" s="165"/>
      <c r="T255" s="166"/>
      <c r="AT255" s="163" t="s">
        <v>197</v>
      </c>
      <c r="AU255" s="163" t="s">
        <v>84</v>
      </c>
      <c r="AV255" s="14" t="s">
        <v>82</v>
      </c>
      <c r="AW255" s="14" t="s">
        <v>30</v>
      </c>
      <c r="AX255" s="14" t="s">
        <v>74</v>
      </c>
      <c r="AY255" s="163" t="s">
        <v>189</v>
      </c>
    </row>
    <row r="256" spans="2:65" s="12" customFormat="1" ht="11.25">
      <c r="B256" s="149"/>
      <c r="D256" s="150" t="s">
        <v>197</v>
      </c>
      <c r="E256" s="151" t="s">
        <v>1</v>
      </c>
      <c r="F256" s="152" t="s">
        <v>97</v>
      </c>
      <c r="H256" s="153">
        <v>508.37599999999998</v>
      </c>
      <c r="L256" s="149"/>
      <c r="M256" s="154"/>
      <c r="T256" s="155"/>
      <c r="AT256" s="151" t="s">
        <v>197</v>
      </c>
      <c r="AU256" s="151" t="s">
        <v>84</v>
      </c>
      <c r="AV256" s="12" t="s">
        <v>84</v>
      </c>
      <c r="AW256" s="12" t="s">
        <v>30</v>
      </c>
      <c r="AX256" s="12" t="s">
        <v>82</v>
      </c>
      <c r="AY256" s="151" t="s">
        <v>189</v>
      </c>
    </row>
    <row r="257" spans="2:65" s="1" customFormat="1" ht="21.75" customHeight="1">
      <c r="B257" s="109"/>
      <c r="C257" s="167" t="s">
        <v>401</v>
      </c>
      <c r="D257" s="167" t="s">
        <v>244</v>
      </c>
      <c r="E257" s="168" t="s">
        <v>402</v>
      </c>
      <c r="F257" s="169" t="s">
        <v>403</v>
      </c>
      <c r="G257" s="170" t="s">
        <v>335</v>
      </c>
      <c r="H257" s="171">
        <v>174.47399999999999</v>
      </c>
      <c r="I257" s="172"/>
      <c r="J257" s="172">
        <f>ROUND(I257*H257,2)</f>
        <v>0</v>
      </c>
      <c r="K257" s="173"/>
      <c r="L257" s="174"/>
      <c r="M257" s="175" t="s">
        <v>1</v>
      </c>
      <c r="N257" s="176" t="s">
        <v>39</v>
      </c>
      <c r="O257" s="145">
        <v>0</v>
      </c>
      <c r="P257" s="145">
        <f>O257*H257</f>
        <v>0</v>
      </c>
      <c r="Q257" s="145">
        <v>0.44</v>
      </c>
      <c r="R257" s="145">
        <f>Q257*H257</f>
        <v>76.768559999999994</v>
      </c>
      <c r="S257" s="145">
        <v>0</v>
      </c>
      <c r="T257" s="146">
        <f>S257*H257</f>
        <v>0</v>
      </c>
      <c r="AR257" s="147" t="s">
        <v>247</v>
      </c>
      <c r="AT257" s="147" t="s">
        <v>244</v>
      </c>
      <c r="AU257" s="147" t="s">
        <v>84</v>
      </c>
      <c r="AY257" s="16" t="s">
        <v>189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6" t="s">
        <v>82</v>
      </c>
      <c r="BK257" s="148">
        <f>ROUND(I257*H257,2)</f>
        <v>0</v>
      </c>
      <c r="BL257" s="16" t="s">
        <v>239</v>
      </c>
      <c r="BM257" s="147" t="s">
        <v>404</v>
      </c>
    </row>
    <row r="258" spans="2:65" s="12" customFormat="1" ht="11.25">
      <c r="B258" s="149"/>
      <c r="D258" s="150" t="s">
        <v>197</v>
      </c>
      <c r="F258" s="152" t="s">
        <v>405</v>
      </c>
      <c r="H258" s="153">
        <v>174.47399999999999</v>
      </c>
      <c r="L258" s="149"/>
      <c r="M258" s="154"/>
      <c r="T258" s="155"/>
      <c r="AT258" s="151" t="s">
        <v>197</v>
      </c>
      <c r="AU258" s="151" t="s">
        <v>84</v>
      </c>
      <c r="AV258" s="12" t="s">
        <v>84</v>
      </c>
      <c r="AW258" s="12" t="s">
        <v>3</v>
      </c>
      <c r="AX258" s="12" t="s">
        <v>82</v>
      </c>
      <c r="AY258" s="151" t="s">
        <v>189</v>
      </c>
    </row>
    <row r="259" spans="2:65" s="1" customFormat="1" ht="24.2" customHeight="1">
      <c r="B259" s="109"/>
      <c r="C259" s="137" t="s">
        <v>406</v>
      </c>
      <c r="D259" s="137" t="s">
        <v>192</v>
      </c>
      <c r="E259" s="138" t="s">
        <v>407</v>
      </c>
      <c r="F259" s="139" t="s">
        <v>408</v>
      </c>
      <c r="G259" s="140" t="s">
        <v>335</v>
      </c>
      <c r="H259" s="141">
        <v>175.08099999999999</v>
      </c>
      <c r="I259" s="142"/>
      <c r="J259" s="142">
        <f>ROUND(I259*H259,2)</f>
        <v>0</v>
      </c>
      <c r="K259" s="143"/>
      <c r="L259" s="28"/>
      <c r="M259" s="144" t="s">
        <v>1</v>
      </c>
      <c r="N259" s="108" t="s">
        <v>39</v>
      </c>
      <c r="O259" s="145">
        <v>0</v>
      </c>
      <c r="P259" s="145">
        <f>O259*H259</f>
        <v>0</v>
      </c>
      <c r="Q259" s="145">
        <v>1.192E-2</v>
      </c>
      <c r="R259" s="145">
        <f>Q259*H259</f>
        <v>2.0869655199999997</v>
      </c>
      <c r="S259" s="145">
        <v>0</v>
      </c>
      <c r="T259" s="146">
        <f>S259*H259</f>
        <v>0</v>
      </c>
      <c r="AR259" s="147" t="s">
        <v>239</v>
      </c>
      <c r="AT259" s="147" t="s">
        <v>192</v>
      </c>
      <c r="AU259" s="147" t="s">
        <v>84</v>
      </c>
      <c r="AY259" s="16" t="s">
        <v>189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6" t="s">
        <v>82</v>
      </c>
      <c r="BK259" s="148">
        <f>ROUND(I259*H259,2)</f>
        <v>0</v>
      </c>
      <c r="BL259" s="16" t="s">
        <v>239</v>
      </c>
      <c r="BM259" s="147" t="s">
        <v>409</v>
      </c>
    </row>
    <row r="260" spans="2:65" s="12" customFormat="1" ht="11.25">
      <c r="B260" s="149"/>
      <c r="D260" s="150" t="s">
        <v>197</v>
      </c>
      <c r="E260" s="151" t="s">
        <v>1</v>
      </c>
      <c r="F260" s="152" t="s">
        <v>410</v>
      </c>
      <c r="H260" s="153">
        <v>175.08099999999999</v>
      </c>
      <c r="L260" s="149"/>
      <c r="M260" s="154"/>
      <c r="T260" s="155"/>
      <c r="AT260" s="151" t="s">
        <v>197</v>
      </c>
      <c r="AU260" s="151" t="s">
        <v>84</v>
      </c>
      <c r="AV260" s="12" t="s">
        <v>84</v>
      </c>
      <c r="AW260" s="12" t="s">
        <v>30</v>
      </c>
      <c r="AX260" s="12" t="s">
        <v>82</v>
      </c>
      <c r="AY260" s="151" t="s">
        <v>189</v>
      </c>
    </row>
    <row r="261" spans="2:65" s="1" customFormat="1" ht="16.5" customHeight="1">
      <c r="B261" s="109"/>
      <c r="C261" s="137" t="s">
        <v>411</v>
      </c>
      <c r="D261" s="137" t="s">
        <v>192</v>
      </c>
      <c r="E261" s="138" t="s">
        <v>412</v>
      </c>
      <c r="F261" s="139" t="s">
        <v>413</v>
      </c>
      <c r="G261" s="140" t="s">
        <v>87</v>
      </c>
      <c r="H261" s="141">
        <v>31.273</v>
      </c>
      <c r="I261" s="142"/>
      <c r="J261" s="142">
        <f>ROUND(I261*H261,2)</f>
        <v>0</v>
      </c>
      <c r="K261" s="143"/>
      <c r="L261" s="28"/>
      <c r="M261" s="144" t="s">
        <v>1</v>
      </c>
      <c r="N261" s="108" t="s">
        <v>39</v>
      </c>
      <c r="O261" s="145">
        <v>0.25600000000000001</v>
      </c>
      <c r="P261" s="145">
        <f>O261*H261</f>
        <v>8.0058880000000006</v>
      </c>
      <c r="Q261" s="145">
        <v>1.4200000000000001E-2</v>
      </c>
      <c r="R261" s="145">
        <f>Q261*H261</f>
        <v>0.44407660000000004</v>
      </c>
      <c r="S261" s="145">
        <v>0</v>
      </c>
      <c r="T261" s="146">
        <f>S261*H261</f>
        <v>0</v>
      </c>
      <c r="AR261" s="147" t="s">
        <v>239</v>
      </c>
      <c r="AT261" s="147" t="s">
        <v>192</v>
      </c>
      <c r="AU261" s="147" t="s">
        <v>84</v>
      </c>
      <c r="AY261" s="16" t="s">
        <v>189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6" t="s">
        <v>82</v>
      </c>
      <c r="BK261" s="148">
        <f>ROUND(I261*H261,2)</f>
        <v>0</v>
      </c>
      <c r="BL261" s="16" t="s">
        <v>239</v>
      </c>
      <c r="BM261" s="147" t="s">
        <v>414</v>
      </c>
    </row>
    <row r="262" spans="2:65" s="12" customFormat="1" ht="11.25">
      <c r="B262" s="149"/>
      <c r="D262" s="150" t="s">
        <v>197</v>
      </c>
      <c r="E262" s="151" t="s">
        <v>1</v>
      </c>
      <c r="F262" s="152" t="s">
        <v>415</v>
      </c>
      <c r="H262" s="153">
        <v>15.91</v>
      </c>
      <c r="L262" s="149"/>
      <c r="M262" s="154"/>
      <c r="T262" s="155"/>
      <c r="AT262" s="151" t="s">
        <v>197</v>
      </c>
      <c r="AU262" s="151" t="s">
        <v>84</v>
      </c>
      <c r="AV262" s="12" t="s">
        <v>84</v>
      </c>
      <c r="AW262" s="12" t="s">
        <v>30</v>
      </c>
      <c r="AX262" s="12" t="s">
        <v>74</v>
      </c>
      <c r="AY262" s="151" t="s">
        <v>189</v>
      </c>
    </row>
    <row r="263" spans="2:65" s="12" customFormat="1" ht="11.25">
      <c r="B263" s="149"/>
      <c r="D263" s="150" t="s">
        <v>197</v>
      </c>
      <c r="E263" s="151" t="s">
        <v>1</v>
      </c>
      <c r="F263" s="152" t="s">
        <v>416</v>
      </c>
      <c r="H263" s="153">
        <v>0.621</v>
      </c>
      <c r="L263" s="149"/>
      <c r="M263" s="154"/>
      <c r="T263" s="155"/>
      <c r="AT263" s="151" t="s">
        <v>197</v>
      </c>
      <c r="AU263" s="151" t="s">
        <v>84</v>
      </c>
      <c r="AV263" s="12" t="s">
        <v>84</v>
      </c>
      <c r="AW263" s="12" t="s">
        <v>30</v>
      </c>
      <c r="AX263" s="12" t="s">
        <v>74</v>
      </c>
      <c r="AY263" s="151" t="s">
        <v>189</v>
      </c>
    </row>
    <row r="264" spans="2:65" s="12" customFormat="1" ht="11.25">
      <c r="B264" s="149"/>
      <c r="D264" s="150" t="s">
        <v>197</v>
      </c>
      <c r="E264" s="151" t="s">
        <v>1</v>
      </c>
      <c r="F264" s="152" t="s">
        <v>417</v>
      </c>
      <c r="H264" s="153">
        <v>14.742000000000001</v>
      </c>
      <c r="L264" s="149"/>
      <c r="M264" s="154"/>
      <c r="T264" s="155"/>
      <c r="AT264" s="151" t="s">
        <v>197</v>
      </c>
      <c r="AU264" s="151" t="s">
        <v>84</v>
      </c>
      <c r="AV264" s="12" t="s">
        <v>84</v>
      </c>
      <c r="AW264" s="12" t="s">
        <v>30</v>
      </c>
      <c r="AX264" s="12" t="s">
        <v>74</v>
      </c>
      <c r="AY264" s="151" t="s">
        <v>189</v>
      </c>
    </row>
    <row r="265" spans="2:65" s="13" customFormat="1" ht="11.25">
      <c r="B265" s="156"/>
      <c r="D265" s="150" t="s">
        <v>197</v>
      </c>
      <c r="E265" s="157" t="s">
        <v>1</v>
      </c>
      <c r="F265" s="158" t="s">
        <v>200</v>
      </c>
      <c r="H265" s="159">
        <v>31.273</v>
      </c>
      <c r="L265" s="156"/>
      <c r="M265" s="160"/>
      <c r="T265" s="161"/>
      <c r="AT265" s="157" t="s">
        <v>197</v>
      </c>
      <c r="AU265" s="157" t="s">
        <v>84</v>
      </c>
      <c r="AV265" s="13" t="s">
        <v>195</v>
      </c>
      <c r="AW265" s="13" t="s">
        <v>30</v>
      </c>
      <c r="AX265" s="13" t="s">
        <v>82</v>
      </c>
      <c r="AY265" s="157" t="s">
        <v>189</v>
      </c>
    </row>
    <row r="266" spans="2:65" s="1" customFormat="1" ht="24.2" customHeight="1">
      <c r="B266" s="109"/>
      <c r="C266" s="137" t="s">
        <v>418</v>
      </c>
      <c r="D266" s="137" t="s">
        <v>192</v>
      </c>
      <c r="E266" s="138" t="s">
        <v>419</v>
      </c>
      <c r="F266" s="139" t="s">
        <v>420</v>
      </c>
      <c r="G266" s="140" t="s">
        <v>87</v>
      </c>
      <c r="H266" s="141">
        <v>402.702</v>
      </c>
      <c r="I266" s="142"/>
      <c r="J266" s="142">
        <f>ROUND(I266*H266,2)</f>
        <v>0</v>
      </c>
      <c r="K266" s="143"/>
      <c r="L266" s="28"/>
      <c r="M266" s="144" t="s">
        <v>1</v>
      </c>
      <c r="N266" s="108" t="s">
        <v>39</v>
      </c>
      <c r="O266" s="145">
        <v>0.92500000000000004</v>
      </c>
      <c r="P266" s="145">
        <f>O266*H266</f>
        <v>372.49934999999999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239</v>
      </c>
      <c r="AT266" s="147" t="s">
        <v>192</v>
      </c>
      <c r="AU266" s="147" t="s">
        <v>84</v>
      </c>
      <c r="AY266" s="16" t="s">
        <v>189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6" t="s">
        <v>82</v>
      </c>
      <c r="BK266" s="148">
        <f>ROUND(I266*H266,2)</f>
        <v>0</v>
      </c>
      <c r="BL266" s="16" t="s">
        <v>239</v>
      </c>
      <c r="BM266" s="147" t="s">
        <v>421</v>
      </c>
    </row>
    <row r="267" spans="2:65" s="14" customFormat="1" ht="11.25">
      <c r="B267" s="162"/>
      <c r="D267" s="150" t="s">
        <v>197</v>
      </c>
      <c r="E267" s="163" t="s">
        <v>1</v>
      </c>
      <c r="F267" s="164" t="s">
        <v>206</v>
      </c>
      <c r="H267" s="163" t="s">
        <v>1</v>
      </c>
      <c r="L267" s="162"/>
      <c r="M267" s="165"/>
      <c r="T267" s="166"/>
      <c r="AT267" s="163" t="s">
        <v>197</v>
      </c>
      <c r="AU267" s="163" t="s">
        <v>84</v>
      </c>
      <c r="AV267" s="14" t="s">
        <v>82</v>
      </c>
      <c r="AW267" s="14" t="s">
        <v>30</v>
      </c>
      <c r="AX267" s="14" t="s">
        <v>74</v>
      </c>
      <c r="AY267" s="163" t="s">
        <v>189</v>
      </c>
    </row>
    <row r="268" spans="2:65" s="12" customFormat="1" ht="11.25">
      <c r="B268" s="149"/>
      <c r="D268" s="150" t="s">
        <v>197</v>
      </c>
      <c r="E268" s="151" t="s">
        <v>1</v>
      </c>
      <c r="F268" s="152" t="s">
        <v>422</v>
      </c>
      <c r="H268" s="153">
        <v>40.481999999999999</v>
      </c>
      <c r="L268" s="149"/>
      <c r="M268" s="154"/>
      <c r="T268" s="155"/>
      <c r="AT268" s="151" t="s">
        <v>197</v>
      </c>
      <c r="AU268" s="151" t="s">
        <v>84</v>
      </c>
      <c r="AV268" s="12" t="s">
        <v>84</v>
      </c>
      <c r="AW268" s="12" t="s">
        <v>30</v>
      </c>
      <c r="AX268" s="12" t="s">
        <v>74</v>
      </c>
      <c r="AY268" s="151" t="s">
        <v>189</v>
      </c>
    </row>
    <row r="269" spans="2:65" s="12" customFormat="1" ht="11.25">
      <c r="B269" s="149"/>
      <c r="D269" s="150" t="s">
        <v>197</v>
      </c>
      <c r="E269" s="151" t="s">
        <v>1</v>
      </c>
      <c r="F269" s="152" t="s">
        <v>423</v>
      </c>
      <c r="H269" s="153">
        <v>85.26</v>
      </c>
      <c r="L269" s="149"/>
      <c r="M269" s="154"/>
      <c r="T269" s="155"/>
      <c r="AT269" s="151" t="s">
        <v>197</v>
      </c>
      <c r="AU269" s="151" t="s">
        <v>84</v>
      </c>
      <c r="AV269" s="12" t="s">
        <v>84</v>
      </c>
      <c r="AW269" s="12" t="s">
        <v>30</v>
      </c>
      <c r="AX269" s="12" t="s">
        <v>74</v>
      </c>
      <c r="AY269" s="151" t="s">
        <v>189</v>
      </c>
    </row>
    <row r="270" spans="2:65" s="12" customFormat="1" ht="11.25">
      <c r="B270" s="149"/>
      <c r="D270" s="150" t="s">
        <v>197</v>
      </c>
      <c r="E270" s="151" t="s">
        <v>1</v>
      </c>
      <c r="F270" s="152" t="s">
        <v>424</v>
      </c>
      <c r="H270" s="153">
        <v>285.226</v>
      </c>
      <c r="L270" s="149"/>
      <c r="M270" s="154"/>
      <c r="T270" s="155"/>
      <c r="AT270" s="151" t="s">
        <v>197</v>
      </c>
      <c r="AU270" s="151" t="s">
        <v>84</v>
      </c>
      <c r="AV270" s="12" t="s">
        <v>84</v>
      </c>
      <c r="AW270" s="12" t="s">
        <v>30</v>
      </c>
      <c r="AX270" s="12" t="s">
        <v>74</v>
      </c>
      <c r="AY270" s="151" t="s">
        <v>189</v>
      </c>
    </row>
    <row r="271" spans="2:65" s="12" customFormat="1" ht="22.5">
      <c r="B271" s="149"/>
      <c r="D271" s="150" t="s">
        <v>197</v>
      </c>
      <c r="E271" s="151" t="s">
        <v>1</v>
      </c>
      <c r="F271" s="152" t="s">
        <v>425</v>
      </c>
      <c r="H271" s="153">
        <v>-127.072</v>
      </c>
      <c r="L271" s="149"/>
      <c r="M271" s="154"/>
      <c r="T271" s="155"/>
      <c r="AT271" s="151" t="s">
        <v>197</v>
      </c>
      <c r="AU271" s="151" t="s">
        <v>84</v>
      </c>
      <c r="AV271" s="12" t="s">
        <v>84</v>
      </c>
      <c r="AW271" s="12" t="s">
        <v>30</v>
      </c>
      <c r="AX271" s="12" t="s">
        <v>74</v>
      </c>
      <c r="AY271" s="151" t="s">
        <v>189</v>
      </c>
    </row>
    <row r="272" spans="2:65" s="12" customFormat="1" ht="11.25">
      <c r="B272" s="149"/>
      <c r="D272" s="150" t="s">
        <v>197</v>
      </c>
      <c r="E272" s="151" t="s">
        <v>1</v>
      </c>
      <c r="F272" s="152" t="s">
        <v>426</v>
      </c>
      <c r="H272" s="153">
        <v>194.08500000000001</v>
      </c>
      <c r="L272" s="149"/>
      <c r="M272" s="154"/>
      <c r="T272" s="155"/>
      <c r="AT272" s="151" t="s">
        <v>197</v>
      </c>
      <c r="AU272" s="151" t="s">
        <v>84</v>
      </c>
      <c r="AV272" s="12" t="s">
        <v>84</v>
      </c>
      <c r="AW272" s="12" t="s">
        <v>30</v>
      </c>
      <c r="AX272" s="12" t="s">
        <v>74</v>
      </c>
      <c r="AY272" s="151" t="s">
        <v>189</v>
      </c>
    </row>
    <row r="273" spans="2:65" s="12" customFormat="1" ht="33.75">
      <c r="B273" s="149"/>
      <c r="D273" s="150" t="s">
        <v>197</v>
      </c>
      <c r="E273" s="151" t="s">
        <v>1</v>
      </c>
      <c r="F273" s="152" t="s">
        <v>427</v>
      </c>
      <c r="H273" s="153">
        <v>-75.278999999999996</v>
      </c>
      <c r="L273" s="149"/>
      <c r="M273" s="154"/>
      <c r="T273" s="155"/>
      <c r="AT273" s="151" t="s">
        <v>197</v>
      </c>
      <c r="AU273" s="151" t="s">
        <v>84</v>
      </c>
      <c r="AV273" s="12" t="s">
        <v>84</v>
      </c>
      <c r="AW273" s="12" t="s">
        <v>30</v>
      </c>
      <c r="AX273" s="12" t="s">
        <v>74</v>
      </c>
      <c r="AY273" s="151" t="s">
        <v>189</v>
      </c>
    </row>
    <row r="274" spans="2:65" s="12" customFormat="1" ht="11.25">
      <c r="B274" s="149"/>
      <c r="D274" s="150" t="s">
        <v>197</v>
      </c>
      <c r="E274" s="151" t="s">
        <v>1</v>
      </c>
      <c r="F274" s="152" t="s">
        <v>89</v>
      </c>
      <c r="H274" s="153">
        <v>402.702</v>
      </c>
      <c r="L274" s="149"/>
      <c r="M274" s="154"/>
      <c r="T274" s="155"/>
      <c r="AT274" s="151" t="s">
        <v>197</v>
      </c>
      <c r="AU274" s="151" t="s">
        <v>84</v>
      </c>
      <c r="AV274" s="12" t="s">
        <v>84</v>
      </c>
      <c r="AW274" s="12" t="s">
        <v>30</v>
      </c>
      <c r="AX274" s="12" t="s">
        <v>82</v>
      </c>
      <c r="AY274" s="151" t="s">
        <v>189</v>
      </c>
    </row>
    <row r="275" spans="2:65" s="1" customFormat="1" ht="24.2" customHeight="1">
      <c r="B275" s="109"/>
      <c r="C275" s="167" t="s">
        <v>428</v>
      </c>
      <c r="D275" s="167" t="s">
        <v>244</v>
      </c>
      <c r="E275" s="168" t="s">
        <v>429</v>
      </c>
      <c r="F275" s="169" t="s">
        <v>430</v>
      </c>
      <c r="G275" s="170" t="s">
        <v>87</v>
      </c>
      <c r="H275" s="171">
        <v>442.97199999999998</v>
      </c>
      <c r="I275" s="172"/>
      <c r="J275" s="172">
        <f>ROUND(I275*H275,2)</f>
        <v>0</v>
      </c>
      <c r="K275" s="173"/>
      <c r="L275" s="174"/>
      <c r="M275" s="175" t="s">
        <v>1</v>
      </c>
      <c r="N275" s="176" t="s">
        <v>39</v>
      </c>
      <c r="O275" s="145">
        <v>0</v>
      </c>
      <c r="P275" s="145">
        <f>O275*H275</f>
        <v>0</v>
      </c>
      <c r="Q275" s="145">
        <v>0.16</v>
      </c>
      <c r="R275" s="145">
        <f>Q275*H275</f>
        <v>70.875519999999995</v>
      </c>
      <c r="S275" s="145">
        <v>0</v>
      </c>
      <c r="T275" s="146">
        <f>S275*H275</f>
        <v>0</v>
      </c>
      <c r="AR275" s="147" t="s">
        <v>247</v>
      </c>
      <c r="AT275" s="147" t="s">
        <v>244</v>
      </c>
      <c r="AU275" s="147" t="s">
        <v>84</v>
      </c>
      <c r="AY275" s="16" t="s">
        <v>189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6" t="s">
        <v>82</v>
      </c>
      <c r="BK275" s="148">
        <f>ROUND(I275*H275,2)</f>
        <v>0</v>
      </c>
      <c r="BL275" s="16" t="s">
        <v>239</v>
      </c>
      <c r="BM275" s="147" t="s">
        <v>431</v>
      </c>
    </row>
    <row r="276" spans="2:65" s="12" customFormat="1" ht="11.25">
      <c r="B276" s="149"/>
      <c r="D276" s="150" t="s">
        <v>197</v>
      </c>
      <c r="F276" s="152" t="s">
        <v>432</v>
      </c>
      <c r="H276" s="153">
        <v>442.97199999999998</v>
      </c>
      <c r="L276" s="149"/>
      <c r="M276" s="154"/>
      <c r="T276" s="155"/>
      <c r="AT276" s="151" t="s">
        <v>197</v>
      </c>
      <c r="AU276" s="151" t="s">
        <v>84</v>
      </c>
      <c r="AV276" s="12" t="s">
        <v>84</v>
      </c>
      <c r="AW276" s="12" t="s">
        <v>3</v>
      </c>
      <c r="AX276" s="12" t="s">
        <v>82</v>
      </c>
      <c r="AY276" s="151" t="s">
        <v>189</v>
      </c>
    </row>
    <row r="277" spans="2:65" s="1" customFormat="1" ht="24.2" customHeight="1">
      <c r="B277" s="109"/>
      <c r="C277" s="137" t="s">
        <v>433</v>
      </c>
      <c r="D277" s="137" t="s">
        <v>192</v>
      </c>
      <c r="E277" s="138" t="s">
        <v>419</v>
      </c>
      <c r="F277" s="139" t="s">
        <v>420</v>
      </c>
      <c r="G277" s="140" t="s">
        <v>87</v>
      </c>
      <c r="H277" s="141">
        <v>29.097000000000001</v>
      </c>
      <c r="I277" s="142"/>
      <c r="J277" s="142">
        <f>ROUND(I277*H277,2)</f>
        <v>0</v>
      </c>
      <c r="K277" s="143"/>
      <c r="L277" s="28"/>
      <c r="M277" s="144" t="s">
        <v>1</v>
      </c>
      <c r="N277" s="108" t="s">
        <v>39</v>
      </c>
      <c r="O277" s="145">
        <v>0.92500000000000004</v>
      </c>
      <c r="P277" s="145">
        <f>O277*H277</f>
        <v>26.914725000000004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239</v>
      </c>
      <c r="AT277" s="147" t="s">
        <v>192</v>
      </c>
      <c r="AU277" s="147" t="s">
        <v>84</v>
      </c>
      <c r="AY277" s="16" t="s">
        <v>189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6" t="s">
        <v>82</v>
      </c>
      <c r="BK277" s="148">
        <f>ROUND(I277*H277,2)</f>
        <v>0</v>
      </c>
      <c r="BL277" s="16" t="s">
        <v>239</v>
      </c>
      <c r="BM277" s="147" t="s">
        <v>434</v>
      </c>
    </row>
    <row r="278" spans="2:65" s="12" customFormat="1" ht="11.25">
      <c r="B278" s="149"/>
      <c r="D278" s="150" t="s">
        <v>197</v>
      </c>
      <c r="E278" s="151" t="s">
        <v>1</v>
      </c>
      <c r="F278" s="152" t="s">
        <v>435</v>
      </c>
      <c r="H278" s="153">
        <v>11.102</v>
      </c>
      <c r="L278" s="149"/>
      <c r="M278" s="154"/>
      <c r="T278" s="155"/>
      <c r="AT278" s="151" t="s">
        <v>197</v>
      </c>
      <c r="AU278" s="151" t="s">
        <v>84</v>
      </c>
      <c r="AV278" s="12" t="s">
        <v>84</v>
      </c>
      <c r="AW278" s="12" t="s">
        <v>30</v>
      </c>
      <c r="AX278" s="12" t="s">
        <v>74</v>
      </c>
      <c r="AY278" s="151" t="s">
        <v>189</v>
      </c>
    </row>
    <row r="279" spans="2:65" s="12" customFormat="1" ht="11.25">
      <c r="B279" s="149"/>
      <c r="D279" s="150" t="s">
        <v>197</v>
      </c>
      <c r="E279" s="151" t="s">
        <v>1</v>
      </c>
      <c r="F279" s="152" t="s">
        <v>436</v>
      </c>
      <c r="H279" s="153">
        <v>12.763</v>
      </c>
      <c r="L279" s="149"/>
      <c r="M279" s="154"/>
      <c r="T279" s="155"/>
      <c r="AT279" s="151" t="s">
        <v>197</v>
      </c>
      <c r="AU279" s="151" t="s">
        <v>84</v>
      </c>
      <c r="AV279" s="12" t="s">
        <v>84</v>
      </c>
      <c r="AW279" s="12" t="s">
        <v>30</v>
      </c>
      <c r="AX279" s="12" t="s">
        <v>74</v>
      </c>
      <c r="AY279" s="151" t="s">
        <v>189</v>
      </c>
    </row>
    <row r="280" spans="2:65" s="12" customFormat="1" ht="11.25">
      <c r="B280" s="149"/>
      <c r="D280" s="150" t="s">
        <v>197</v>
      </c>
      <c r="E280" s="151" t="s">
        <v>1</v>
      </c>
      <c r="F280" s="152" t="s">
        <v>437</v>
      </c>
      <c r="H280" s="153">
        <v>5.2320000000000002</v>
      </c>
      <c r="L280" s="149"/>
      <c r="M280" s="154"/>
      <c r="T280" s="155"/>
      <c r="AT280" s="151" t="s">
        <v>197</v>
      </c>
      <c r="AU280" s="151" t="s">
        <v>84</v>
      </c>
      <c r="AV280" s="12" t="s">
        <v>84</v>
      </c>
      <c r="AW280" s="12" t="s">
        <v>30</v>
      </c>
      <c r="AX280" s="12" t="s">
        <v>74</v>
      </c>
      <c r="AY280" s="151" t="s">
        <v>189</v>
      </c>
    </row>
    <row r="281" spans="2:65" s="13" customFormat="1" ht="11.25">
      <c r="B281" s="156"/>
      <c r="D281" s="150" t="s">
        <v>197</v>
      </c>
      <c r="E281" s="157" t="s">
        <v>85</v>
      </c>
      <c r="F281" s="158" t="s">
        <v>200</v>
      </c>
      <c r="H281" s="159">
        <v>29.097000000000001</v>
      </c>
      <c r="L281" s="156"/>
      <c r="M281" s="160"/>
      <c r="T281" s="161"/>
      <c r="AT281" s="157" t="s">
        <v>197</v>
      </c>
      <c r="AU281" s="157" t="s">
        <v>84</v>
      </c>
      <c r="AV281" s="13" t="s">
        <v>195</v>
      </c>
      <c r="AW281" s="13" t="s">
        <v>30</v>
      </c>
      <c r="AX281" s="13" t="s">
        <v>82</v>
      </c>
      <c r="AY281" s="157" t="s">
        <v>189</v>
      </c>
    </row>
    <row r="282" spans="2:65" s="1" customFormat="1" ht="24.2" customHeight="1">
      <c r="B282" s="109"/>
      <c r="C282" s="167" t="s">
        <v>438</v>
      </c>
      <c r="D282" s="167" t="s">
        <v>244</v>
      </c>
      <c r="E282" s="168" t="s">
        <v>439</v>
      </c>
      <c r="F282" s="169" t="s">
        <v>440</v>
      </c>
      <c r="G282" s="170" t="s">
        <v>87</v>
      </c>
      <c r="H282" s="171">
        <v>32.006999999999998</v>
      </c>
      <c r="I282" s="172"/>
      <c r="J282" s="172">
        <f>ROUND(I282*H282,2)</f>
        <v>0</v>
      </c>
      <c r="K282" s="173"/>
      <c r="L282" s="174"/>
      <c r="M282" s="175" t="s">
        <v>1</v>
      </c>
      <c r="N282" s="176" t="s">
        <v>39</v>
      </c>
      <c r="O282" s="145">
        <v>0</v>
      </c>
      <c r="P282" s="145">
        <f>O282*H282</f>
        <v>0</v>
      </c>
      <c r="Q282" s="145">
        <v>0.16</v>
      </c>
      <c r="R282" s="145">
        <f>Q282*H282</f>
        <v>5.1211199999999995</v>
      </c>
      <c r="S282" s="145">
        <v>0</v>
      </c>
      <c r="T282" s="146">
        <f>S282*H282</f>
        <v>0</v>
      </c>
      <c r="AR282" s="147" t="s">
        <v>247</v>
      </c>
      <c r="AT282" s="147" t="s">
        <v>244</v>
      </c>
      <c r="AU282" s="147" t="s">
        <v>84</v>
      </c>
      <c r="AY282" s="16" t="s">
        <v>189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6" t="s">
        <v>82</v>
      </c>
      <c r="BK282" s="148">
        <f>ROUND(I282*H282,2)</f>
        <v>0</v>
      </c>
      <c r="BL282" s="16" t="s">
        <v>239</v>
      </c>
      <c r="BM282" s="147" t="s">
        <v>441</v>
      </c>
    </row>
    <row r="283" spans="2:65" s="12" customFormat="1" ht="11.25">
      <c r="B283" s="149"/>
      <c r="D283" s="150" t="s">
        <v>197</v>
      </c>
      <c r="E283" s="151" t="s">
        <v>1</v>
      </c>
      <c r="F283" s="152" t="s">
        <v>442</v>
      </c>
      <c r="H283" s="153">
        <v>29.097000000000001</v>
      </c>
      <c r="L283" s="149"/>
      <c r="M283" s="154"/>
      <c r="T283" s="155"/>
      <c r="AT283" s="151" t="s">
        <v>197</v>
      </c>
      <c r="AU283" s="151" t="s">
        <v>84</v>
      </c>
      <c r="AV283" s="12" t="s">
        <v>84</v>
      </c>
      <c r="AW283" s="12" t="s">
        <v>30</v>
      </c>
      <c r="AX283" s="12" t="s">
        <v>82</v>
      </c>
      <c r="AY283" s="151" t="s">
        <v>189</v>
      </c>
    </row>
    <row r="284" spans="2:65" s="12" customFormat="1" ht="11.25">
      <c r="B284" s="149"/>
      <c r="D284" s="150" t="s">
        <v>197</v>
      </c>
      <c r="F284" s="152" t="s">
        <v>443</v>
      </c>
      <c r="H284" s="153">
        <v>32.006999999999998</v>
      </c>
      <c r="L284" s="149"/>
      <c r="M284" s="154"/>
      <c r="T284" s="155"/>
      <c r="AT284" s="151" t="s">
        <v>197</v>
      </c>
      <c r="AU284" s="151" t="s">
        <v>84</v>
      </c>
      <c r="AV284" s="12" t="s">
        <v>84</v>
      </c>
      <c r="AW284" s="12" t="s">
        <v>3</v>
      </c>
      <c r="AX284" s="12" t="s">
        <v>82</v>
      </c>
      <c r="AY284" s="151" t="s">
        <v>189</v>
      </c>
    </row>
    <row r="285" spans="2:65" s="1" customFormat="1" ht="21.75" customHeight="1">
      <c r="B285" s="109"/>
      <c r="C285" s="137" t="s">
        <v>444</v>
      </c>
      <c r="D285" s="137" t="s">
        <v>192</v>
      </c>
      <c r="E285" s="138" t="s">
        <v>445</v>
      </c>
      <c r="F285" s="139" t="s">
        <v>446</v>
      </c>
      <c r="G285" s="140" t="s">
        <v>87</v>
      </c>
      <c r="H285" s="141">
        <v>417.8</v>
      </c>
      <c r="I285" s="142"/>
      <c r="J285" s="142">
        <f>ROUND(I285*H285,2)</f>
        <v>0</v>
      </c>
      <c r="K285" s="143"/>
      <c r="L285" s="28"/>
      <c r="M285" s="144" t="s">
        <v>1</v>
      </c>
      <c r="N285" s="108" t="s">
        <v>39</v>
      </c>
      <c r="O285" s="145">
        <v>0.70399999999999996</v>
      </c>
      <c r="P285" s="145">
        <f>O285*H285</f>
        <v>294.13119999999998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239</v>
      </c>
      <c r="AT285" s="147" t="s">
        <v>192</v>
      </c>
      <c r="AU285" s="147" t="s">
        <v>84</v>
      </c>
      <c r="AY285" s="16" t="s">
        <v>189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6" t="s">
        <v>82</v>
      </c>
      <c r="BK285" s="148">
        <f>ROUND(I285*H285,2)</f>
        <v>0</v>
      </c>
      <c r="BL285" s="16" t="s">
        <v>239</v>
      </c>
      <c r="BM285" s="147" t="s">
        <v>447</v>
      </c>
    </row>
    <row r="286" spans="2:65" s="14" customFormat="1" ht="11.25">
      <c r="B286" s="162"/>
      <c r="D286" s="150" t="s">
        <v>197</v>
      </c>
      <c r="E286" s="163" t="s">
        <v>1</v>
      </c>
      <c r="F286" s="164" t="s">
        <v>206</v>
      </c>
      <c r="H286" s="163" t="s">
        <v>1</v>
      </c>
      <c r="L286" s="162"/>
      <c r="M286" s="165"/>
      <c r="T286" s="166"/>
      <c r="AT286" s="163" t="s">
        <v>197</v>
      </c>
      <c r="AU286" s="163" t="s">
        <v>84</v>
      </c>
      <c r="AV286" s="14" t="s">
        <v>82</v>
      </c>
      <c r="AW286" s="14" t="s">
        <v>30</v>
      </c>
      <c r="AX286" s="14" t="s">
        <v>74</v>
      </c>
      <c r="AY286" s="163" t="s">
        <v>189</v>
      </c>
    </row>
    <row r="287" spans="2:65" s="12" customFormat="1" ht="11.25">
      <c r="B287" s="149"/>
      <c r="D287" s="150" t="s">
        <v>197</v>
      </c>
      <c r="E287" s="151" t="s">
        <v>1</v>
      </c>
      <c r="F287" s="152" t="s">
        <v>448</v>
      </c>
      <c r="H287" s="153">
        <v>15.5</v>
      </c>
      <c r="L287" s="149"/>
      <c r="M287" s="154"/>
      <c r="T287" s="155"/>
      <c r="AT287" s="151" t="s">
        <v>197</v>
      </c>
      <c r="AU287" s="151" t="s">
        <v>84</v>
      </c>
      <c r="AV287" s="12" t="s">
        <v>84</v>
      </c>
      <c r="AW287" s="12" t="s">
        <v>30</v>
      </c>
      <c r="AX287" s="12" t="s">
        <v>74</v>
      </c>
      <c r="AY287" s="151" t="s">
        <v>189</v>
      </c>
    </row>
    <row r="288" spans="2:65" s="12" customFormat="1" ht="11.25">
      <c r="B288" s="149"/>
      <c r="D288" s="150" t="s">
        <v>197</v>
      </c>
      <c r="E288" s="151" t="s">
        <v>1</v>
      </c>
      <c r="F288" s="152" t="s">
        <v>449</v>
      </c>
      <c r="H288" s="153">
        <v>202.6</v>
      </c>
      <c r="L288" s="149"/>
      <c r="M288" s="154"/>
      <c r="T288" s="155"/>
      <c r="AT288" s="151" t="s">
        <v>197</v>
      </c>
      <c r="AU288" s="151" t="s">
        <v>84</v>
      </c>
      <c r="AV288" s="12" t="s">
        <v>84</v>
      </c>
      <c r="AW288" s="12" t="s">
        <v>30</v>
      </c>
      <c r="AX288" s="12" t="s">
        <v>74</v>
      </c>
      <c r="AY288" s="151" t="s">
        <v>189</v>
      </c>
    </row>
    <row r="289" spans="2:65" s="12" customFormat="1" ht="11.25">
      <c r="B289" s="149"/>
      <c r="D289" s="150" t="s">
        <v>197</v>
      </c>
      <c r="E289" s="151" t="s">
        <v>1</v>
      </c>
      <c r="F289" s="152" t="s">
        <v>450</v>
      </c>
      <c r="H289" s="153">
        <v>199.7</v>
      </c>
      <c r="L289" s="149"/>
      <c r="M289" s="154"/>
      <c r="T289" s="155"/>
      <c r="AT289" s="151" t="s">
        <v>197</v>
      </c>
      <c r="AU289" s="151" t="s">
        <v>84</v>
      </c>
      <c r="AV289" s="12" t="s">
        <v>84</v>
      </c>
      <c r="AW289" s="12" t="s">
        <v>30</v>
      </c>
      <c r="AX289" s="12" t="s">
        <v>74</v>
      </c>
      <c r="AY289" s="151" t="s">
        <v>189</v>
      </c>
    </row>
    <row r="290" spans="2:65" s="12" customFormat="1" ht="11.25">
      <c r="B290" s="149"/>
      <c r="D290" s="150" t="s">
        <v>197</v>
      </c>
      <c r="E290" s="151" t="s">
        <v>1</v>
      </c>
      <c r="F290" s="152" t="s">
        <v>100</v>
      </c>
      <c r="H290" s="153">
        <v>417.8</v>
      </c>
      <c r="L290" s="149"/>
      <c r="M290" s="154"/>
      <c r="T290" s="155"/>
      <c r="AT290" s="151" t="s">
        <v>197</v>
      </c>
      <c r="AU290" s="151" t="s">
        <v>84</v>
      </c>
      <c r="AV290" s="12" t="s">
        <v>84</v>
      </c>
      <c r="AW290" s="12" t="s">
        <v>30</v>
      </c>
      <c r="AX290" s="12" t="s">
        <v>82</v>
      </c>
      <c r="AY290" s="151" t="s">
        <v>189</v>
      </c>
    </row>
    <row r="291" spans="2:65" s="1" customFormat="1" ht="24.2" customHeight="1">
      <c r="B291" s="109"/>
      <c r="C291" s="167" t="s">
        <v>451</v>
      </c>
      <c r="D291" s="167" t="s">
        <v>244</v>
      </c>
      <c r="E291" s="168" t="s">
        <v>452</v>
      </c>
      <c r="F291" s="169" t="s">
        <v>453</v>
      </c>
      <c r="G291" s="170" t="s">
        <v>87</v>
      </c>
      <c r="H291" s="171">
        <v>459.58</v>
      </c>
      <c r="I291" s="172"/>
      <c r="J291" s="172">
        <f>ROUND(I291*H291,2)</f>
        <v>0</v>
      </c>
      <c r="K291" s="173"/>
      <c r="L291" s="174"/>
      <c r="M291" s="175" t="s">
        <v>1</v>
      </c>
      <c r="N291" s="176" t="s">
        <v>39</v>
      </c>
      <c r="O291" s="145">
        <v>0</v>
      </c>
      <c r="P291" s="145">
        <f>O291*H291</f>
        <v>0</v>
      </c>
      <c r="Q291" s="145">
        <v>0.08</v>
      </c>
      <c r="R291" s="145">
        <f>Q291*H291</f>
        <v>36.766399999999997</v>
      </c>
      <c r="S291" s="145">
        <v>0</v>
      </c>
      <c r="T291" s="146">
        <f>S291*H291</f>
        <v>0</v>
      </c>
      <c r="AR291" s="147" t="s">
        <v>247</v>
      </c>
      <c r="AT291" s="147" t="s">
        <v>244</v>
      </c>
      <c r="AU291" s="147" t="s">
        <v>84</v>
      </c>
      <c r="AY291" s="16" t="s">
        <v>189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6" t="s">
        <v>82</v>
      </c>
      <c r="BK291" s="148">
        <f>ROUND(I291*H291,2)</f>
        <v>0</v>
      </c>
      <c r="BL291" s="16" t="s">
        <v>239</v>
      </c>
      <c r="BM291" s="147" t="s">
        <v>454</v>
      </c>
    </row>
    <row r="292" spans="2:65" s="12" customFormat="1" ht="11.25">
      <c r="B292" s="149"/>
      <c r="D292" s="150" t="s">
        <v>197</v>
      </c>
      <c r="F292" s="152" t="s">
        <v>455</v>
      </c>
      <c r="H292" s="153">
        <v>459.58</v>
      </c>
      <c r="L292" s="149"/>
      <c r="M292" s="154"/>
      <c r="T292" s="155"/>
      <c r="AT292" s="151" t="s">
        <v>197</v>
      </c>
      <c r="AU292" s="151" t="s">
        <v>84</v>
      </c>
      <c r="AV292" s="12" t="s">
        <v>84</v>
      </c>
      <c r="AW292" s="12" t="s">
        <v>3</v>
      </c>
      <c r="AX292" s="12" t="s">
        <v>82</v>
      </c>
      <c r="AY292" s="151" t="s">
        <v>189</v>
      </c>
    </row>
    <row r="293" spans="2:65" s="1" customFormat="1" ht="24.2" customHeight="1">
      <c r="B293" s="109"/>
      <c r="C293" s="137" t="s">
        <v>456</v>
      </c>
      <c r="D293" s="137" t="s">
        <v>192</v>
      </c>
      <c r="E293" s="138" t="s">
        <v>457</v>
      </c>
      <c r="F293" s="139" t="s">
        <v>458</v>
      </c>
      <c r="G293" s="140" t="s">
        <v>87</v>
      </c>
      <c r="H293" s="141">
        <v>849.59900000000005</v>
      </c>
      <c r="I293" s="142"/>
      <c r="J293" s="142">
        <f>ROUND(I293*H293,2)</f>
        <v>0</v>
      </c>
      <c r="K293" s="143"/>
      <c r="L293" s="28"/>
      <c r="M293" s="144" t="s">
        <v>1</v>
      </c>
      <c r="N293" s="108" t="s">
        <v>39</v>
      </c>
      <c r="O293" s="145">
        <v>0.246</v>
      </c>
      <c r="P293" s="145">
        <f>O293*H293</f>
        <v>209.00135400000002</v>
      </c>
      <c r="Q293" s="145">
        <v>1.14E-3</v>
      </c>
      <c r="R293" s="145">
        <f>Q293*H293</f>
        <v>0.96854286000000001</v>
      </c>
      <c r="S293" s="145">
        <v>0</v>
      </c>
      <c r="T293" s="146">
        <f>S293*H293</f>
        <v>0</v>
      </c>
      <c r="AR293" s="147" t="s">
        <v>239</v>
      </c>
      <c r="AT293" s="147" t="s">
        <v>192</v>
      </c>
      <c r="AU293" s="147" t="s">
        <v>84</v>
      </c>
      <c r="AY293" s="16" t="s">
        <v>189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6" t="s">
        <v>82</v>
      </c>
      <c r="BK293" s="148">
        <f>ROUND(I293*H293,2)</f>
        <v>0</v>
      </c>
      <c r="BL293" s="16" t="s">
        <v>239</v>
      </c>
      <c r="BM293" s="147" t="s">
        <v>459</v>
      </c>
    </row>
    <row r="294" spans="2:65" s="12" customFormat="1" ht="11.25">
      <c r="B294" s="149"/>
      <c r="D294" s="150" t="s">
        <v>197</v>
      </c>
      <c r="E294" s="151" t="s">
        <v>1</v>
      </c>
      <c r="F294" s="152" t="s">
        <v>460</v>
      </c>
      <c r="H294" s="153">
        <v>849.59900000000005</v>
      </c>
      <c r="L294" s="149"/>
      <c r="M294" s="154"/>
      <c r="T294" s="155"/>
      <c r="AT294" s="151" t="s">
        <v>197</v>
      </c>
      <c r="AU294" s="151" t="s">
        <v>84</v>
      </c>
      <c r="AV294" s="12" t="s">
        <v>84</v>
      </c>
      <c r="AW294" s="12" t="s">
        <v>30</v>
      </c>
      <c r="AX294" s="12" t="s">
        <v>82</v>
      </c>
      <c r="AY294" s="151" t="s">
        <v>189</v>
      </c>
    </row>
    <row r="295" spans="2:65" s="1" customFormat="1" ht="24.2" customHeight="1">
      <c r="B295" s="109"/>
      <c r="C295" s="137" t="s">
        <v>461</v>
      </c>
      <c r="D295" s="137" t="s">
        <v>192</v>
      </c>
      <c r="E295" s="138" t="s">
        <v>462</v>
      </c>
      <c r="F295" s="139" t="s">
        <v>463</v>
      </c>
      <c r="G295" s="140" t="s">
        <v>231</v>
      </c>
      <c r="H295" s="141">
        <v>193.298</v>
      </c>
      <c r="I295" s="142"/>
      <c r="J295" s="142">
        <f>ROUND(I295*H295,2)</f>
        <v>0</v>
      </c>
      <c r="K295" s="143"/>
      <c r="L295" s="28"/>
      <c r="M295" s="144" t="s">
        <v>1</v>
      </c>
      <c r="N295" s="108" t="s">
        <v>39</v>
      </c>
      <c r="O295" s="145">
        <v>2.3730000000000002</v>
      </c>
      <c r="P295" s="145">
        <f>O295*H295</f>
        <v>458.69615400000004</v>
      </c>
      <c r="Q295" s="145">
        <v>0</v>
      </c>
      <c r="R295" s="145">
        <f>Q295*H295</f>
        <v>0</v>
      </c>
      <c r="S295" s="145">
        <v>0</v>
      </c>
      <c r="T295" s="146">
        <f>S295*H295</f>
        <v>0</v>
      </c>
      <c r="AR295" s="147" t="s">
        <v>239</v>
      </c>
      <c r="AT295" s="147" t="s">
        <v>192</v>
      </c>
      <c r="AU295" s="147" t="s">
        <v>84</v>
      </c>
      <c r="AY295" s="16" t="s">
        <v>189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6" t="s">
        <v>82</v>
      </c>
      <c r="BK295" s="148">
        <f>ROUND(I295*H295,2)</f>
        <v>0</v>
      </c>
      <c r="BL295" s="16" t="s">
        <v>239</v>
      </c>
      <c r="BM295" s="147" t="s">
        <v>464</v>
      </c>
    </row>
    <row r="296" spans="2:65" s="11" customFormat="1" ht="22.9" customHeight="1">
      <c r="B296" s="126"/>
      <c r="D296" s="127" t="s">
        <v>73</v>
      </c>
      <c r="E296" s="135" t="s">
        <v>465</v>
      </c>
      <c r="F296" s="135" t="s">
        <v>466</v>
      </c>
      <c r="J296" s="136">
        <f>BK296</f>
        <v>0</v>
      </c>
      <c r="L296" s="126"/>
      <c r="M296" s="130"/>
      <c r="P296" s="131">
        <f>SUM(P297:P361)</f>
        <v>803.23744499999998</v>
      </c>
      <c r="R296" s="131">
        <f>SUM(R297:R361)</f>
        <v>18.43866792</v>
      </c>
      <c r="T296" s="132">
        <f>SUM(T297:T361)</f>
        <v>0</v>
      </c>
      <c r="AR296" s="127" t="s">
        <v>84</v>
      </c>
      <c r="AT296" s="133" t="s">
        <v>73</v>
      </c>
      <c r="AU296" s="133" t="s">
        <v>82</v>
      </c>
      <c r="AY296" s="127" t="s">
        <v>189</v>
      </c>
      <c r="BK296" s="134">
        <f>SUM(BK297:BK361)</f>
        <v>0</v>
      </c>
    </row>
    <row r="297" spans="2:65" s="1" customFormat="1" ht="16.5" customHeight="1">
      <c r="B297" s="109"/>
      <c r="C297" s="137" t="s">
        <v>467</v>
      </c>
      <c r="D297" s="137" t="s">
        <v>192</v>
      </c>
      <c r="E297" s="138" t="s">
        <v>468</v>
      </c>
      <c r="F297" s="139" t="s">
        <v>469</v>
      </c>
      <c r="G297" s="140" t="s">
        <v>87</v>
      </c>
      <c r="H297" s="141">
        <v>422.73099999999999</v>
      </c>
      <c r="I297" s="142"/>
      <c r="J297" s="142">
        <f>ROUND(I297*H297,2)</f>
        <v>0</v>
      </c>
      <c r="K297" s="143"/>
      <c r="L297" s="28"/>
      <c r="M297" s="144" t="s">
        <v>1</v>
      </c>
      <c r="N297" s="108" t="s">
        <v>39</v>
      </c>
      <c r="O297" s="145">
        <v>0.95299999999999996</v>
      </c>
      <c r="P297" s="145">
        <f>O297*H297</f>
        <v>402.86264299999999</v>
      </c>
      <c r="Q297" s="145">
        <v>0</v>
      </c>
      <c r="R297" s="145">
        <f>Q297*H297</f>
        <v>0</v>
      </c>
      <c r="S297" s="145">
        <v>0</v>
      </c>
      <c r="T297" s="146">
        <f>S297*H297</f>
        <v>0</v>
      </c>
      <c r="AR297" s="147" t="s">
        <v>239</v>
      </c>
      <c r="AT297" s="147" t="s">
        <v>192</v>
      </c>
      <c r="AU297" s="147" t="s">
        <v>84</v>
      </c>
      <c r="AY297" s="16" t="s">
        <v>189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6" t="s">
        <v>82</v>
      </c>
      <c r="BK297" s="148">
        <f>ROUND(I297*H297,2)</f>
        <v>0</v>
      </c>
      <c r="BL297" s="16" t="s">
        <v>239</v>
      </c>
      <c r="BM297" s="147" t="s">
        <v>470</v>
      </c>
    </row>
    <row r="298" spans="2:65" s="14" customFormat="1" ht="11.25">
      <c r="B298" s="162"/>
      <c r="D298" s="150" t="s">
        <v>197</v>
      </c>
      <c r="E298" s="163" t="s">
        <v>1</v>
      </c>
      <c r="F298" s="164" t="s">
        <v>206</v>
      </c>
      <c r="H298" s="163" t="s">
        <v>1</v>
      </c>
      <c r="L298" s="162"/>
      <c r="M298" s="165"/>
      <c r="T298" s="166"/>
      <c r="AT298" s="163" t="s">
        <v>197</v>
      </c>
      <c r="AU298" s="163" t="s">
        <v>84</v>
      </c>
      <c r="AV298" s="14" t="s">
        <v>82</v>
      </c>
      <c r="AW298" s="14" t="s">
        <v>30</v>
      </c>
      <c r="AX298" s="14" t="s">
        <v>74</v>
      </c>
      <c r="AY298" s="163" t="s">
        <v>189</v>
      </c>
    </row>
    <row r="299" spans="2:65" s="12" customFormat="1" ht="11.25">
      <c r="B299" s="149"/>
      <c r="D299" s="150" t="s">
        <v>197</v>
      </c>
      <c r="E299" s="151" t="s">
        <v>1</v>
      </c>
      <c r="F299" s="152" t="s">
        <v>471</v>
      </c>
      <c r="H299" s="153">
        <v>20.82</v>
      </c>
      <c r="L299" s="149"/>
      <c r="M299" s="154"/>
      <c r="T299" s="155"/>
      <c r="AT299" s="151" t="s">
        <v>197</v>
      </c>
      <c r="AU299" s="151" t="s">
        <v>84</v>
      </c>
      <c r="AV299" s="12" t="s">
        <v>84</v>
      </c>
      <c r="AW299" s="12" t="s">
        <v>30</v>
      </c>
      <c r="AX299" s="12" t="s">
        <v>74</v>
      </c>
      <c r="AY299" s="151" t="s">
        <v>189</v>
      </c>
    </row>
    <row r="300" spans="2:65" s="12" customFormat="1" ht="11.25">
      <c r="B300" s="149"/>
      <c r="D300" s="150" t="s">
        <v>197</v>
      </c>
      <c r="E300" s="151" t="s">
        <v>1</v>
      </c>
      <c r="F300" s="152" t="s">
        <v>472</v>
      </c>
      <c r="H300" s="153">
        <v>-144.768</v>
      </c>
      <c r="L300" s="149"/>
      <c r="M300" s="154"/>
      <c r="T300" s="155"/>
      <c r="AT300" s="151" t="s">
        <v>197</v>
      </c>
      <c r="AU300" s="151" t="s">
        <v>84</v>
      </c>
      <c r="AV300" s="12" t="s">
        <v>84</v>
      </c>
      <c r="AW300" s="12" t="s">
        <v>30</v>
      </c>
      <c r="AX300" s="12" t="s">
        <v>74</v>
      </c>
      <c r="AY300" s="151" t="s">
        <v>189</v>
      </c>
    </row>
    <row r="301" spans="2:65" s="12" customFormat="1" ht="11.25">
      <c r="B301" s="149"/>
      <c r="D301" s="150" t="s">
        <v>197</v>
      </c>
      <c r="E301" s="151" t="s">
        <v>1</v>
      </c>
      <c r="F301" s="152" t="s">
        <v>473</v>
      </c>
      <c r="H301" s="153">
        <v>-24.094999999999999</v>
      </c>
      <c r="L301" s="149"/>
      <c r="M301" s="154"/>
      <c r="T301" s="155"/>
      <c r="AT301" s="151" t="s">
        <v>197</v>
      </c>
      <c r="AU301" s="151" t="s">
        <v>84</v>
      </c>
      <c r="AV301" s="12" t="s">
        <v>84</v>
      </c>
      <c r="AW301" s="12" t="s">
        <v>30</v>
      </c>
      <c r="AX301" s="12" t="s">
        <v>74</v>
      </c>
      <c r="AY301" s="151" t="s">
        <v>189</v>
      </c>
    </row>
    <row r="302" spans="2:65" s="12" customFormat="1" ht="11.25">
      <c r="B302" s="149"/>
      <c r="D302" s="150" t="s">
        <v>197</v>
      </c>
      <c r="E302" s="151" t="s">
        <v>1</v>
      </c>
      <c r="F302" s="152" t="s">
        <v>474</v>
      </c>
      <c r="H302" s="153">
        <v>570.774</v>
      </c>
      <c r="L302" s="149"/>
      <c r="M302" s="154"/>
      <c r="T302" s="155"/>
      <c r="AT302" s="151" t="s">
        <v>197</v>
      </c>
      <c r="AU302" s="151" t="s">
        <v>84</v>
      </c>
      <c r="AV302" s="12" t="s">
        <v>84</v>
      </c>
      <c r="AW302" s="12" t="s">
        <v>30</v>
      </c>
      <c r="AX302" s="12" t="s">
        <v>74</v>
      </c>
      <c r="AY302" s="151" t="s">
        <v>189</v>
      </c>
    </row>
    <row r="303" spans="2:65" s="12" customFormat="1" ht="11.25">
      <c r="B303" s="149"/>
      <c r="D303" s="150" t="s">
        <v>197</v>
      </c>
      <c r="E303" s="151" t="s">
        <v>1</v>
      </c>
      <c r="F303" s="152" t="s">
        <v>123</v>
      </c>
      <c r="H303" s="153">
        <v>422.73099999999999</v>
      </c>
      <c r="L303" s="149"/>
      <c r="M303" s="154"/>
      <c r="T303" s="155"/>
      <c r="AT303" s="151" t="s">
        <v>197</v>
      </c>
      <c r="AU303" s="151" t="s">
        <v>84</v>
      </c>
      <c r="AV303" s="12" t="s">
        <v>84</v>
      </c>
      <c r="AW303" s="12" t="s">
        <v>30</v>
      </c>
      <c r="AX303" s="12" t="s">
        <v>82</v>
      </c>
      <c r="AY303" s="151" t="s">
        <v>189</v>
      </c>
    </row>
    <row r="304" spans="2:65" s="1" customFormat="1" ht="21.75" customHeight="1">
      <c r="B304" s="109"/>
      <c r="C304" s="167" t="s">
        <v>475</v>
      </c>
      <c r="D304" s="167" t="s">
        <v>244</v>
      </c>
      <c r="E304" s="168" t="s">
        <v>476</v>
      </c>
      <c r="F304" s="169" t="s">
        <v>477</v>
      </c>
      <c r="G304" s="170" t="s">
        <v>87</v>
      </c>
      <c r="H304" s="171">
        <v>486.14100000000002</v>
      </c>
      <c r="I304" s="172"/>
      <c r="J304" s="172">
        <f>ROUND(I304*H304,2)</f>
        <v>0</v>
      </c>
      <c r="K304" s="173"/>
      <c r="L304" s="174"/>
      <c r="M304" s="175" t="s">
        <v>1</v>
      </c>
      <c r="N304" s="176" t="s">
        <v>39</v>
      </c>
      <c r="O304" s="145">
        <v>0</v>
      </c>
      <c r="P304" s="145">
        <f>O304*H304</f>
        <v>0</v>
      </c>
      <c r="Q304" s="145">
        <v>1.8620000000000001E-2</v>
      </c>
      <c r="R304" s="145">
        <f>Q304*H304</f>
        <v>9.0519454200000009</v>
      </c>
      <c r="S304" s="145">
        <v>0</v>
      </c>
      <c r="T304" s="146">
        <f>S304*H304</f>
        <v>0</v>
      </c>
      <c r="AR304" s="147" t="s">
        <v>247</v>
      </c>
      <c r="AT304" s="147" t="s">
        <v>244</v>
      </c>
      <c r="AU304" s="147" t="s">
        <v>84</v>
      </c>
      <c r="AY304" s="16" t="s">
        <v>189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6" t="s">
        <v>82</v>
      </c>
      <c r="BK304" s="148">
        <f>ROUND(I304*H304,2)</f>
        <v>0</v>
      </c>
      <c r="BL304" s="16" t="s">
        <v>239</v>
      </c>
      <c r="BM304" s="147" t="s">
        <v>478</v>
      </c>
    </row>
    <row r="305" spans="2:65" s="12" customFormat="1" ht="11.25">
      <c r="B305" s="149"/>
      <c r="D305" s="150" t="s">
        <v>197</v>
      </c>
      <c r="F305" s="152" t="s">
        <v>479</v>
      </c>
      <c r="H305" s="153">
        <v>486.14100000000002</v>
      </c>
      <c r="L305" s="149"/>
      <c r="M305" s="154"/>
      <c r="T305" s="155"/>
      <c r="AT305" s="151" t="s">
        <v>197</v>
      </c>
      <c r="AU305" s="151" t="s">
        <v>84</v>
      </c>
      <c r="AV305" s="12" t="s">
        <v>84</v>
      </c>
      <c r="AW305" s="12" t="s">
        <v>3</v>
      </c>
      <c r="AX305" s="12" t="s">
        <v>82</v>
      </c>
      <c r="AY305" s="151" t="s">
        <v>189</v>
      </c>
    </row>
    <row r="306" spans="2:65" s="1" customFormat="1" ht="16.5" customHeight="1">
      <c r="B306" s="109"/>
      <c r="C306" s="137" t="s">
        <v>480</v>
      </c>
      <c r="D306" s="137" t="s">
        <v>192</v>
      </c>
      <c r="E306" s="138" t="s">
        <v>481</v>
      </c>
      <c r="F306" s="139" t="s">
        <v>469</v>
      </c>
      <c r="G306" s="140" t="s">
        <v>87</v>
      </c>
      <c r="H306" s="141">
        <v>57.582999999999998</v>
      </c>
      <c r="I306" s="142"/>
      <c r="J306" s="142">
        <f>ROUND(I306*H306,2)</f>
        <v>0</v>
      </c>
      <c r="K306" s="143"/>
      <c r="L306" s="28"/>
      <c r="M306" s="144" t="s">
        <v>1</v>
      </c>
      <c r="N306" s="108" t="s">
        <v>39</v>
      </c>
      <c r="O306" s="145">
        <v>0.95299999999999996</v>
      </c>
      <c r="P306" s="145">
        <f>O306*H306</f>
        <v>54.876598999999999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239</v>
      </c>
      <c r="AT306" s="147" t="s">
        <v>192</v>
      </c>
      <c r="AU306" s="147" t="s">
        <v>84</v>
      </c>
      <c r="AY306" s="16" t="s">
        <v>189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6" t="s">
        <v>82</v>
      </c>
      <c r="BK306" s="148">
        <f>ROUND(I306*H306,2)</f>
        <v>0</v>
      </c>
      <c r="BL306" s="16" t="s">
        <v>239</v>
      </c>
      <c r="BM306" s="147" t="s">
        <v>482</v>
      </c>
    </row>
    <row r="307" spans="2:65" s="14" customFormat="1" ht="11.25">
      <c r="B307" s="162"/>
      <c r="D307" s="150" t="s">
        <v>197</v>
      </c>
      <c r="E307" s="163" t="s">
        <v>1</v>
      </c>
      <c r="F307" s="164" t="s">
        <v>206</v>
      </c>
      <c r="H307" s="163" t="s">
        <v>1</v>
      </c>
      <c r="L307" s="162"/>
      <c r="M307" s="165"/>
      <c r="T307" s="166"/>
      <c r="AT307" s="163" t="s">
        <v>197</v>
      </c>
      <c r="AU307" s="163" t="s">
        <v>84</v>
      </c>
      <c r="AV307" s="14" t="s">
        <v>82</v>
      </c>
      <c r="AW307" s="14" t="s">
        <v>30</v>
      </c>
      <c r="AX307" s="14" t="s">
        <v>74</v>
      </c>
      <c r="AY307" s="163" t="s">
        <v>189</v>
      </c>
    </row>
    <row r="308" spans="2:65" s="12" customFormat="1" ht="11.25">
      <c r="B308" s="149"/>
      <c r="D308" s="150" t="s">
        <v>197</v>
      </c>
      <c r="E308" s="151" t="s">
        <v>1</v>
      </c>
      <c r="F308" s="152" t="s">
        <v>483</v>
      </c>
      <c r="H308" s="153">
        <v>33.488</v>
      </c>
      <c r="L308" s="149"/>
      <c r="M308" s="154"/>
      <c r="T308" s="155"/>
      <c r="AT308" s="151" t="s">
        <v>197</v>
      </c>
      <c r="AU308" s="151" t="s">
        <v>84</v>
      </c>
      <c r="AV308" s="12" t="s">
        <v>84</v>
      </c>
      <c r="AW308" s="12" t="s">
        <v>30</v>
      </c>
      <c r="AX308" s="12" t="s">
        <v>74</v>
      </c>
      <c r="AY308" s="151" t="s">
        <v>189</v>
      </c>
    </row>
    <row r="309" spans="2:65" s="12" customFormat="1" ht="11.25">
      <c r="B309" s="149"/>
      <c r="D309" s="150" t="s">
        <v>197</v>
      </c>
      <c r="E309" s="151" t="s">
        <v>1</v>
      </c>
      <c r="F309" s="152" t="s">
        <v>484</v>
      </c>
      <c r="H309" s="153">
        <v>24.094999999999999</v>
      </c>
      <c r="L309" s="149"/>
      <c r="M309" s="154"/>
      <c r="T309" s="155"/>
      <c r="AT309" s="151" t="s">
        <v>197</v>
      </c>
      <c r="AU309" s="151" t="s">
        <v>84</v>
      </c>
      <c r="AV309" s="12" t="s">
        <v>84</v>
      </c>
      <c r="AW309" s="12" t="s">
        <v>30</v>
      </c>
      <c r="AX309" s="12" t="s">
        <v>74</v>
      </c>
      <c r="AY309" s="151" t="s">
        <v>189</v>
      </c>
    </row>
    <row r="310" spans="2:65" s="12" customFormat="1" ht="11.25">
      <c r="B310" s="149"/>
      <c r="D310" s="150" t="s">
        <v>197</v>
      </c>
      <c r="E310" s="151" t="s">
        <v>1</v>
      </c>
      <c r="F310" s="152" t="s">
        <v>138</v>
      </c>
      <c r="H310" s="153">
        <v>57.582999999999998</v>
      </c>
      <c r="L310" s="149"/>
      <c r="M310" s="154"/>
      <c r="T310" s="155"/>
      <c r="AT310" s="151" t="s">
        <v>197</v>
      </c>
      <c r="AU310" s="151" t="s">
        <v>84</v>
      </c>
      <c r="AV310" s="12" t="s">
        <v>84</v>
      </c>
      <c r="AW310" s="12" t="s">
        <v>30</v>
      </c>
      <c r="AX310" s="12" t="s">
        <v>82</v>
      </c>
      <c r="AY310" s="151" t="s">
        <v>189</v>
      </c>
    </row>
    <row r="311" spans="2:65" s="1" customFormat="1" ht="16.5" customHeight="1">
      <c r="B311" s="109"/>
      <c r="C311" s="167" t="s">
        <v>485</v>
      </c>
      <c r="D311" s="167" t="s">
        <v>244</v>
      </c>
      <c r="E311" s="168" t="s">
        <v>486</v>
      </c>
      <c r="F311" s="169" t="s">
        <v>487</v>
      </c>
      <c r="G311" s="170" t="s">
        <v>87</v>
      </c>
      <c r="H311" s="171">
        <v>63.341000000000001</v>
      </c>
      <c r="I311" s="172"/>
      <c r="J311" s="172">
        <f>ROUND(I311*H311,2)</f>
        <v>0</v>
      </c>
      <c r="K311" s="173"/>
      <c r="L311" s="174"/>
      <c r="M311" s="175" t="s">
        <v>1</v>
      </c>
      <c r="N311" s="176" t="s">
        <v>39</v>
      </c>
      <c r="O311" s="145">
        <v>0</v>
      </c>
      <c r="P311" s="145">
        <f>O311*H311</f>
        <v>0</v>
      </c>
      <c r="Q311" s="145">
        <v>1.8620000000000001E-2</v>
      </c>
      <c r="R311" s="145">
        <f>Q311*H311</f>
        <v>1.17940942</v>
      </c>
      <c r="S311" s="145">
        <v>0</v>
      </c>
      <c r="T311" s="146">
        <f>S311*H311</f>
        <v>0</v>
      </c>
      <c r="AR311" s="147" t="s">
        <v>247</v>
      </c>
      <c r="AT311" s="147" t="s">
        <v>244</v>
      </c>
      <c r="AU311" s="147" t="s">
        <v>84</v>
      </c>
      <c r="AY311" s="16" t="s">
        <v>189</v>
      </c>
      <c r="BE311" s="148">
        <f>IF(N311="základní",J311,0)</f>
        <v>0</v>
      </c>
      <c r="BF311" s="148">
        <f>IF(N311="snížená",J311,0)</f>
        <v>0</v>
      </c>
      <c r="BG311" s="148">
        <f>IF(N311="zákl. přenesená",J311,0)</f>
        <v>0</v>
      </c>
      <c r="BH311" s="148">
        <f>IF(N311="sníž. přenesená",J311,0)</f>
        <v>0</v>
      </c>
      <c r="BI311" s="148">
        <f>IF(N311="nulová",J311,0)</f>
        <v>0</v>
      </c>
      <c r="BJ311" s="16" t="s">
        <v>82</v>
      </c>
      <c r="BK311" s="148">
        <f>ROUND(I311*H311,2)</f>
        <v>0</v>
      </c>
      <c r="BL311" s="16" t="s">
        <v>239</v>
      </c>
      <c r="BM311" s="147" t="s">
        <v>488</v>
      </c>
    </row>
    <row r="312" spans="2:65" s="12" customFormat="1" ht="11.25">
      <c r="B312" s="149"/>
      <c r="D312" s="150" t="s">
        <v>197</v>
      </c>
      <c r="F312" s="152" t="s">
        <v>489</v>
      </c>
      <c r="H312" s="153">
        <v>63.341000000000001</v>
      </c>
      <c r="L312" s="149"/>
      <c r="M312" s="154"/>
      <c r="T312" s="155"/>
      <c r="AT312" s="151" t="s">
        <v>197</v>
      </c>
      <c r="AU312" s="151" t="s">
        <v>84</v>
      </c>
      <c r="AV312" s="12" t="s">
        <v>84</v>
      </c>
      <c r="AW312" s="12" t="s">
        <v>3</v>
      </c>
      <c r="AX312" s="12" t="s">
        <v>82</v>
      </c>
      <c r="AY312" s="151" t="s">
        <v>189</v>
      </c>
    </row>
    <row r="313" spans="2:65" s="1" customFormat="1" ht="16.5" customHeight="1">
      <c r="B313" s="109"/>
      <c r="C313" s="137" t="s">
        <v>490</v>
      </c>
      <c r="D313" s="137" t="s">
        <v>192</v>
      </c>
      <c r="E313" s="138" t="s">
        <v>491</v>
      </c>
      <c r="F313" s="139" t="s">
        <v>492</v>
      </c>
      <c r="G313" s="140" t="s">
        <v>385</v>
      </c>
      <c r="H313" s="141">
        <v>73.218000000000004</v>
      </c>
      <c r="I313" s="142"/>
      <c r="J313" s="142">
        <f>ROUND(I313*H313,2)</f>
        <v>0</v>
      </c>
      <c r="K313" s="143"/>
      <c r="L313" s="28"/>
      <c r="M313" s="144" t="s">
        <v>1</v>
      </c>
      <c r="N313" s="108" t="s">
        <v>39</v>
      </c>
      <c r="O313" s="145">
        <v>0.11799999999999999</v>
      </c>
      <c r="P313" s="145">
        <f>O313*H313</f>
        <v>8.6397239999999993</v>
      </c>
      <c r="Q313" s="145">
        <v>0</v>
      </c>
      <c r="R313" s="145">
        <f>Q313*H313</f>
        <v>0</v>
      </c>
      <c r="S313" s="145">
        <v>0</v>
      </c>
      <c r="T313" s="146">
        <f>S313*H313</f>
        <v>0</v>
      </c>
      <c r="AR313" s="147" t="s">
        <v>239</v>
      </c>
      <c r="AT313" s="147" t="s">
        <v>192</v>
      </c>
      <c r="AU313" s="147" t="s">
        <v>84</v>
      </c>
      <c r="AY313" s="16" t="s">
        <v>189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6" t="s">
        <v>82</v>
      </c>
      <c r="BK313" s="148">
        <f>ROUND(I313*H313,2)</f>
        <v>0</v>
      </c>
      <c r="BL313" s="16" t="s">
        <v>239</v>
      </c>
      <c r="BM313" s="147" t="s">
        <v>493</v>
      </c>
    </row>
    <row r="314" spans="2:65" s="12" customFormat="1" ht="11.25">
      <c r="B314" s="149"/>
      <c r="D314" s="150" t="s">
        <v>197</v>
      </c>
      <c r="E314" s="151" t="s">
        <v>1</v>
      </c>
      <c r="F314" s="152" t="s">
        <v>494</v>
      </c>
      <c r="H314" s="153">
        <v>73.218000000000004</v>
      </c>
      <c r="L314" s="149"/>
      <c r="M314" s="154"/>
      <c r="T314" s="155"/>
      <c r="AT314" s="151" t="s">
        <v>197</v>
      </c>
      <c r="AU314" s="151" t="s">
        <v>84</v>
      </c>
      <c r="AV314" s="12" t="s">
        <v>84</v>
      </c>
      <c r="AW314" s="12" t="s">
        <v>30</v>
      </c>
      <c r="AX314" s="12" t="s">
        <v>82</v>
      </c>
      <c r="AY314" s="151" t="s">
        <v>189</v>
      </c>
    </row>
    <row r="315" spans="2:65" s="1" customFormat="1" ht="21.75" customHeight="1">
      <c r="B315" s="109"/>
      <c r="C315" s="167" t="s">
        <v>495</v>
      </c>
      <c r="D315" s="167" t="s">
        <v>244</v>
      </c>
      <c r="E315" s="168" t="s">
        <v>496</v>
      </c>
      <c r="F315" s="169" t="s">
        <v>497</v>
      </c>
      <c r="G315" s="170" t="s">
        <v>335</v>
      </c>
      <c r="H315" s="171">
        <v>0.57999999999999996</v>
      </c>
      <c r="I315" s="172"/>
      <c r="J315" s="172">
        <f>ROUND(I315*H315,2)</f>
        <v>0</v>
      </c>
      <c r="K315" s="173"/>
      <c r="L315" s="174"/>
      <c r="M315" s="175" t="s">
        <v>1</v>
      </c>
      <c r="N315" s="176" t="s">
        <v>39</v>
      </c>
      <c r="O315" s="145">
        <v>0</v>
      </c>
      <c r="P315" s="145">
        <f>O315*H315</f>
        <v>0</v>
      </c>
      <c r="Q315" s="145">
        <v>0.55000000000000004</v>
      </c>
      <c r="R315" s="145">
        <f>Q315*H315</f>
        <v>0.31900000000000001</v>
      </c>
      <c r="S315" s="145">
        <v>0</v>
      </c>
      <c r="T315" s="146">
        <f>S315*H315</f>
        <v>0</v>
      </c>
      <c r="AR315" s="147" t="s">
        <v>247</v>
      </c>
      <c r="AT315" s="147" t="s">
        <v>244</v>
      </c>
      <c r="AU315" s="147" t="s">
        <v>84</v>
      </c>
      <c r="AY315" s="16" t="s">
        <v>189</v>
      </c>
      <c r="BE315" s="148">
        <f>IF(N315="základní",J315,0)</f>
        <v>0</v>
      </c>
      <c r="BF315" s="148">
        <f>IF(N315="snížená",J315,0)</f>
        <v>0</v>
      </c>
      <c r="BG315" s="148">
        <f>IF(N315="zákl. přenesená",J315,0)</f>
        <v>0</v>
      </c>
      <c r="BH315" s="148">
        <f>IF(N315="sníž. přenesená",J315,0)</f>
        <v>0</v>
      </c>
      <c r="BI315" s="148">
        <f>IF(N315="nulová",J315,0)</f>
        <v>0</v>
      </c>
      <c r="BJ315" s="16" t="s">
        <v>82</v>
      </c>
      <c r="BK315" s="148">
        <f>ROUND(I315*H315,2)</f>
        <v>0</v>
      </c>
      <c r="BL315" s="16" t="s">
        <v>239</v>
      </c>
      <c r="BM315" s="147" t="s">
        <v>498</v>
      </c>
    </row>
    <row r="316" spans="2:65" s="12" customFormat="1" ht="11.25">
      <c r="B316" s="149"/>
      <c r="D316" s="150" t="s">
        <v>197</v>
      </c>
      <c r="F316" s="152" t="s">
        <v>499</v>
      </c>
      <c r="H316" s="153">
        <v>0.57999999999999996</v>
      </c>
      <c r="L316" s="149"/>
      <c r="M316" s="154"/>
      <c r="T316" s="155"/>
      <c r="AT316" s="151" t="s">
        <v>197</v>
      </c>
      <c r="AU316" s="151" t="s">
        <v>84</v>
      </c>
      <c r="AV316" s="12" t="s">
        <v>84</v>
      </c>
      <c r="AW316" s="12" t="s">
        <v>3</v>
      </c>
      <c r="AX316" s="12" t="s">
        <v>82</v>
      </c>
      <c r="AY316" s="151" t="s">
        <v>189</v>
      </c>
    </row>
    <row r="317" spans="2:65" s="1" customFormat="1" ht="16.5" customHeight="1">
      <c r="B317" s="109"/>
      <c r="C317" s="137" t="s">
        <v>500</v>
      </c>
      <c r="D317" s="137" t="s">
        <v>192</v>
      </c>
      <c r="E317" s="138" t="s">
        <v>491</v>
      </c>
      <c r="F317" s="139" t="s">
        <v>492</v>
      </c>
      <c r="G317" s="140" t="s">
        <v>385</v>
      </c>
      <c r="H317" s="141">
        <v>1536.941</v>
      </c>
      <c r="I317" s="142"/>
      <c r="J317" s="142">
        <f>ROUND(I317*H317,2)</f>
        <v>0</v>
      </c>
      <c r="K317" s="143"/>
      <c r="L317" s="28"/>
      <c r="M317" s="144" t="s">
        <v>1</v>
      </c>
      <c r="N317" s="108" t="s">
        <v>39</v>
      </c>
      <c r="O317" s="145">
        <v>0.11799999999999999</v>
      </c>
      <c r="P317" s="145">
        <f>O317*H317</f>
        <v>181.359038</v>
      </c>
      <c r="Q317" s="145">
        <v>0</v>
      </c>
      <c r="R317" s="145">
        <f>Q317*H317</f>
        <v>0</v>
      </c>
      <c r="S317" s="145">
        <v>0</v>
      </c>
      <c r="T317" s="146">
        <f>S317*H317</f>
        <v>0</v>
      </c>
      <c r="AR317" s="147" t="s">
        <v>239</v>
      </c>
      <c r="AT317" s="147" t="s">
        <v>192</v>
      </c>
      <c r="AU317" s="147" t="s">
        <v>84</v>
      </c>
      <c r="AY317" s="16" t="s">
        <v>189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6" t="s">
        <v>82</v>
      </c>
      <c r="BK317" s="148">
        <f>ROUND(I317*H317,2)</f>
        <v>0</v>
      </c>
      <c r="BL317" s="16" t="s">
        <v>239</v>
      </c>
      <c r="BM317" s="147" t="s">
        <v>501</v>
      </c>
    </row>
    <row r="318" spans="2:65" s="14" customFormat="1" ht="11.25">
      <c r="B318" s="162"/>
      <c r="D318" s="150" t="s">
        <v>197</v>
      </c>
      <c r="E318" s="163" t="s">
        <v>1</v>
      </c>
      <c r="F318" s="164" t="s">
        <v>206</v>
      </c>
      <c r="H318" s="163" t="s">
        <v>1</v>
      </c>
      <c r="L318" s="162"/>
      <c r="M318" s="165"/>
      <c r="T318" s="166"/>
      <c r="AT318" s="163" t="s">
        <v>197</v>
      </c>
      <c r="AU318" s="163" t="s">
        <v>84</v>
      </c>
      <c r="AV318" s="14" t="s">
        <v>82</v>
      </c>
      <c r="AW318" s="14" t="s">
        <v>30</v>
      </c>
      <c r="AX318" s="14" t="s">
        <v>74</v>
      </c>
      <c r="AY318" s="163" t="s">
        <v>189</v>
      </c>
    </row>
    <row r="319" spans="2:65" s="12" customFormat="1" ht="11.25">
      <c r="B319" s="149"/>
      <c r="D319" s="150" t="s">
        <v>197</v>
      </c>
      <c r="E319" s="151" t="s">
        <v>1</v>
      </c>
      <c r="F319" s="152" t="s">
        <v>312</v>
      </c>
      <c r="H319" s="153">
        <v>-289.536</v>
      </c>
      <c r="L319" s="149"/>
      <c r="M319" s="154"/>
      <c r="T319" s="155"/>
      <c r="AT319" s="151" t="s">
        <v>197</v>
      </c>
      <c r="AU319" s="151" t="s">
        <v>84</v>
      </c>
      <c r="AV319" s="12" t="s">
        <v>84</v>
      </c>
      <c r="AW319" s="12" t="s">
        <v>30</v>
      </c>
      <c r="AX319" s="12" t="s">
        <v>74</v>
      </c>
      <c r="AY319" s="151" t="s">
        <v>189</v>
      </c>
    </row>
    <row r="320" spans="2:65" s="12" customFormat="1" ht="11.25">
      <c r="B320" s="149"/>
      <c r="D320" s="150" t="s">
        <v>197</v>
      </c>
      <c r="E320" s="151" t="s">
        <v>1</v>
      </c>
      <c r="F320" s="152" t="s">
        <v>502</v>
      </c>
      <c r="H320" s="153">
        <v>1826.4770000000001</v>
      </c>
      <c r="L320" s="149"/>
      <c r="M320" s="154"/>
      <c r="T320" s="155"/>
      <c r="AT320" s="151" t="s">
        <v>197</v>
      </c>
      <c r="AU320" s="151" t="s">
        <v>84</v>
      </c>
      <c r="AV320" s="12" t="s">
        <v>84</v>
      </c>
      <c r="AW320" s="12" t="s">
        <v>30</v>
      </c>
      <c r="AX320" s="12" t="s">
        <v>74</v>
      </c>
      <c r="AY320" s="151" t="s">
        <v>189</v>
      </c>
    </row>
    <row r="321" spans="2:65" s="12" customFormat="1" ht="11.25">
      <c r="B321" s="149"/>
      <c r="D321" s="150" t="s">
        <v>197</v>
      </c>
      <c r="E321" s="151" t="s">
        <v>1</v>
      </c>
      <c r="F321" s="152" t="s">
        <v>111</v>
      </c>
      <c r="H321" s="153">
        <v>1536.941</v>
      </c>
      <c r="L321" s="149"/>
      <c r="M321" s="154"/>
      <c r="T321" s="155"/>
      <c r="AT321" s="151" t="s">
        <v>197</v>
      </c>
      <c r="AU321" s="151" t="s">
        <v>84</v>
      </c>
      <c r="AV321" s="12" t="s">
        <v>84</v>
      </c>
      <c r="AW321" s="12" t="s">
        <v>30</v>
      </c>
      <c r="AX321" s="12" t="s">
        <v>82</v>
      </c>
      <c r="AY321" s="151" t="s">
        <v>189</v>
      </c>
    </row>
    <row r="322" spans="2:65" s="1" customFormat="1" ht="16.5" customHeight="1">
      <c r="B322" s="109"/>
      <c r="C322" s="167" t="s">
        <v>503</v>
      </c>
      <c r="D322" s="167" t="s">
        <v>244</v>
      </c>
      <c r="E322" s="168" t="s">
        <v>504</v>
      </c>
      <c r="F322" s="169" t="s">
        <v>505</v>
      </c>
      <c r="G322" s="170" t="s">
        <v>335</v>
      </c>
      <c r="H322" s="171">
        <v>10.605</v>
      </c>
      <c r="I322" s="172"/>
      <c r="J322" s="172">
        <f>ROUND(I322*H322,2)</f>
        <v>0</v>
      </c>
      <c r="K322" s="173"/>
      <c r="L322" s="174"/>
      <c r="M322" s="175" t="s">
        <v>1</v>
      </c>
      <c r="N322" s="176" t="s">
        <v>39</v>
      </c>
      <c r="O322" s="145">
        <v>0</v>
      </c>
      <c r="P322" s="145">
        <f>O322*H322</f>
        <v>0</v>
      </c>
      <c r="Q322" s="145">
        <v>0.55000000000000004</v>
      </c>
      <c r="R322" s="145">
        <f>Q322*H322</f>
        <v>5.8327500000000008</v>
      </c>
      <c r="S322" s="145">
        <v>0</v>
      </c>
      <c r="T322" s="146">
        <f>S322*H322</f>
        <v>0</v>
      </c>
      <c r="AR322" s="147" t="s">
        <v>247</v>
      </c>
      <c r="AT322" s="147" t="s">
        <v>244</v>
      </c>
      <c r="AU322" s="147" t="s">
        <v>84</v>
      </c>
      <c r="AY322" s="16" t="s">
        <v>189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6" t="s">
        <v>82</v>
      </c>
      <c r="BK322" s="148">
        <f>ROUND(I322*H322,2)</f>
        <v>0</v>
      </c>
      <c r="BL322" s="16" t="s">
        <v>239</v>
      </c>
      <c r="BM322" s="147" t="s">
        <v>506</v>
      </c>
    </row>
    <row r="323" spans="2:65" s="12" customFormat="1" ht="11.25">
      <c r="B323" s="149"/>
      <c r="D323" s="150" t="s">
        <v>197</v>
      </c>
      <c r="F323" s="152" t="s">
        <v>507</v>
      </c>
      <c r="H323" s="153">
        <v>10.605</v>
      </c>
      <c r="L323" s="149"/>
      <c r="M323" s="154"/>
      <c r="T323" s="155"/>
      <c r="AT323" s="151" t="s">
        <v>197</v>
      </c>
      <c r="AU323" s="151" t="s">
        <v>84</v>
      </c>
      <c r="AV323" s="12" t="s">
        <v>84</v>
      </c>
      <c r="AW323" s="12" t="s">
        <v>3</v>
      </c>
      <c r="AX323" s="12" t="s">
        <v>82</v>
      </c>
      <c r="AY323" s="151" t="s">
        <v>189</v>
      </c>
    </row>
    <row r="324" spans="2:65" s="1" customFormat="1" ht="16.5" customHeight="1">
      <c r="B324" s="109"/>
      <c r="C324" s="137" t="s">
        <v>508</v>
      </c>
      <c r="D324" s="137" t="s">
        <v>192</v>
      </c>
      <c r="E324" s="138" t="s">
        <v>491</v>
      </c>
      <c r="F324" s="139" t="s">
        <v>492</v>
      </c>
      <c r="G324" s="140" t="s">
        <v>385</v>
      </c>
      <c r="H324" s="141">
        <v>507.54500000000002</v>
      </c>
      <c r="I324" s="142"/>
      <c r="J324" s="142">
        <f>ROUND(I324*H324,2)</f>
        <v>0</v>
      </c>
      <c r="K324" s="143"/>
      <c r="L324" s="28"/>
      <c r="M324" s="144" t="s">
        <v>1</v>
      </c>
      <c r="N324" s="108" t="s">
        <v>39</v>
      </c>
      <c r="O324" s="145">
        <v>0.11799999999999999</v>
      </c>
      <c r="P324" s="145">
        <f>O324*H324</f>
        <v>59.890309999999999</v>
      </c>
      <c r="Q324" s="145">
        <v>0</v>
      </c>
      <c r="R324" s="145">
        <f>Q324*H324</f>
        <v>0</v>
      </c>
      <c r="S324" s="145">
        <v>0</v>
      </c>
      <c r="T324" s="146">
        <f>S324*H324</f>
        <v>0</v>
      </c>
      <c r="AR324" s="147" t="s">
        <v>239</v>
      </c>
      <c r="AT324" s="147" t="s">
        <v>192</v>
      </c>
      <c r="AU324" s="147" t="s">
        <v>84</v>
      </c>
      <c r="AY324" s="16" t="s">
        <v>189</v>
      </c>
      <c r="BE324" s="148">
        <f>IF(N324="základní",J324,0)</f>
        <v>0</v>
      </c>
      <c r="BF324" s="148">
        <f>IF(N324="snížená",J324,0)</f>
        <v>0</v>
      </c>
      <c r="BG324" s="148">
        <f>IF(N324="zákl. přenesená",J324,0)</f>
        <v>0</v>
      </c>
      <c r="BH324" s="148">
        <f>IF(N324="sníž. přenesená",J324,0)</f>
        <v>0</v>
      </c>
      <c r="BI324" s="148">
        <f>IF(N324="nulová",J324,0)</f>
        <v>0</v>
      </c>
      <c r="BJ324" s="16" t="s">
        <v>82</v>
      </c>
      <c r="BK324" s="148">
        <f>ROUND(I324*H324,2)</f>
        <v>0</v>
      </c>
      <c r="BL324" s="16" t="s">
        <v>239</v>
      </c>
      <c r="BM324" s="147" t="s">
        <v>509</v>
      </c>
    </row>
    <row r="325" spans="2:65" s="14" customFormat="1" ht="11.25">
      <c r="B325" s="162"/>
      <c r="D325" s="150" t="s">
        <v>197</v>
      </c>
      <c r="E325" s="163" t="s">
        <v>1</v>
      </c>
      <c r="F325" s="164" t="s">
        <v>206</v>
      </c>
      <c r="H325" s="163" t="s">
        <v>1</v>
      </c>
      <c r="L325" s="162"/>
      <c r="M325" s="165"/>
      <c r="T325" s="166"/>
      <c r="AT325" s="163" t="s">
        <v>197</v>
      </c>
      <c r="AU325" s="163" t="s">
        <v>84</v>
      </c>
      <c r="AV325" s="14" t="s">
        <v>82</v>
      </c>
      <c r="AW325" s="14" t="s">
        <v>30</v>
      </c>
      <c r="AX325" s="14" t="s">
        <v>74</v>
      </c>
      <c r="AY325" s="163" t="s">
        <v>189</v>
      </c>
    </row>
    <row r="326" spans="2:65" s="12" customFormat="1" ht="11.25">
      <c r="B326" s="149"/>
      <c r="D326" s="150" t="s">
        <v>197</v>
      </c>
      <c r="E326" s="151" t="s">
        <v>1</v>
      </c>
      <c r="F326" s="152" t="s">
        <v>510</v>
      </c>
      <c r="H326" s="153">
        <v>-144.768</v>
      </c>
      <c r="L326" s="149"/>
      <c r="M326" s="154"/>
      <c r="T326" s="155"/>
      <c r="AT326" s="151" t="s">
        <v>197</v>
      </c>
      <c r="AU326" s="151" t="s">
        <v>84</v>
      </c>
      <c r="AV326" s="12" t="s">
        <v>84</v>
      </c>
      <c r="AW326" s="12" t="s">
        <v>30</v>
      </c>
      <c r="AX326" s="12" t="s">
        <v>74</v>
      </c>
      <c r="AY326" s="151" t="s">
        <v>189</v>
      </c>
    </row>
    <row r="327" spans="2:65" s="12" customFormat="1" ht="11.25">
      <c r="B327" s="149"/>
      <c r="D327" s="150" t="s">
        <v>197</v>
      </c>
      <c r="E327" s="151" t="s">
        <v>1</v>
      </c>
      <c r="F327" s="152" t="s">
        <v>511</v>
      </c>
      <c r="H327" s="153">
        <v>652.31299999999999</v>
      </c>
      <c r="L327" s="149"/>
      <c r="M327" s="154"/>
      <c r="T327" s="155"/>
      <c r="AT327" s="151" t="s">
        <v>197</v>
      </c>
      <c r="AU327" s="151" t="s">
        <v>84</v>
      </c>
      <c r="AV327" s="12" t="s">
        <v>84</v>
      </c>
      <c r="AW327" s="12" t="s">
        <v>30</v>
      </c>
      <c r="AX327" s="12" t="s">
        <v>74</v>
      </c>
      <c r="AY327" s="151" t="s">
        <v>189</v>
      </c>
    </row>
    <row r="328" spans="2:65" s="12" customFormat="1" ht="11.25">
      <c r="B328" s="149"/>
      <c r="D328" s="150" t="s">
        <v>197</v>
      </c>
      <c r="E328" s="151" t="s">
        <v>1</v>
      </c>
      <c r="F328" s="152" t="s">
        <v>120</v>
      </c>
      <c r="H328" s="153">
        <v>507.54500000000002</v>
      </c>
      <c r="L328" s="149"/>
      <c r="M328" s="154"/>
      <c r="T328" s="155"/>
      <c r="AT328" s="151" t="s">
        <v>197</v>
      </c>
      <c r="AU328" s="151" t="s">
        <v>84</v>
      </c>
      <c r="AV328" s="12" t="s">
        <v>84</v>
      </c>
      <c r="AW328" s="12" t="s">
        <v>30</v>
      </c>
      <c r="AX328" s="12" t="s">
        <v>82</v>
      </c>
      <c r="AY328" s="151" t="s">
        <v>189</v>
      </c>
    </row>
    <row r="329" spans="2:65" s="1" customFormat="1" ht="16.5" customHeight="1">
      <c r="B329" s="109"/>
      <c r="C329" s="167" t="s">
        <v>512</v>
      </c>
      <c r="D329" s="167" t="s">
        <v>244</v>
      </c>
      <c r="E329" s="168" t="s">
        <v>504</v>
      </c>
      <c r="F329" s="169" t="s">
        <v>505</v>
      </c>
      <c r="G329" s="170" t="s">
        <v>335</v>
      </c>
      <c r="H329" s="171">
        <v>2.0099999999999998</v>
      </c>
      <c r="I329" s="172"/>
      <c r="J329" s="172">
        <f>ROUND(I329*H329,2)</f>
        <v>0</v>
      </c>
      <c r="K329" s="173"/>
      <c r="L329" s="174"/>
      <c r="M329" s="175" t="s">
        <v>1</v>
      </c>
      <c r="N329" s="176" t="s">
        <v>39</v>
      </c>
      <c r="O329" s="145">
        <v>0</v>
      </c>
      <c r="P329" s="145">
        <f>O329*H329</f>
        <v>0</v>
      </c>
      <c r="Q329" s="145">
        <v>0.55000000000000004</v>
      </c>
      <c r="R329" s="145">
        <f>Q329*H329</f>
        <v>1.1054999999999999</v>
      </c>
      <c r="S329" s="145">
        <v>0</v>
      </c>
      <c r="T329" s="146">
        <f>S329*H329</f>
        <v>0</v>
      </c>
      <c r="AR329" s="147" t="s">
        <v>247</v>
      </c>
      <c r="AT329" s="147" t="s">
        <v>244</v>
      </c>
      <c r="AU329" s="147" t="s">
        <v>84</v>
      </c>
      <c r="AY329" s="16" t="s">
        <v>189</v>
      </c>
      <c r="BE329" s="148">
        <f>IF(N329="základní",J329,0)</f>
        <v>0</v>
      </c>
      <c r="BF329" s="148">
        <f>IF(N329="snížená",J329,0)</f>
        <v>0</v>
      </c>
      <c r="BG329" s="148">
        <f>IF(N329="zákl. přenesená",J329,0)</f>
        <v>0</v>
      </c>
      <c r="BH329" s="148">
        <f>IF(N329="sníž. přenesená",J329,0)</f>
        <v>0</v>
      </c>
      <c r="BI329" s="148">
        <f>IF(N329="nulová",J329,0)</f>
        <v>0</v>
      </c>
      <c r="BJ329" s="16" t="s">
        <v>82</v>
      </c>
      <c r="BK329" s="148">
        <f>ROUND(I329*H329,2)</f>
        <v>0</v>
      </c>
      <c r="BL329" s="16" t="s">
        <v>239</v>
      </c>
      <c r="BM329" s="147" t="s">
        <v>513</v>
      </c>
    </row>
    <row r="330" spans="2:65" s="12" customFormat="1" ht="11.25">
      <c r="B330" s="149"/>
      <c r="D330" s="150" t="s">
        <v>197</v>
      </c>
      <c r="F330" s="152" t="s">
        <v>514</v>
      </c>
      <c r="H330" s="153">
        <v>2.0099999999999998</v>
      </c>
      <c r="L330" s="149"/>
      <c r="M330" s="154"/>
      <c r="T330" s="155"/>
      <c r="AT330" s="151" t="s">
        <v>197</v>
      </c>
      <c r="AU330" s="151" t="s">
        <v>84</v>
      </c>
      <c r="AV330" s="12" t="s">
        <v>84</v>
      </c>
      <c r="AW330" s="12" t="s">
        <v>3</v>
      </c>
      <c r="AX330" s="12" t="s">
        <v>82</v>
      </c>
      <c r="AY330" s="151" t="s">
        <v>189</v>
      </c>
    </row>
    <row r="331" spans="2:65" s="1" customFormat="1" ht="16.5" customHeight="1">
      <c r="B331" s="109"/>
      <c r="C331" s="137" t="s">
        <v>515</v>
      </c>
      <c r="D331" s="137" t="s">
        <v>192</v>
      </c>
      <c r="E331" s="138" t="s">
        <v>491</v>
      </c>
      <c r="F331" s="139" t="s">
        <v>492</v>
      </c>
      <c r="G331" s="140" t="s">
        <v>385</v>
      </c>
      <c r="H331" s="141">
        <v>53.581000000000003</v>
      </c>
      <c r="I331" s="142"/>
      <c r="J331" s="142">
        <f>ROUND(I331*H331,2)</f>
        <v>0</v>
      </c>
      <c r="K331" s="143"/>
      <c r="L331" s="28"/>
      <c r="M331" s="144" t="s">
        <v>1</v>
      </c>
      <c r="N331" s="108" t="s">
        <v>39</v>
      </c>
      <c r="O331" s="145">
        <v>0.11799999999999999</v>
      </c>
      <c r="P331" s="145">
        <f>O331*H331</f>
        <v>6.3225579999999999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239</v>
      </c>
      <c r="AT331" s="147" t="s">
        <v>192</v>
      </c>
      <c r="AU331" s="147" t="s">
        <v>84</v>
      </c>
      <c r="AY331" s="16" t="s">
        <v>189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6" t="s">
        <v>82</v>
      </c>
      <c r="BK331" s="148">
        <f>ROUND(I331*H331,2)</f>
        <v>0</v>
      </c>
      <c r="BL331" s="16" t="s">
        <v>239</v>
      </c>
      <c r="BM331" s="147" t="s">
        <v>516</v>
      </c>
    </row>
    <row r="332" spans="2:65" s="14" customFormat="1" ht="11.25">
      <c r="B332" s="162"/>
      <c r="D332" s="150" t="s">
        <v>197</v>
      </c>
      <c r="E332" s="163" t="s">
        <v>1</v>
      </c>
      <c r="F332" s="164" t="s">
        <v>206</v>
      </c>
      <c r="H332" s="163" t="s">
        <v>1</v>
      </c>
      <c r="L332" s="162"/>
      <c r="M332" s="165"/>
      <c r="T332" s="166"/>
      <c r="AT332" s="163" t="s">
        <v>197</v>
      </c>
      <c r="AU332" s="163" t="s">
        <v>84</v>
      </c>
      <c r="AV332" s="14" t="s">
        <v>82</v>
      </c>
      <c r="AW332" s="14" t="s">
        <v>30</v>
      </c>
      <c r="AX332" s="14" t="s">
        <v>74</v>
      </c>
      <c r="AY332" s="163" t="s">
        <v>189</v>
      </c>
    </row>
    <row r="333" spans="2:65" s="12" customFormat="1" ht="11.25">
      <c r="B333" s="149"/>
      <c r="D333" s="150" t="s">
        <v>197</v>
      </c>
      <c r="E333" s="151" t="s">
        <v>1</v>
      </c>
      <c r="F333" s="152" t="s">
        <v>517</v>
      </c>
      <c r="H333" s="153">
        <v>61.356999999999999</v>
      </c>
      <c r="L333" s="149"/>
      <c r="M333" s="154"/>
      <c r="T333" s="155"/>
      <c r="AT333" s="151" t="s">
        <v>197</v>
      </c>
      <c r="AU333" s="151" t="s">
        <v>84</v>
      </c>
      <c r="AV333" s="12" t="s">
        <v>84</v>
      </c>
      <c r="AW333" s="12" t="s">
        <v>30</v>
      </c>
      <c r="AX333" s="12" t="s">
        <v>74</v>
      </c>
      <c r="AY333" s="151" t="s">
        <v>189</v>
      </c>
    </row>
    <row r="334" spans="2:65" s="12" customFormat="1" ht="11.25">
      <c r="B334" s="149"/>
      <c r="D334" s="150" t="s">
        <v>197</v>
      </c>
      <c r="E334" s="151" t="s">
        <v>1</v>
      </c>
      <c r="F334" s="152" t="s">
        <v>518</v>
      </c>
      <c r="H334" s="153">
        <v>-7.7759999999999998</v>
      </c>
      <c r="L334" s="149"/>
      <c r="M334" s="154"/>
      <c r="T334" s="155"/>
      <c r="AT334" s="151" t="s">
        <v>197</v>
      </c>
      <c r="AU334" s="151" t="s">
        <v>84</v>
      </c>
      <c r="AV334" s="12" t="s">
        <v>84</v>
      </c>
      <c r="AW334" s="12" t="s">
        <v>30</v>
      </c>
      <c r="AX334" s="12" t="s">
        <v>74</v>
      </c>
      <c r="AY334" s="151" t="s">
        <v>189</v>
      </c>
    </row>
    <row r="335" spans="2:65" s="12" customFormat="1" ht="11.25">
      <c r="B335" s="149"/>
      <c r="D335" s="150" t="s">
        <v>197</v>
      </c>
      <c r="E335" s="151" t="s">
        <v>1</v>
      </c>
      <c r="F335" s="152" t="s">
        <v>135</v>
      </c>
      <c r="H335" s="153">
        <v>53.581000000000003</v>
      </c>
      <c r="L335" s="149"/>
      <c r="M335" s="154"/>
      <c r="T335" s="155"/>
      <c r="AT335" s="151" t="s">
        <v>197</v>
      </c>
      <c r="AU335" s="151" t="s">
        <v>84</v>
      </c>
      <c r="AV335" s="12" t="s">
        <v>84</v>
      </c>
      <c r="AW335" s="12" t="s">
        <v>30</v>
      </c>
      <c r="AX335" s="12" t="s">
        <v>82</v>
      </c>
      <c r="AY335" s="151" t="s">
        <v>189</v>
      </c>
    </row>
    <row r="336" spans="2:65" s="1" customFormat="1" ht="16.5" customHeight="1">
      <c r="B336" s="109"/>
      <c r="C336" s="167" t="s">
        <v>519</v>
      </c>
      <c r="D336" s="167" t="s">
        <v>244</v>
      </c>
      <c r="E336" s="168" t="s">
        <v>504</v>
      </c>
      <c r="F336" s="169" t="s">
        <v>505</v>
      </c>
      <c r="G336" s="170" t="s">
        <v>335</v>
      </c>
      <c r="H336" s="171">
        <v>0.108</v>
      </c>
      <c r="I336" s="172"/>
      <c r="J336" s="172">
        <f>ROUND(I336*H336,2)</f>
        <v>0</v>
      </c>
      <c r="K336" s="173"/>
      <c r="L336" s="174"/>
      <c r="M336" s="175" t="s">
        <v>1</v>
      </c>
      <c r="N336" s="176" t="s">
        <v>39</v>
      </c>
      <c r="O336" s="145">
        <v>0</v>
      </c>
      <c r="P336" s="145">
        <f>O336*H336</f>
        <v>0</v>
      </c>
      <c r="Q336" s="145">
        <v>0.55000000000000004</v>
      </c>
      <c r="R336" s="145">
        <f>Q336*H336</f>
        <v>5.9400000000000001E-2</v>
      </c>
      <c r="S336" s="145">
        <v>0</v>
      </c>
      <c r="T336" s="146">
        <f>S336*H336</f>
        <v>0</v>
      </c>
      <c r="AR336" s="147" t="s">
        <v>247</v>
      </c>
      <c r="AT336" s="147" t="s">
        <v>244</v>
      </c>
      <c r="AU336" s="147" t="s">
        <v>84</v>
      </c>
      <c r="AY336" s="16" t="s">
        <v>189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6" t="s">
        <v>82</v>
      </c>
      <c r="BK336" s="148">
        <f>ROUND(I336*H336,2)</f>
        <v>0</v>
      </c>
      <c r="BL336" s="16" t="s">
        <v>239</v>
      </c>
      <c r="BM336" s="147" t="s">
        <v>520</v>
      </c>
    </row>
    <row r="337" spans="2:65" s="12" customFormat="1" ht="11.25">
      <c r="B337" s="149"/>
      <c r="D337" s="150" t="s">
        <v>197</v>
      </c>
      <c r="F337" s="152" t="s">
        <v>521</v>
      </c>
      <c r="H337" s="153">
        <v>0.108</v>
      </c>
      <c r="L337" s="149"/>
      <c r="M337" s="154"/>
      <c r="T337" s="155"/>
      <c r="AT337" s="151" t="s">
        <v>197</v>
      </c>
      <c r="AU337" s="151" t="s">
        <v>84</v>
      </c>
      <c r="AV337" s="12" t="s">
        <v>84</v>
      </c>
      <c r="AW337" s="12" t="s">
        <v>3</v>
      </c>
      <c r="AX337" s="12" t="s">
        <v>82</v>
      </c>
      <c r="AY337" s="151" t="s">
        <v>189</v>
      </c>
    </row>
    <row r="338" spans="2:65" s="1" customFormat="1" ht="24.2" customHeight="1">
      <c r="B338" s="109"/>
      <c r="C338" s="137" t="s">
        <v>522</v>
      </c>
      <c r="D338" s="137" t="s">
        <v>192</v>
      </c>
      <c r="E338" s="138" t="s">
        <v>523</v>
      </c>
      <c r="F338" s="139" t="s">
        <v>524</v>
      </c>
      <c r="G338" s="140" t="s">
        <v>335</v>
      </c>
      <c r="H338" s="141">
        <v>31.477</v>
      </c>
      <c r="I338" s="142"/>
      <c r="J338" s="142">
        <f>ROUND(I338*H338,2)</f>
        <v>0</v>
      </c>
      <c r="K338" s="143"/>
      <c r="L338" s="28"/>
      <c r="M338" s="144" t="s">
        <v>1</v>
      </c>
      <c r="N338" s="108" t="s">
        <v>39</v>
      </c>
      <c r="O338" s="145">
        <v>0</v>
      </c>
      <c r="P338" s="145">
        <f>O338*H338</f>
        <v>0</v>
      </c>
      <c r="Q338" s="145">
        <v>2.2839999999999999E-2</v>
      </c>
      <c r="R338" s="145">
        <f>Q338*H338</f>
        <v>0.71893467999999994</v>
      </c>
      <c r="S338" s="145">
        <v>0</v>
      </c>
      <c r="T338" s="146">
        <f>S338*H338</f>
        <v>0</v>
      </c>
      <c r="AR338" s="147" t="s">
        <v>239</v>
      </c>
      <c r="AT338" s="147" t="s">
        <v>192</v>
      </c>
      <c r="AU338" s="147" t="s">
        <v>84</v>
      </c>
      <c r="AY338" s="16" t="s">
        <v>189</v>
      </c>
      <c r="BE338" s="148">
        <f>IF(N338="základní",J338,0)</f>
        <v>0</v>
      </c>
      <c r="BF338" s="148">
        <f>IF(N338="snížená",J338,0)</f>
        <v>0</v>
      </c>
      <c r="BG338" s="148">
        <f>IF(N338="zákl. přenesená",J338,0)</f>
        <v>0</v>
      </c>
      <c r="BH338" s="148">
        <f>IF(N338="sníž. přenesená",J338,0)</f>
        <v>0</v>
      </c>
      <c r="BI338" s="148">
        <f>IF(N338="nulová",J338,0)</f>
        <v>0</v>
      </c>
      <c r="BJ338" s="16" t="s">
        <v>82</v>
      </c>
      <c r="BK338" s="148">
        <f>ROUND(I338*H338,2)</f>
        <v>0</v>
      </c>
      <c r="BL338" s="16" t="s">
        <v>239</v>
      </c>
      <c r="BM338" s="147" t="s">
        <v>525</v>
      </c>
    </row>
    <row r="339" spans="2:65" s="12" customFormat="1" ht="11.25">
      <c r="B339" s="149"/>
      <c r="D339" s="150" t="s">
        <v>197</v>
      </c>
      <c r="E339" s="151" t="s">
        <v>1</v>
      </c>
      <c r="F339" s="152" t="s">
        <v>526</v>
      </c>
      <c r="H339" s="153">
        <v>0.55200000000000005</v>
      </c>
      <c r="L339" s="149"/>
      <c r="M339" s="154"/>
      <c r="T339" s="155"/>
      <c r="AT339" s="151" t="s">
        <v>197</v>
      </c>
      <c r="AU339" s="151" t="s">
        <v>84</v>
      </c>
      <c r="AV339" s="12" t="s">
        <v>84</v>
      </c>
      <c r="AW339" s="12" t="s">
        <v>30</v>
      </c>
      <c r="AX339" s="12" t="s">
        <v>74</v>
      </c>
      <c r="AY339" s="151" t="s">
        <v>189</v>
      </c>
    </row>
    <row r="340" spans="2:65" s="12" customFormat="1" ht="11.25">
      <c r="B340" s="149"/>
      <c r="D340" s="150" t="s">
        <v>197</v>
      </c>
      <c r="E340" s="151" t="s">
        <v>1</v>
      </c>
      <c r="F340" s="152" t="s">
        <v>527</v>
      </c>
      <c r="H340" s="153">
        <v>1.1870000000000001</v>
      </c>
      <c r="L340" s="149"/>
      <c r="M340" s="154"/>
      <c r="T340" s="155"/>
      <c r="AT340" s="151" t="s">
        <v>197</v>
      </c>
      <c r="AU340" s="151" t="s">
        <v>84</v>
      </c>
      <c r="AV340" s="12" t="s">
        <v>84</v>
      </c>
      <c r="AW340" s="12" t="s">
        <v>30</v>
      </c>
      <c r="AX340" s="12" t="s">
        <v>74</v>
      </c>
      <c r="AY340" s="151" t="s">
        <v>189</v>
      </c>
    </row>
    <row r="341" spans="2:65" s="12" customFormat="1" ht="11.25">
      <c r="B341" s="149"/>
      <c r="D341" s="150" t="s">
        <v>197</v>
      </c>
      <c r="E341" s="151" t="s">
        <v>1</v>
      </c>
      <c r="F341" s="152" t="s">
        <v>528</v>
      </c>
      <c r="H341" s="153">
        <v>0.318</v>
      </c>
      <c r="L341" s="149"/>
      <c r="M341" s="154"/>
      <c r="T341" s="155"/>
      <c r="AT341" s="151" t="s">
        <v>197</v>
      </c>
      <c r="AU341" s="151" t="s">
        <v>84</v>
      </c>
      <c r="AV341" s="12" t="s">
        <v>84</v>
      </c>
      <c r="AW341" s="12" t="s">
        <v>30</v>
      </c>
      <c r="AX341" s="12" t="s">
        <v>74</v>
      </c>
      <c r="AY341" s="151" t="s">
        <v>189</v>
      </c>
    </row>
    <row r="342" spans="2:65" s="12" customFormat="1" ht="11.25">
      <c r="B342" s="149"/>
      <c r="D342" s="150" t="s">
        <v>197</v>
      </c>
      <c r="E342" s="151" t="s">
        <v>1</v>
      </c>
      <c r="F342" s="152" t="s">
        <v>529</v>
      </c>
      <c r="H342" s="153">
        <v>1.2E-2</v>
      </c>
      <c r="L342" s="149"/>
      <c r="M342" s="154"/>
      <c r="T342" s="155"/>
      <c r="AT342" s="151" t="s">
        <v>197</v>
      </c>
      <c r="AU342" s="151" t="s">
        <v>84</v>
      </c>
      <c r="AV342" s="12" t="s">
        <v>84</v>
      </c>
      <c r="AW342" s="12" t="s">
        <v>30</v>
      </c>
      <c r="AX342" s="12" t="s">
        <v>74</v>
      </c>
      <c r="AY342" s="151" t="s">
        <v>189</v>
      </c>
    </row>
    <row r="343" spans="2:65" s="12" customFormat="1" ht="11.25">
      <c r="B343" s="149"/>
      <c r="D343" s="150" t="s">
        <v>197</v>
      </c>
      <c r="E343" s="151" t="s">
        <v>1</v>
      </c>
      <c r="F343" s="152" t="s">
        <v>530</v>
      </c>
      <c r="H343" s="153">
        <v>0.29499999999999998</v>
      </c>
      <c r="L343" s="149"/>
      <c r="M343" s="154"/>
      <c r="T343" s="155"/>
      <c r="AT343" s="151" t="s">
        <v>197</v>
      </c>
      <c r="AU343" s="151" t="s">
        <v>84</v>
      </c>
      <c r="AV343" s="12" t="s">
        <v>84</v>
      </c>
      <c r="AW343" s="12" t="s">
        <v>30</v>
      </c>
      <c r="AX343" s="12" t="s">
        <v>74</v>
      </c>
      <c r="AY343" s="151" t="s">
        <v>189</v>
      </c>
    </row>
    <row r="344" spans="2:65" s="12" customFormat="1" ht="11.25">
      <c r="B344" s="149"/>
      <c r="D344" s="150" t="s">
        <v>197</v>
      </c>
      <c r="E344" s="151" t="s">
        <v>1</v>
      </c>
      <c r="F344" s="152" t="s">
        <v>531</v>
      </c>
      <c r="H344" s="153">
        <v>1.611</v>
      </c>
      <c r="L344" s="149"/>
      <c r="M344" s="154"/>
      <c r="T344" s="155"/>
      <c r="AT344" s="151" t="s">
        <v>197</v>
      </c>
      <c r="AU344" s="151" t="s">
        <v>84</v>
      </c>
      <c r="AV344" s="12" t="s">
        <v>84</v>
      </c>
      <c r="AW344" s="12" t="s">
        <v>30</v>
      </c>
      <c r="AX344" s="12" t="s">
        <v>74</v>
      </c>
      <c r="AY344" s="151" t="s">
        <v>189</v>
      </c>
    </row>
    <row r="345" spans="2:65" s="12" customFormat="1" ht="11.25">
      <c r="B345" s="149"/>
      <c r="D345" s="150" t="s">
        <v>197</v>
      </c>
      <c r="E345" s="151" t="s">
        <v>1</v>
      </c>
      <c r="F345" s="152" t="s">
        <v>532</v>
      </c>
      <c r="H345" s="153">
        <v>10.852</v>
      </c>
      <c r="L345" s="149"/>
      <c r="M345" s="154"/>
      <c r="T345" s="155"/>
      <c r="AT345" s="151" t="s">
        <v>197</v>
      </c>
      <c r="AU345" s="151" t="s">
        <v>84</v>
      </c>
      <c r="AV345" s="12" t="s">
        <v>84</v>
      </c>
      <c r="AW345" s="12" t="s">
        <v>30</v>
      </c>
      <c r="AX345" s="12" t="s">
        <v>74</v>
      </c>
      <c r="AY345" s="151" t="s">
        <v>189</v>
      </c>
    </row>
    <row r="346" spans="2:65" s="12" customFormat="1" ht="11.25">
      <c r="B346" s="149"/>
      <c r="D346" s="150" t="s">
        <v>197</v>
      </c>
      <c r="E346" s="151" t="s">
        <v>1</v>
      </c>
      <c r="F346" s="152" t="s">
        <v>533</v>
      </c>
      <c r="H346" s="153">
        <v>0.90400000000000003</v>
      </c>
      <c r="L346" s="149"/>
      <c r="M346" s="154"/>
      <c r="T346" s="155"/>
      <c r="AT346" s="151" t="s">
        <v>197</v>
      </c>
      <c r="AU346" s="151" t="s">
        <v>84</v>
      </c>
      <c r="AV346" s="12" t="s">
        <v>84</v>
      </c>
      <c r="AW346" s="12" t="s">
        <v>30</v>
      </c>
      <c r="AX346" s="12" t="s">
        <v>74</v>
      </c>
      <c r="AY346" s="151" t="s">
        <v>189</v>
      </c>
    </row>
    <row r="347" spans="2:65" s="12" customFormat="1" ht="11.25">
      <c r="B347" s="149"/>
      <c r="D347" s="150" t="s">
        <v>197</v>
      </c>
      <c r="E347" s="151" t="s">
        <v>1</v>
      </c>
      <c r="F347" s="152" t="s">
        <v>534</v>
      </c>
      <c r="H347" s="153">
        <v>0.65100000000000002</v>
      </c>
      <c r="L347" s="149"/>
      <c r="M347" s="154"/>
      <c r="T347" s="155"/>
      <c r="AT347" s="151" t="s">
        <v>197</v>
      </c>
      <c r="AU347" s="151" t="s">
        <v>84</v>
      </c>
      <c r="AV347" s="12" t="s">
        <v>84</v>
      </c>
      <c r="AW347" s="12" t="s">
        <v>30</v>
      </c>
      <c r="AX347" s="12" t="s">
        <v>74</v>
      </c>
      <c r="AY347" s="151" t="s">
        <v>189</v>
      </c>
    </row>
    <row r="348" spans="2:65" s="12" customFormat="1" ht="11.25">
      <c r="B348" s="149"/>
      <c r="D348" s="150" t="s">
        <v>197</v>
      </c>
      <c r="E348" s="151" t="s">
        <v>1</v>
      </c>
      <c r="F348" s="152" t="s">
        <v>535</v>
      </c>
      <c r="H348" s="153">
        <v>15.095000000000001</v>
      </c>
      <c r="L348" s="149"/>
      <c r="M348" s="154"/>
      <c r="T348" s="155"/>
      <c r="AT348" s="151" t="s">
        <v>197</v>
      </c>
      <c r="AU348" s="151" t="s">
        <v>84</v>
      </c>
      <c r="AV348" s="12" t="s">
        <v>84</v>
      </c>
      <c r="AW348" s="12" t="s">
        <v>30</v>
      </c>
      <c r="AX348" s="12" t="s">
        <v>74</v>
      </c>
      <c r="AY348" s="151" t="s">
        <v>189</v>
      </c>
    </row>
    <row r="349" spans="2:65" s="13" customFormat="1" ht="11.25">
      <c r="B349" s="156"/>
      <c r="D349" s="150" t="s">
        <v>197</v>
      </c>
      <c r="E349" s="157" t="s">
        <v>1</v>
      </c>
      <c r="F349" s="158" t="s">
        <v>200</v>
      </c>
      <c r="H349" s="159">
        <v>31.477</v>
      </c>
      <c r="L349" s="156"/>
      <c r="M349" s="160"/>
      <c r="T349" s="161"/>
      <c r="AT349" s="157" t="s">
        <v>197</v>
      </c>
      <c r="AU349" s="157" t="s">
        <v>84</v>
      </c>
      <c r="AV349" s="13" t="s">
        <v>195</v>
      </c>
      <c r="AW349" s="13" t="s">
        <v>30</v>
      </c>
      <c r="AX349" s="13" t="s">
        <v>82</v>
      </c>
      <c r="AY349" s="157" t="s">
        <v>189</v>
      </c>
    </row>
    <row r="350" spans="2:65" s="1" customFormat="1" ht="24.2" customHeight="1">
      <c r="B350" s="109"/>
      <c r="C350" s="137" t="s">
        <v>536</v>
      </c>
      <c r="D350" s="137" t="s">
        <v>192</v>
      </c>
      <c r="E350" s="138" t="s">
        <v>537</v>
      </c>
      <c r="F350" s="139" t="s">
        <v>538</v>
      </c>
      <c r="G350" s="140" t="s">
        <v>87</v>
      </c>
      <c r="H350" s="141">
        <v>49.9</v>
      </c>
      <c r="I350" s="142"/>
      <c r="J350" s="142">
        <f>ROUND(I350*H350,2)</f>
        <v>0</v>
      </c>
      <c r="K350" s="143"/>
      <c r="L350" s="28"/>
      <c r="M350" s="144" t="s">
        <v>1</v>
      </c>
      <c r="N350" s="108" t="s">
        <v>39</v>
      </c>
      <c r="O350" s="145">
        <v>0.13</v>
      </c>
      <c r="P350" s="145">
        <f>O350*H350</f>
        <v>6.4870000000000001</v>
      </c>
      <c r="Q350" s="145">
        <v>0</v>
      </c>
      <c r="R350" s="145">
        <f>Q350*H350</f>
        <v>0</v>
      </c>
      <c r="S350" s="145">
        <v>0</v>
      </c>
      <c r="T350" s="146">
        <f>S350*H350</f>
        <v>0</v>
      </c>
      <c r="AR350" s="147" t="s">
        <v>239</v>
      </c>
      <c r="AT350" s="147" t="s">
        <v>192</v>
      </c>
      <c r="AU350" s="147" t="s">
        <v>84</v>
      </c>
      <c r="AY350" s="16" t="s">
        <v>189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6" t="s">
        <v>82</v>
      </c>
      <c r="BK350" s="148">
        <f>ROUND(I350*H350,2)</f>
        <v>0</v>
      </c>
      <c r="BL350" s="16" t="s">
        <v>239</v>
      </c>
      <c r="BM350" s="147" t="s">
        <v>539</v>
      </c>
    </row>
    <row r="351" spans="2:65" s="12" customFormat="1" ht="11.25">
      <c r="B351" s="149"/>
      <c r="D351" s="150" t="s">
        <v>197</v>
      </c>
      <c r="E351" s="151" t="s">
        <v>1</v>
      </c>
      <c r="F351" s="152" t="s">
        <v>540</v>
      </c>
      <c r="H351" s="153">
        <v>49.9</v>
      </c>
      <c r="L351" s="149"/>
      <c r="M351" s="154"/>
      <c r="T351" s="155"/>
      <c r="AT351" s="151" t="s">
        <v>197</v>
      </c>
      <c r="AU351" s="151" t="s">
        <v>84</v>
      </c>
      <c r="AV351" s="12" t="s">
        <v>84</v>
      </c>
      <c r="AW351" s="12" t="s">
        <v>30</v>
      </c>
      <c r="AX351" s="12" t="s">
        <v>82</v>
      </c>
      <c r="AY351" s="151" t="s">
        <v>189</v>
      </c>
    </row>
    <row r="352" spans="2:65" s="1" customFormat="1" ht="24.2" customHeight="1">
      <c r="B352" s="109"/>
      <c r="C352" s="167" t="s">
        <v>541</v>
      </c>
      <c r="D352" s="167" t="s">
        <v>244</v>
      </c>
      <c r="E352" s="168" t="s">
        <v>542</v>
      </c>
      <c r="F352" s="169" t="s">
        <v>543</v>
      </c>
      <c r="G352" s="170" t="s">
        <v>87</v>
      </c>
      <c r="H352" s="171">
        <v>59.88</v>
      </c>
      <c r="I352" s="172"/>
      <c r="J352" s="172">
        <f>ROUND(I352*H352,2)</f>
        <v>0</v>
      </c>
      <c r="K352" s="173"/>
      <c r="L352" s="174"/>
      <c r="M352" s="175" t="s">
        <v>1</v>
      </c>
      <c r="N352" s="176" t="s">
        <v>39</v>
      </c>
      <c r="O352" s="145">
        <v>0</v>
      </c>
      <c r="P352" s="145">
        <f>O352*H352</f>
        <v>0</v>
      </c>
      <c r="Q352" s="145">
        <v>2.0000000000000001E-4</v>
      </c>
      <c r="R352" s="145">
        <f>Q352*H352</f>
        <v>1.1976000000000001E-2</v>
      </c>
      <c r="S352" s="145">
        <v>0</v>
      </c>
      <c r="T352" s="146">
        <f>S352*H352</f>
        <v>0</v>
      </c>
      <c r="AR352" s="147" t="s">
        <v>247</v>
      </c>
      <c r="AT352" s="147" t="s">
        <v>244</v>
      </c>
      <c r="AU352" s="147" t="s">
        <v>84</v>
      </c>
      <c r="AY352" s="16" t="s">
        <v>189</v>
      </c>
      <c r="BE352" s="148">
        <f>IF(N352="základní",J352,0)</f>
        <v>0</v>
      </c>
      <c r="BF352" s="148">
        <f>IF(N352="snížená",J352,0)</f>
        <v>0</v>
      </c>
      <c r="BG352" s="148">
        <f>IF(N352="zákl. přenesená",J352,0)</f>
        <v>0</v>
      </c>
      <c r="BH352" s="148">
        <f>IF(N352="sníž. přenesená",J352,0)</f>
        <v>0</v>
      </c>
      <c r="BI352" s="148">
        <f>IF(N352="nulová",J352,0)</f>
        <v>0</v>
      </c>
      <c r="BJ352" s="16" t="s">
        <v>82</v>
      </c>
      <c r="BK352" s="148">
        <f>ROUND(I352*H352,2)</f>
        <v>0</v>
      </c>
      <c r="BL352" s="16" t="s">
        <v>239</v>
      </c>
      <c r="BM352" s="147" t="s">
        <v>544</v>
      </c>
    </row>
    <row r="353" spans="2:65" s="12" customFormat="1" ht="11.25">
      <c r="B353" s="149"/>
      <c r="D353" s="150" t="s">
        <v>197</v>
      </c>
      <c r="F353" s="152" t="s">
        <v>545</v>
      </c>
      <c r="H353" s="153">
        <v>59.88</v>
      </c>
      <c r="L353" s="149"/>
      <c r="M353" s="154"/>
      <c r="T353" s="155"/>
      <c r="AT353" s="151" t="s">
        <v>197</v>
      </c>
      <c r="AU353" s="151" t="s">
        <v>84</v>
      </c>
      <c r="AV353" s="12" t="s">
        <v>84</v>
      </c>
      <c r="AW353" s="12" t="s">
        <v>3</v>
      </c>
      <c r="AX353" s="12" t="s">
        <v>82</v>
      </c>
      <c r="AY353" s="151" t="s">
        <v>189</v>
      </c>
    </row>
    <row r="354" spans="2:65" s="1" customFormat="1" ht="24.2" customHeight="1">
      <c r="B354" s="109"/>
      <c r="C354" s="137" t="s">
        <v>546</v>
      </c>
      <c r="D354" s="137" t="s">
        <v>192</v>
      </c>
      <c r="E354" s="138" t="s">
        <v>537</v>
      </c>
      <c r="F354" s="139" t="s">
        <v>538</v>
      </c>
      <c r="G354" s="140" t="s">
        <v>87</v>
      </c>
      <c r="H354" s="141">
        <v>426.00599999999997</v>
      </c>
      <c r="I354" s="142"/>
      <c r="J354" s="142">
        <f>ROUND(I354*H354,2)</f>
        <v>0</v>
      </c>
      <c r="K354" s="143"/>
      <c r="L354" s="28"/>
      <c r="M354" s="144" t="s">
        <v>1</v>
      </c>
      <c r="N354" s="108" t="s">
        <v>39</v>
      </c>
      <c r="O354" s="145">
        <v>0.13</v>
      </c>
      <c r="P354" s="145">
        <f>O354*H354</f>
        <v>55.380780000000001</v>
      </c>
      <c r="Q354" s="145">
        <v>0</v>
      </c>
      <c r="R354" s="145">
        <f>Q354*H354</f>
        <v>0</v>
      </c>
      <c r="S354" s="145">
        <v>0</v>
      </c>
      <c r="T354" s="146">
        <f>S354*H354</f>
        <v>0</v>
      </c>
      <c r="AR354" s="147" t="s">
        <v>239</v>
      </c>
      <c r="AT354" s="147" t="s">
        <v>192</v>
      </c>
      <c r="AU354" s="147" t="s">
        <v>84</v>
      </c>
      <c r="AY354" s="16" t="s">
        <v>189</v>
      </c>
      <c r="BE354" s="148">
        <f>IF(N354="základní",J354,0)</f>
        <v>0</v>
      </c>
      <c r="BF354" s="148">
        <f>IF(N354="snížená",J354,0)</f>
        <v>0</v>
      </c>
      <c r="BG354" s="148">
        <f>IF(N354="zákl. přenesená",J354,0)</f>
        <v>0</v>
      </c>
      <c r="BH354" s="148">
        <f>IF(N354="sníž. přenesená",J354,0)</f>
        <v>0</v>
      </c>
      <c r="BI354" s="148">
        <f>IF(N354="nulová",J354,0)</f>
        <v>0</v>
      </c>
      <c r="BJ354" s="16" t="s">
        <v>82</v>
      </c>
      <c r="BK354" s="148">
        <f>ROUND(I354*H354,2)</f>
        <v>0</v>
      </c>
      <c r="BL354" s="16" t="s">
        <v>239</v>
      </c>
      <c r="BM354" s="147" t="s">
        <v>547</v>
      </c>
    </row>
    <row r="355" spans="2:65" s="14" customFormat="1" ht="11.25">
      <c r="B355" s="162"/>
      <c r="D355" s="150" t="s">
        <v>197</v>
      </c>
      <c r="E355" s="163" t="s">
        <v>1</v>
      </c>
      <c r="F355" s="164" t="s">
        <v>206</v>
      </c>
      <c r="H355" s="163" t="s">
        <v>1</v>
      </c>
      <c r="L355" s="162"/>
      <c r="M355" s="165"/>
      <c r="T355" s="166"/>
      <c r="AT355" s="163" t="s">
        <v>197</v>
      </c>
      <c r="AU355" s="163" t="s">
        <v>84</v>
      </c>
      <c r="AV355" s="14" t="s">
        <v>82</v>
      </c>
      <c r="AW355" s="14" t="s">
        <v>30</v>
      </c>
      <c r="AX355" s="14" t="s">
        <v>74</v>
      </c>
      <c r="AY355" s="163" t="s">
        <v>189</v>
      </c>
    </row>
    <row r="356" spans="2:65" s="12" customFormat="1" ht="11.25">
      <c r="B356" s="149"/>
      <c r="D356" s="150" t="s">
        <v>197</v>
      </c>
      <c r="E356" s="151" t="s">
        <v>1</v>
      </c>
      <c r="F356" s="152" t="s">
        <v>510</v>
      </c>
      <c r="H356" s="153">
        <v>-144.768</v>
      </c>
      <c r="L356" s="149"/>
      <c r="M356" s="154"/>
      <c r="T356" s="155"/>
      <c r="AT356" s="151" t="s">
        <v>197</v>
      </c>
      <c r="AU356" s="151" t="s">
        <v>84</v>
      </c>
      <c r="AV356" s="12" t="s">
        <v>84</v>
      </c>
      <c r="AW356" s="12" t="s">
        <v>30</v>
      </c>
      <c r="AX356" s="12" t="s">
        <v>74</v>
      </c>
      <c r="AY356" s="151" t="s">
        <v>189</v>
      </c>
    </row>
    <row r="357" spans="2:65" s="12" customFormat="1" ht="11.25">
      <c r="B357" s="149"/>
      <c r="D357" s="150" t="s">
        <v>197</v>
      </c>
      <c r="E357" s="151" t="s">
        <v>1</v>
      </c>
      <c r="F357" s="152" t="s">
        <v>548</v>
      </c>
      <c r="H357" s="153">
        <v>570.774</v>
      </c>
      <c r="L357" s="149"/>
      <c r="M357" s="154"/>
      <c r="T357" s="155"/>
      <c r="AT357" s="151" t="s">
        <v>197</v>
      </c>
      <c r="AU357" s="151" t="s">
        <v>84</v>
      </c>
      <c r="AV357" s="12" t="s">
        <v>84</v>
      </c>
      <c r="AW357" s="12" t="s">
        <v>30</v>
      </c>
      <c r="AX357" s="12" t="s">
        <v>74</v>
      </c>
      <c r="AY357" s="151" t="s">
        <v>189</v>
      </c>
    </row>
    <row r="358" spans="2:65" s="12" customFormat="1" ht="11.25">
      <c r="B358" s="149"/>
      <c r="D358" s="150" t="s">
        <v>197</v>
      </c>
      <c r="E358" s="151" t="s">
        <v>1</v>
      </c>
      <c r="F358" s="152" t="s">
        <v>117</v>
      </c>
      <c r="H358" s="153">
        <v>426.00599999999997</v>
      </c>
      <c r="L358" s="149"/>
      <c r="M358" s="154"/>
      <c r="T358" s="155"/>
      <c r="AT358" s="151" t="s">
        <v>197</v>
      </c>
      <c r="AU358" s="151" t="s">
        <v>84</v>
      </c>
      <c r="AV358" s="12" t="s">
        <v>84</v>
      </c>
      <c r="AW358" s="12" t="s">
        <v>30</v>
      </c>
      <c r="AX358" s="12" t="s">
        <v>82</v>
      </c>
      <c r="AY358" s="151" t="s">
        <v>189</v>
      </c>
    </row>
    <row r="359" spans="2:65" s="1" customFormat="1" ht="33" customHeight="1">
      <c r="B359" s="109"/>
      <c r="C359" s="167" t="s">
        <v>549</v>
      </c>
      <c r="D359" s="167" t="s">
        <v>244</v>
      </c>
      <c r="E359" s="168" t="s">
        <v>550</v>
      </c>
      <c r="F359" s="169" t="s">
        <v>551</v>
      </c>
      <c r="G359" s="170" t="s">
        <v>87</v>
      </c>
      <c r="H359" s="171">
        <v>532.50800000000004</v>
      </c>
      <c r="I359" s="172"/>
      <c r="J359" s="172">
        <f>ROUND(I359*H359,2)</f>
        <v>0</v>
      </c>
      <c r="K359" s="173"/>
      <c r="L359" s="174"/>
      <c r="M359" s="175" t="s">
        <v>1</v>
      </c>
      <c r="N359" s="176" t="s">
        <v>39</v>
      </c>
      <c r="O359" s="145">
        <v>0</v>
      </c>
      <c r="P359" s="145">
        <f>O359*H359</f>
        <v>0</v>
      </c>
      <c r="Q359" s="145">
        <v>2.9999999999999997E-4</v>
      </c>
      <c r="R359" s="145">
        <f>Q359*H359</f>
        <v>0.15975239999999999</v>
      </c>
      <c r="S359" s="145">
        <v>0</v>
      </c>
      <c r="T359" s="146">
        <f>S359*H359</f>
        <v>0</v>
      </c>
      <c r="AR359" s="147" t="s">
        <v>247</v>
      </c>
      <c r="AT359" s="147" t="s">
        <v>244</v>
      </c>
      <c r="AU359" s="147" t="s">
        <v>84</v>
      </c>
      <c r="AY359" s="16" t="s">
        <v>189</v>
      </c>
      <c r="BE359" s="148">
        <f>IF(N359="základní",J359,0)</f>
        <v>0</v>
      </c>
      <c r="BF359" s="148">
        <f>IF(N359="snížená",J359,0)</f>
        <v>0</v>
      </c>
      <c r="BG359" s="148">
        <f>IF(N359="zákl. přenesená",J359,0)</f>
        <v>0</v>
      </c>
      <c r="BH359" s="148">
        <f>IF(N359="sníž. přenesená",J359,0)</f>
        <v>0</v>
      </c>
      <c r="BI359" s="148">
        <f>IF(N359="nulová",J359,0)</f>
        <v>0</v>
      </c>
      <c r="BJ359" s="16" t="s">
        <v>82</v>
      </c>
      <c r="BK359" s="148">
        <f>ROUND(I359*H359,2)</f>
        <v>0</v>
      </c>
      <c r="BL359" s="16" t="s">
        <v>239</v>
      </c>
      <c r="BM359" s="147" t="s">
        <v>552</v>
      </c>
    </row>
    <row r="360" spans="2:65" s="12" customFormat="1" ht="11.25">
      <c r="B360" s="149"/>
      <c r="D360" s="150" t="s">
        <v>197</v>
      </c>
      <c r="F360" s="152" t="s">
        <v>553</v>
      </c>
      <c r="H360" s="153">
        <v>532.50800000000004</v>
      </c>
      <c r="L360" s="149"/>
      <c r="M360" s="154"/>
      <c r="T360" s="155"/>
      <c r="AT360" s="151" t="s">
        <v>197</v>
      </c>
      <c r="AU360" s="151" t="s">
        <v>84</v>
      </c>
      <c r="AV360" s="12" t="s">
        <v>84</v>
      </c>
      <c r="AW360" s="12" t="s">
        <v>3</v>
      </c>
      <c r="AX360" s="12" t="s">
        <v>82</v>
      </c>
      <c r="AY360" s="151" t="s">
        <v>189</v>
      </c>
    </row>
    <row r="361" spans="2:65" s="1" customFormat="1" ht="24.2" customHeight="1">
      <c r="B361" s="109"/>
      <c r="C361" s="137" t="s">
        <v>554</v>
      </c>
      <c r="D361" s="137" t="s">
        <v>192</v>
      </c>
      <c r="E361" s="138" t="s">
        <v>555</v>
      </c>
      <c r="F361" s="139" t="s">
        <v>556</v>
      </c>
      <c r="G361" s="140" t="s">
        <v>231</v>
      </c>
      <c r="H361" s="141">
        <v>18.439</v>
      </c>
      <c r="I361" s="142"/>
      <c r="J361" s="142">
        <f>ROUND(I361*H361,2)</f>
        <v>0</v>
      </c>
      <c r="K361" s="143"/>
      <c r="L361" s="28"/>
      <c r="M361" s="144" t="s">
        <v>1</v>
      </c>
      <c r="N361" s="108" t="s">
        <v>39</v>
      </c>
      <c r="O361" s="145">
        <v>1.4870000000000001</v>
      </c>
      <c r="P361" s="145">
        <f>O361*H361</f>
        <v>27.418793000000001</v>
      </c>
      <c r="Q361" s="145">
        <v>0</v>
      </c>
      <c r="R361" s="145">
        <f>Q361*H361</f>
        <v>0</v>
      </c>
      <c r="S361" s="145">
        <v>0</v>
      </c>
      <c r="T361" s="146">
        <f>S361*H361</f>
        <v>0</v>
      </c>
      <c r="AR361" s="147" t="s">
        <v>239</v>
      </c>
      <c r="AT361" s="147" t="s">
        <v>192</v>
      </c>
      <c r="AU361" s="147" t="s">
        <v>84</v>
      </c>
      <c r="AY361" s="16" t="s">
        <v>189</v>
      </c>
      <c r="BE361" s="148">
        <f>IF(N361="základní",J361,0)</f>
        <v>0</v>
      </c>
      <c r="BF361" s="148">
        <f>IF(N361="snížená",J361,0)</f>
        <v>0</v>
      </c>
      <c r="BG361" s="148">
        <f>IF(N361="zákl. přenesená",J361,0)</f>
        <v>0</v>
      </c>
      <c r="BH361" s="148">
        <f>IF(N361="sníž. přenesená",J361,0)</f>
        <v>0</v>
      </c>
      <c r="BI361" s="148">
        <f>IF(N361="nulová",J361,0)</f>
        <v>0</v>
      </c>
      <c r="BJ361" s="16" t="s">
        <v>82</v>
      </c>
      <c r="BK361" s="148">
        <f>ROUND(I361*H361,2)</f>
        <v>0</v>
      </c>
      <c r="BL361" s="16" t="s">
        <v>239</v>
      </c>
      <c r="BM361" s="147" t="s">
        <v>557</v>
      </c>
    </row>
    <row r="362" spans="2:65" s="11" customFormat="1" ht="22.9" customHeight="1">
      <c r="B362" s="126"/>
      <c r="D362" s="127" t="s">
        <v>73</v>
      </c>
      <c r="E362" s="135" t="s">
        <v>558</v>
      </c>
      <c r="F362" s="135" t="s">
        <v>559</v>
      </c>
      <c r="J362" s="136">
        <f>BK362</f>
        <v>0</v>
      </c>
      <c r="L362" s="126"/>
      <c r="M362" s="130"/>
      <c r="P362" s="131">
        <f>SUM(P363:P376)</f>
        <v>1061.7036720000001</v>
      </c>
      <c r="R362" s="131">
        <f>SUM(R363:R376)</f>
        <v>2.1504243200000004</v>
      </c>
      <c r="T362" s="132">
        <f>SUM(T363:T376)</f>
        <v>0</v>
      </c>
      <c r="AR362" s="127" t="s">
        <v>84</v>
      </c>
      <c r="AT362" s="133" t="s">
        <v>73</v>
      </c>
      <c r="AU362" s="133" t="s">
        <v>82</v>
      </c>
      <c r="AY362" s="127" t="s">
        <v>189</v>
      </c>
      <c r="BK362" s="134">
        <f>SUM(BK363:BK376)</f>
        <v>0</v>
      </c>
    </row>
    <row r="363" spans="2:65" s="1" customFormat="1" ht="24.2" customHeight="1">
      <c r="B363" s="109"/>
      <c r="C363" s="137" t="s">
        <v>560</v>
      </c>
      <c r="D363" s="137" t="s">
        <v>192</v>
      </c>
      <c r="E363" s="138" t="s">
        <v>561</v>
      </c>
      <c r="F363" s="139" t="s">
        <v>562</v>
      </c>
      <c r="G363" s="140" t="s">
        <v>87</v>
      </c>
      <c r="H363" s="141">
        <v>918.98800000000006</v>
      </c>
      <c r="I363" s="142"/>
      <c r="J363" s="142">
        <f>ROUND(I363*H363,2)</f>
        <v>0</v>
      </c>
      <c r="K363" s="143"/>
      <c r="L363" s="28"/>
      <c r="M363" s="144" t="s">
        <v>1</v>
      </c>
      <c r="N363" s="108" t="s">
        <v>39</v>
      </c>
      <c r="O363" s="145">
        <v>0.159</v>
      </c>
      <c r="P363" s="145">
        <f>O363*H363</f>
        <v>146.11909200000002</v>
      </c>
      <c r="Q363" s="145">
        <v>0</v>
      </c>
      <c r="R363" s="145">
        <f>Q363*H363</f>
        <v>0</v>
      </c>
      <c r="S363" s="145">
        <v>0</v>
      </c>
      <c r="T363" s="146">
        <f>S363*H363</f>
        <v>0</v>
      </c>
      <c r="AR363" s="147" t="s">
        <v>239</v>
      </c>
      <c r="AT363" s="147" t="s">
        <v>192</v>
      </c>
      <c r="AU363" s="147" t="s">
        <v>84</v>
      </c>
      <c r="AY363" s="16" t="s">
        <v>189</v>
      </c>
      <c r="BE363" s="148">
        <f>IF(N363="základní",J363,0)</f>
        <v>0</v>
      </c>
      <c r="BF363" s="148">
        <f>IF(N363="snížená",J363,0)</f>
        <v>0</v>
      </c>
      <c r="BG363" s="148">
        <f>IF(N363="zákl. přenesená",J363,0)</f>
        <v>0</v>
      </c>
      <c r="BH363" s="148">
        <f>IF(N363="sníž. přenesená",J363,0)</f>
        <v>0</v>
      </c>
      <c r="BI363" s="148">
        <f>IF(N363="nulová",J363,0)</f>
        <v>0</v>
      </c>
      <c r="BJ363" s="16" t="s">
        <v>82</v>
      </c>
      <c r="BK363" s="148">
        <f>ROUND(I363*H363,2)</f>
        <v>0</v>
      </c>
      <c r="BL363" s="16" t="s">
        <v>239</v>
      </c>
      <c r="BM363" s="147" t="s">
        <v>563</v>
      </c>
    </row>
    <row r="364" spans="2:65" s="12" customFormat="1" ht="11.25">
      <c r="B364" s="149"/>
      <c r="D364" s="150" t="s">
        <v>197</v>
      </c>
      <c r="E364" s="151" t="s">
        <v>1</v>
      </c>
      <c r="F364" s="152" t="s">
        <v>564</v>
      </c>
      <c r="H364" s="153">
        <v>918.98800000000006</v>
      </c>
      <c r="L364" s="149"/>
      <c r="M364" s="154"/>
      <c r="T364" s="155"/>
      <c r="AT364" s="151" t="s">
        <v>197</v>
      </c>
      <c r="AU364" s="151" t="s">
        <v>84</v>
      </c>
      <c r="AV364" s="12" t="s">
        <v>84</v>
      </c>
      <c r="AW364" s="12" t="s">
        <v>30</v>
      </c>
      <c r="AX364" s="12" t="s">
        <v>82</v>
      </c>
      <c r="AY364" s="151" t="s">
        <v>189</v>
      </c>
    </row>
    <row r="365" spans="2:65" s="1" customFormat="1" ht="24.2" customHeight="1">
      <c r="B365" s="109"/>
      <c r="C365" s="167" t="s">
        <v>565</v>
      </c>
      <c r="D365" s="167" t="s">
        <v>244</v>
      </c>
      <c r="E365" s="168" t="s">
        <v>566</v>
      </c>
      <c r="F365" s="169" t="s">
        <v>567</v>
      </c>
      <c r="G365" s="170" t="s">
        <v>568</v>
      </c>
      <c r="H365" s="171">
        <v>137.84800000000001</v>
      </c>
      <c r="I365" s="172"/>
      <c r="J365" s="172">
        <f>ROUND(I365*H365,2)</f>
        <v>0</v>
      </c>
      <c r="K365" s="173"/>
      <c r="L365" s="174"/>
      <c r="M365" s="175" t="s">
        <v>1</v>
      </c>
      <c r="N365" s="176" t="s">
        <v>39</v>
      </c>
      <c r="O365" s="145">
        <v>0</v>
      </c>
      <c r="P365" s="145">
        <f>O365*H365</f>
        <v>0</v>
      </c>
      <c r="Q365" s="145">
        <v>8.4000000000000003E-4</v>
      </c>
      <c r="R365" s="145">
        <f>Q365*H365</f>
        <v>0.11579232000000002</v>
      </c>
      <c r="S365" s="145">
        <v>0</v>
      </c>
      <c r="T365" s="146">
        <f>S365*H365</f>
        <v>0</v>
      </c>
      <c r="AR365" s="147" t="s">
        <v>247</v>
      </c>
      <c r="AT365" s="147" t="s">
        <v>244</v>
      </c>
      <c r="AU365" s="147" t="s">
        <v>84</v>
      </c>
      <c r="AY365" s="16" t="s">
        <v>189</v>
      </c>
      <c r="BE365" s="148">
        <f>IF(N365="základní",J365,0)</f>
        <v>0</v>
      </c>
      <c r="BF365" s="148">
        <f>IF(N365="snížená",J365,0)</f>
        <v>0</v>
      </c>
      <c r="BG365" s="148">
        <f>IF(N365="zákl. přenesená",J365,0)</f>
        <v>0</v>
      </c>
      <c r="BH365" s="148">
        <f>IF(N365="sníž. přenesená",J365,0)</f>
        <v>0</v>
      </c>
      <c r="BI365" s="148">
        <f>IF(N365="nulová",J365,0)</f>
        <v>0</v>
      </c>
      <c r="BJ365" s="16" t="s">
        <v>82</v>
      </c>
      <c r="BK365" s="148">
        <f>ROUND(I365*H365,2)</f>
        <v>0</v>
      </c>
      <c r="BL365" s="16" t="s">
        <v>239</v>
      </c>
      <c r="BM365" s="147" t="s">
        <v>569</v>
      </c>
    </row>
    <row r="366" spans="2:65" s="12" customFormat="1" ht="11.25">
      <c r="B366" s="149"/>
      <c r="D366" s="150" t="s">
        <v>197</v>
      </c>
      <c r="F366" s="152" t="s">
        <v>570</v>
      </c>
      <c r="H366" s="153">
        <v>137.84800000000001</v>
      </c>
      <c r="L366" s="149"/>
      <c r="M366" s="154"/>
      <c r="T366" s="155"/>
      <c r="AT366" s="151" t="s">
        <v>197</v>
      </c>
      <c r="AU366" s="151" t="s">
        <v>84</v>
      </c>
      <c r="AV366" s="12" t="s">
        <v>84</v>
      </c>
      <c r="AW366" s="12" t="s">
        <v>3</v>
      </c>
      <c r="AX366" s="12" t="s">
        <v>82</v>
      </c>
      <c r="AY366" s="151" t="s">
        <v>189</v>
      </c>
    </row>
    <row r="367" spans="2:65" s="1" customFormat="1" ht="24.2" customHeight="1">
      <c r="B367" s="109"/>
      <c r="C367" s="137" t="s">
        <v>571</v>
      </c>
      <c r="D367" s="137" t="s">
        <v>192</v>
      </c>
      <c r="E367" s="138" t="s">
        <v>572</v>
      </c>
      <c r="F367" s="139" t="s">
        <v>573</v>
      </c>
      <c r="G367" s="140" t="s">
        <v>87</v>
      </c>
      <c r="H367" s="141">
        <v>3391.0540000000001</v>
      </c>
      <c r="I367" s="142"/>
      <c r="J367" s="142">
        <f>ROUND(I367*H367,2)</f>
        <v>0</v>
      </c>
      <c r="K367" s="143"/>
      <c r="L367" s="28"/>
      <c r="M367" s="144" t="s">
        <v>1</v>
      </c>
      <c r="N367" s="108" t="s">
        <v>39</v>
      </c>
      <c r="O367" s="145">
        <v>0.27</v>
      </c>
      <c r="P367" s="145">
        <f>O367*H367</f>
        <v>915.58458000000007</v>
      </c>
      <c r="Q367" s="145">
        <v>0</v>
      </c>
      <c r="R367" s="145">
        <f>Q367*H367</f>
        <v>0</v>
      </c>
      <c r="S367" s="145">
        <v>0</v>
      </c>
      <c r="T367" s="146">
        <f>S367*H367</f>
        <v>0</v>
      </c>
      <c r="AR367" s="147" t="s">
        <v>239</v>
      </c>
      <c r="AT367" s="147" t="s">
        <v>192</v>
      </c>
      <c r="AU367" s="147" t="s">
        <v>84</v>
      </c>
      <c r="AY367" s="16" t="s">
        <v>189</v>
      </c>
      <c r="BE367" s="148">
        <f>IF(N367="základní",J367,0)</f>
        <v>0</v>
      </c>
      <c r="BF367" s="148">
        <f>IF(N367="snížená",J367,0)</f>
        <v>0</v>
      </c>
      <c r="BG367" s="148">
        <f>IF(N367="zákl. přenesená",J367,0)</f>
        <v>0</v>
      </c>
      <c r="BH367" s="148">
        <f>IF(N367="sníž. přenesená",J367,0)</f>
        <v>0</v>
      </c>
      <c r="BI367" s="148">
        <f>IF(N367="nulová",J367,0)</f>
        <v>0</v>
      </c>
      <c r="BJ367" s="16" t="s">
        <v>82</v>
      </c>
      <c r="BK367" s="148">
        <f>ROUND(I367*H367,2)</f>
        <v>0</v>
      </c>
      <c r="BL367" s="16" t="s">
        <v>239</v>
      </c>
      <c r="BM367" s="147" t="s">
        <v>574</v>
      </c>
    </row>
    <row r="368" spans="2:65" s="12" customFormat="1" ht="11.25">
      <c r="B368" s="149"/>
      <c r="D368" s="150" t="s">
        <v>197</v>
      </c>
      <c r="E368" s="151" t="s">
        <v>1</v>
      </c>
      <c r="F368" s="152" t="s">
        <v>575</v>
      </c>
      <c r="H368" s="153">
        <v>1321.778</v>
      </c>
      <c r="L368" s="149"/>
      <c r="M368" s="154"/>
      <c r="T368" s="155"/>
      <c r="AT368" s="151" t="s">
        <v>197</v>
      </c>
      <c r="AU368" s="151" t="s">
        <v>84</v>
      </c>
      <c r="AV368" s="12" t="s">
        <v>84</v>
      </c>
      <c r="AW368" s="12" t="s">
        <v>30</v>
      </c>
      <c r="AX368" s="12" t="s">
        <v>74</v>
      </c>
      <c r="AY368" s="151" t="s">
        <v>189</v>
      </c>
    </row>
    <row r="369" spans="2:65" s="12" customFormat="1" ht="11.25">
      <c r="B369" s="149"/>
      <c r="D369" s="150" t="s">
        <v>197</v>
      </c>
      <c r="E369" s="151" t="s">
        <v>1</v>
      </c>
      <c r="F369" s="152" t="s">
        <v>576</v>
      </c>
      <c r="H369" s="153">
        <v>805.404</v>
      </c>
      <c r="L369" s="149"/>
      <c r="M369" s="154"/>
      <c r="T369" s="155"/>
      <c r="AT369" s="151" t="s">
        <v>197</v>
      </c>
      <c r="AU369" s="151" t="s">
        <v>84</v>
      </c>
      <c r="AV369" s="12" t="s">
        <v>84</v>
      </c>
      <c r="AW369" s="12" t="s">
        <v>30</v>
      </c>
      <c r="AX369" s="12" t="s">
        <v>74</v>
      </c>
      <c r="AY369" s="151" t="s">
        <v>189</v>
      </c>
    </row>
    <row r="370" spans="2:65" s="12" customFormat="1" ht="11.25">
      <c r="B370" s="149"/>
      <c r="D370" s="150" t="s">
        <v>197</v>
      </c>
      <c r="E370" s="151" t="s">
        <v>1</v>
      </c>
      <c r="F370" s="152" t="s">
        <v>577</v>
      </c>
      <c r="H370" s="153">
        <v>58.192999999999998</v>
      </c>
      <c r="L370" s="149"/>
      <c r="M370" s="154"/>
      <c r="T370" s="155"/>
      <c r="AT370" s="151" t="s">
        <v>197</v>
      </c>
      <c r="AU370" s="151" t="s">
        <v>84</v>
      </c>
      <c r="AV370" s="12" t="s">
        <v>84</v>
      </c>
      <c r="AW370" s="12" t="s">
        <v>30</v>
      </c>
      <c r="AX370" s="12" t="s">
        <v>74</v>
      </c>
      <c r="AY370" s="151" t="s">
        <v>189</v>
      </c>
    </row>
    <row r="371" spans="2:65" s="12" customFormat="1" ht="11.25">
      <c r="B371" s="149"/>
      <c r="D371" s="150" t="s">
        <v>197</v>
      </c>
      <c r="E371" s="151" t="s">
        <v>1</v>
      </c>
      <c r="F371" s="152" t="s">
        <v>578</v>
      </c>
      <c r="H371" s="153">
        <v>835.6</v>
      </c>
      <c r="L371" s="149"/>
      <c r="M371" s="154"/>
      <c r="T371" s="155"/>
      <c r="AT371" s="151" t="s">
        <v>197</v>
      </c>
      <c r="AU371" s="151" t="s">
        <v>84</v>
      </c>
      <c r="AV371" s="12" t="s">
        <v>84</v>
      </c>
      <c r="AW371" s="12" t="s">
        <v>30</v>
      </c>
      <c r="AX371" s="12" t="s">
        <v>74</v>
      </c>
      <c r="AY371" s="151" t="s">
        <v>189</v>
      </c>
    </row>
    <row r="372" spans="2:65" s="12" customFormat="1" ht="11.25">
      <c r="B372" s="149"/>
      <c r="D372" s="150" t="s">
        <v>197</v>
      </c>
      <c r="E372" s="151" t="s">
        <v>1</v>
      </c>
      <c r="F372" s="152" t="s">
        <v>579</v>
      </c>
      <c r="H372" s="153">
        <v>173.83</v>
      </c>
      <c r="L372" s="149"/>
      <c r="M372" s="154"/>
      <c r="T372" s="155"/>
      <c r="AT372" s="151" t="s">
        <v>197</v>
      </c>
      <c r="AU372" s="151" t="s">
        <v>84</v>
      </c>
      <c r="AV372" s="12" t="s">
        <v>84</v>
      </c>
      <c r="AW372" s="12" t="s">
        <v>30</v>
      </c>
      <c r="AX372" s="12" t="s">
        <v>74</v>
      </c>
      <c r="AY372" s="151" t="s">
        <v>189</v>
      </c>
    </row>
    <row r="373" spans="2:65" s="12" customFormat="1" ht="11.25">
      <c r="B373" s="149"/>
      <c r="D373" s="150" t="s">
        <v>197</v>
      </c>
      <c r="E373" s="151" t="s">
        <v>1</v>
      </c>
      <c r="F373" s="152" t="s">
        <v>580</v>
      </c>
      <c r="H373" s="153">
        <v>196.249</v>
      </c>
      <c r="L373" s="149"/>
      <c r="M373" s="154"/>
      <c r="T373" s="155"/>
      <c r="AT373" s="151" t="s">
        <v>197</v>
      </c>
      <c r="AU373" s="151" t="s">
        <v>84</v>
      </c>
      <c r="AV373" s="12" t="s">
        <v>84</v>
      </c>
      <c r="AW373" s="12" t="s">
        <v>30</v>
      </c>
      <c r="AX373" s="12" t="s">
        <v>74</v>
      </c>
      <c r="AY373" s="151" t="s">
        <v>189</v>
      </c>
    </row>
    <row r="374" spans="2:65" s="13" customFormat="1" ht="11.25">
      <c r="B374" s="156"/>
      <c r="D374" s="150" t="s">
        <v>197</v>
      </c>
      <c r="E374" s="157" t="s">
        <v>1</v>
      </c>
      <c r="F374" s="158" t="s">
        <v>200</v>
      </c>
      <c r="H374" s="159">
        <v>3391.0540000000001</v>
      </c>
      <c r="L374" s="156"/>
      <c r="M374" s="160"/>
      <c r="T374" s="161"/>
      <c r="AT374" s="157" t="s">
        <v>197</v>
      </c>
      <c r="AU374" s="157" t="s">
        <v>84</v>
      </c>
      <c r="AV374" s="13" t="s">
        <v>195</v>
      </c>
      <c r="AW374" s="13" t="s">
        <v>30</v>
      </c>
      <c r="AX374" s="13" t="s">
        <v>82</v>
      </c>
      <c r="AY374" s="157" t="s">
        <v>189</v>
      </c>
    </row>
    <row r="375" spans="2:65" s="1" customFormat="1" ht="24.2" customHeight="1">
      <c r="B375" s="109"/>
      <c r="C375" s="167" t="s">
        <v>581</v>
      </c>
      <c r="D375" s="167" t="s">
        <v>244</v>
      </c>
      <c r="E375" s="168" t="s">
        <v>582</v>
      </c>
      <c r="F375" s="169" t="s">
        <v>583</v>
      </c>
      <c r="G375" s="170" t="s">
        <v>584</v>
      </c>
      <c r="H375" s="171">
        <v>2034.6320000000001</v>
      </c>
      <c r="I375" s="172"/>
      <c r="J375" s="172">
        <f>ROUND(I375*H375,2)</f>
        <v>0</v>
      </c>
      <c r="K375" s="173"/>
      <c r="L375" s="174"/>
      <c r="M375" s="175" t="s">
        <v>1</v>
      </c>
      <c r="N375" s="176" t="s">
        <v>39</v>
      </c>
      <c r="O375" s="145">
        <v>0</v>
      </c>
      <c r="P375" s="145">
        <f>O375*H375</f>
        <v>0</v>
      </c>
      <c r="Q375" s="145">
        <v>1E-3</v>
      </c>
      <c r="R375" s="145">
        <f>Q375*H375</f>
        <v>2.0346320000000002</v>
      </c>
      <c r="S375" s="145">
        <v>0</v>
      </c>
      <c r="T375" s="146">
        <f>S375*H375</f>
        <v>0</v>
      </c>
      <c r="AR375" s="147" t="s">
        <v>247</v>
      </c>
      <c r="AT375" s="147" t="s">
        <v>244</v>
      </c>
      <c r="AU375" s="147" t="s">
        <v>84</v>
      </c>
      <c r="AY375" s="16" t="s">
        <v>189</v>
      </c>
      <c r="BE375" s="148">
        <f>IF(N375="základní",J375,0)</f>
        <v>0</v>
      </c>
      <c r="BF375" s="148">
        <f>IF(N375="snížená",J375,0)</f>
        <v>0</v>
      </c>
      <c r="BG375" s="148">
        <f>IF(N375="zákl. přenesená",J375,0)</f>
        <v>0</v>
      </c>
      <c r="BH375" s="148">
        <f>IF(N375="sníž. přenesená",J375,0)</f>
        <v>0</v>
      </c>
      <c r="BI375" s="148">
        <f>IF(N375="nulová",J375,0)</f>
        <v>0</v>
      </c>
      <c r="BJ375" s="16" t="s">
        <v>82</v>
      </c>
      <c r="BK375" s="148">
        <f>ROUND(I375*H375,2)</f>
        <v>0</v>
      </c>
      <c r="BL375" s="16" t="s">
        <v>239</v>
      </c>
      <c r="BM375" s="147" t="s">
        <v>585</v>
      </c>
    </row>
    <row r="376" spans="2:65" s="12" customFormat="1" ht="11.25">
      <c r="B376" s="149"/>
      <c r="D376" s="150" t="s">
        <v>197</v>
      </c>
      <c r="F376" s="152" t="s">
        <v>586</v>
      </c>
      <c r="H376" s="153">
        <v>2034.6320000000001</v>
      </c>
      <c r="L376" s="149"/>
      <c r="M376" s="154"/>
      <c r="T376" s="155"/>
      <c r="AT376" s="151" t="s">
        <v>197</v>
      </c>
      <c r="AU376" s="151" t="s">
        <v>84</v>
      </c>
      <c r="AV376" s="12" t="s">
        <v>84</v>
      </c>
      <c r="AW376" s="12" t="s">
        <v>3</v>
      </c>
      <c r="AX376" s="12" t="s">
        <v>82</v>
      </c>
      <c r="AY376" s="151" t="s">
        <v>189</v>
      </c>
    </row>
    <row r="377" spans="2:65" s="11" customFormat="1" ht="25.9" customHeight="1">
      <c r="B377" s="126"/>
      <c r="D377" s="127" t="s">
        <v>73</v>
      </c>
      <c r="E377" s="128" t="s">
        <v>587</v>
      </c>
      <c r="F377" s="128" t="s">
        <v>588</v>
      </c>
      <c r="J377" s="129">
        <f>BK377</f>
        <v>0</v>
      </c>
      <c r="L377" s="126"/>
      <c r="M377" s="130"/>
      <c r="P377" s="131">
        <f>P378</f>
        <v>0</v>
      </c>
      <c r="R377" s="131">
        <f>R378</f>
        <v>0</v>
      </c>
      <c r="T377" s="132">
        <f>T378</f>
        <v>0</v>
      </c>
      <c r="AR377" s="127" t="s">
        <v>195</v>
      </c>
      <c r="AT377" s="133" t="s">
        <v>73</v>
      </c>
      <c r="AU377" s="133" t="s">
        <v>74</v>
      </c>
      <c r="AY377" s="127" t="s">
        <v>189</v>
      </c>
      <c r="BK377" s="134">
        <f>BK378</f>
        <v>0</v>
      </c>
    </row>
    <row r="378" spans="2:65" s="1" customFormat="1" ht="16.5" customHeight="1">
      <c r="B378" s="109"/>
      <c r="C378" s="137" t="s">
        <v>589</v>
      </c>
      <c r="D378" s="137" t="s">
        <v>192</v>
      </c>
      <c r="E378" s="138" t="s">
        <v>590</v>
      </c>
      <c r="F378" s="139" t="s">
        <v>591</v>
      </c>
      <c r="G378" s="140" t="s">
        <v>592</v>
      </c>
      <c r="H378" s="141">
        <v>1032.0999999999999</v>
      </c>
      <c r="I378" s="142"/>
      <c r="J378" s="142">
        <f>ROUND(I378*H378,2)</f>
        <v>0</v>
      </c>
      <c r="K378" s="143"/>
      <c r="L378" s="28"/>
      <c r="M378" s="144" t="s">
        <v>1</v>
      </c>
      <c r="N378" s="108" t="s">
        <v>39</v>
      </c>
      <c r="O378" s="145">
        <v>0</v>
      </c>
      <c r="P378" s="145">
        <f>O378*H378</f>
        <v>0</v>
      </c>
      <c r="Q378" s="145">
        <v>0</v>
      </c>
      <c r="R378" s="145">
        <f>Q378*H378</f>
        <v>0</v>
      </c>
      <c r="S378" s="145">
        <v>0</v>
      </c>
      <c r="T378" s="146">
        <f>S378*H378</f>
        <v>0</v>
      </c>
      <c r="AR378" s="147" t="s">
        <v>593</v>
      </c>
      <c r="AT378" s="147" t="s">
        <v>192</v>
      </c>
      <c r="AU378" s="147" t="s">
        <v>82</v>
      </c>
      <c r="AY378" s="16" t="s">
        <v>189</v>
      </c>
      <c r="BE378" s="148">
        <f>IF(N378="základní",J378,0)</f>
        <v>0</v>
      </c>
      <c r="BF378" s="148">
        <f>IF(N378="snížená",J378,0)</f>
        <v>0</v>
      </c>
      <c r="BG378" s="148">
        <f>IF(N378="zákl. přenesená",J378,0)</f>
        <v>0</v>
      </c>
      <c r="BH378" s="148">
        <f>IF(N378="sníž. přenesená",J378,0)</f>
        <v>0</v>
      </c>
      <c r="BI378" s="148">
        <f>IF(N378="nulová",J378,0)</f>
        <v>0</v>
      </c>
      <c r="BJ378" s="16" t="s">
        <v>82</v>
      </c>
      <c r="BK378" s="148">
        <f>ROUND(I378*H378,2)</f>
        <v>0</v>
      </c>
      <c r="BL378" s="16" t="s">
        <v>593</v>
      </c>
      <c r="BM378" s="147" t="s">
        <v>594</v>
      </c>
    </row>
    <row r="379" spans="2:65" s="11" customFormat="1" ht="25.9" customHeight="1">
      <c r="B379" s="126"/>
      <c r="D379" s="127" t="s">
        <v>73</v>
      </c>
      <c r="E379" s="128" t="s">
        <v>595</v>
      </c>
      <c r="F379" s="128" t="s">
        <v>596</v>
      </c>
      <c r="J379" s="129">
        <f>BK379</f>
        <v>0</v>
      </c>
      <c r="L379" s="126"/>
      <c r="M379" s="130"/>
      <c r="P379" s="131">
        <f>P380</f>
        <v>0</v>
      </c>
      <c r="R379" s="131">
        <f>R380</f>
        <v>0</v>
      </c>
      <c r="T379" s="132">
        <f>T380</f>
        <v>0</v>
      </c>
      <c r="AR379" s="127" t="s">
        <v>195</v>
      </c>
      <c r="AT379" s="133" t="s">
        <v>73</v>
      </c>
      <c r="AU379" s="133" t="s">
        <v>74</v>
      </c>
      <c r="AY379" s="127" t="s">
        <v>189</v>
      </c>
      <c r="BK379" s="134">
        <f>BK380</f>
        <v>0</v>
      </c>
    </row>
    <row r="380" spans="2:65" s="1" customFormat="1" ht="16.5" customHeight="1">
      <c r="B380" s="109"/>
      <c r="C380" s="137" t="s">
        <v>597</v>
      </c>
      <c r="D380" s="137" t="s">
        <v>192</v>
      </c>
      <c r="E380" s="138" t="s">
        <v>598</v>
      </c>
      <c r="F380" s="139" t="s">
        <v>599</v>
      </c>
      <c r="G380" s="140" t="s">
        <v>600</v>
      </c>
      <c r="H380" s="141">
        <v>1</v>
      </c>
      <c r="I380" s="142"/>
      <c r="J380" s="142">
        <f>ROUND(I380*H380,2)</f>
        <v>0</v>
      </c>
      <c r="K380" s="143"/>
      <c r="L380" s="28"/>
      <c r="M380" s="177" t="s">
        <v>1</v>
      </c>
      <c r="N380" s="178" t="s">
        <v>39</v>
      </c>
      <c r="O380" s="179">
        <v>0</v>
      </c>
      <c r="P380" s="179">
        <f>O380*H380</f>
        <v>0</v>
      </c>
      <c r="Q380" s="179">
        <v>0</v>
      </c>
      <c r="R380" s="179">
        <f>Q380*H380</f>
        <v>0</v>
      </c>
      <c r="S380" s="179">
        <v>0</v>
      </c>
      <c r="T380" s="180">
        <f>S380*H380</f>
        <v>0</v>
      </c>
      <c r="AR380" s="147" t="s">
        <v>593</v>
      </c>
      <c r="AT380" s="147" t="s">
        <v>192</v>
      </c>
      <c r="AU380" s="147" t="s">
        <v>82</v>
      </c>
      <c r="AY380" s="16" t="s">
        <v>189</v>
      </c>
      <c r="BE380" s="148">
        <f>IF(N380="základní",J380,0)</f>
        <v>0</v>
      </c>
      <c r="BF380" s="148">
        <f>IF(N380="snížená",J380,0)</f>
        <v>0</v>
      </c>
      <c r="BG380" s="148">
        <f>IF(N380="zákl. přenesená",J380,0)</f>
        <v>0</v>
      </c>
      <c r="BH380" s="148">
        <f>IF(N380="sníž. přenesená",J380,0)</f>
        <v>0</v>
      </c>
      <c r="BI380" s="148">
        <f>IF(N380="nulová",J380,0)</f>
        <v>0</v>
      </c>
      <c r="BJ380" s="16" t="s">
        <v>82</v>
      </c>
      <c r="BK380" s="148">
        <f>ROUND(I380*H380,2)</f>
        <v>0</v>
      </c>
      <c r="BL380" s="16" t="s">
        <v>593</v>
      </c>
      <c r="BM380" s="147" t="s">
        <v>601</v>
      </c>
    </row>
    <row r="381" spans="2:65" s="1" customFormat="1" ht="6.95" customHeight="1">
      <c r="B381" s="40"/>
      <c r="C381" s="41"/>
      <c r="D381" s="41"/>
      <c r="E381" s="41"/>
      <c r="F381" s="41"/>
      <c r="G381" s="41"/>
      <c r="H381" s="41"/>
      <c r="I381" s="41"/>
      <c r="J381" s="41"/>
      <c r="K381" s="41"/>
      <c r="L381" s="28"/>
    </row>
  </sheetData>
  <autoFilter ref="C136:K380" xr:uid="{00000000-0009-0000-0000-000001000000}"/>
  <mergeCells count="13">
    <mergeCell ref="E127:H127"/>
    <mergeCell ref="E129:H129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15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602</v>
      </c>
      <c r="H4" s="19"/>
    </row>
    <row r="5" spans="2:8" ht="12" customHeight="1">
      <c r="B5" s="19"/>
      <c r="C5" s="22" t="s">
        <v>12</v>
      </c>
      <c r="D5" s="192" t="s">
        <v>13</v>
      </c>
      <c r="E5" s="190"/>
      <c r="F5" s="190"/>
      <c r="H5" s="19"/>
    </row>
    <row r="6" spans="2:8" ht="36.950000000000003" customHeight="1">
      <c r="B6" s="19"/>
      <c r="C6" s="24" t="s">
        <v>14</v>
      </c>
      <c r="D6" s="191" t="s">
        <v>15</v>
      </c>
      <c r="E6" s="190"/>
      <c r="F6" s="190"/>
      <c r="H6" s="19"/>
    </row>
    <row r="7" spans="2:8" ht="16.5" customHeight="1">
      <c r="B7" s="19"/>
      <c r="C7" s="25" t="s">
        <v>20</v>
      </c>
      <c r="D7" s="48" t="str">
        <f>'Rekapitulace stavby'!AN8</f>
        <v>4. 6. 2025</v>
      </c>
      <c r="H7" s="19"/>
    </row>
    <row r="8" spans="2:8" s="1" customFormat="1" ht="10.9" customHeight="1">
      <c r="B8" s="28"/>
      <c r="H8" s="28"/>
    </row>
    <row r="9" spans="2:8" s="10" customFormat="1" ht="29.25" customHeight="1">
      <c r="B9" s="117"/>
      <c r="C9" s="118" t="s">
        <v>55</v>
      </c>
      <c r="D9" s="119" t="s">
        <v>56</v>
      </c>
      <c r="E9" s="119" t="s">
        <v>176</v>
      </c>
      <c r="F9" s="120" t="s">
        <v>603</v>
      </c>
      <c r="H9" s="117"/>
    </row>
    <row r="10" spans="2:8" s="1" customFormat="1" ht="26.45" customHeight="1">
      <c r="B10" s="28"/>
      <c r="C10" s="181" t="s">
        <v>13</v>
      </c>
      <c r="D10" s="181" t="s">
        <v>15</v>
      </c>
      <c r="H10" s="28"/>
    </row>
    <row r="11" spans="2:8" s="1" customFormat="1" ht="16.899999999999999" customHeight="1">
      <c r="B11" s="28"/>
      <c r="C11" s="182" t="s">
        <v>604</v>
      </c>
      <c r="D11" s="183" t="s">
        <v>605</v>
      </c>
      <c r="E11" s="184" t="s">
        <v>1</v>
      </c>
      <c r="F11" s="185">
        <v>255</v>
      </c>
      <c r="H11" s="28"/>
    </row>
    <row r="12" spans="2:8" s="1" customFormat="1" ht="16.899999999999999" customHeight="1">
      <c r="B12" s="28"/>
      <c r="C12" s="182" t="s">
        <v>606</v>
      </c>
      <c r="D12" s="183" t="s">
        <v>607</v>
      </c>
      <c r="E12" s="184" t="s">
        <v>1</v>
      </c>
      <c r="F12" s="185">
        <v>44.277000000000001</v>
      </c>
      <c r="H12" s="28"/>
    </row>
    <row r="13" spans="2:8" s="1" customFormat="1" ht="16.899999999999999" customHeight="1">
      <c r="B13" s="28"/>
      <c r="C13" s="182" t="s">
        <v>608</v>
      </c>
      <c r="D13" s="183" t="s">
        <v>609</v>
      </c>
      <c r="E13" s="184" t="s">
        <v>1</v>
      </c>
      <c r="F13" s="185">
        <v>114.27800000000001</v>
      </c>
      <c r="H13" s="28"/>
    </row>
    <row r="14" spans="2:8" s="1" customFormat="1" ht="26.45" customHeight="1">
      <c r="B14" s="28"/>
      <c r="C14" s="181" t="s">
        <v>79</v>
      </c>
      <c r="D14" s="181" t="s">
        <v>80</v>
      </c>
      <c r="H14" s="28"/>
    </row>
    <row r="15" spans="2:8" s="1" customFormat="1" ht="16.899999999999999" customHeight="1">
      <c r="B15" s="28"/>
      <c r="C15" s="182" t="s">
        <v>85</v>
      </c>
      <c r="D15" s="183" t="s">
        <v>86</v>
      </c>
      <c r="E15" s="184" t="s">
        <v>87</v>
      </c>
      <c r="F15" s="185">
        <v>29.097000000000001</v>
      </c>
      <c r="H15" s="28"/>
    </row>
    <row r="16" spans="2:8" s="1" customFormat="1" ht="16.899999999999999" customHeight="1">
      <c r="B16" s="28"/>
      <c r="C16" s="186" t="s">
        <v>1</v>
      </c>
      <c r="D16" s="186" t="s">
        <v>435</v>
      </c>
      <c r="E16" s="16" t="s">
        <v>1</v>
      </c>
      <c r="F16" s="187">
        <v>11.102</v>
      </c>
      <c r="H16" s="28"/>
    </row>
    <row r="17" spans="2:8" s="1" customFormat="1" ht="16.899999999999999" customHeight="1">
      <c r="B17" s="28"/>
      <c r="C17" s="186" t="s">
        <v>1</v>
      </c>
      <c r="D17" s="186" t="s">
        <v>436</v>
      </c>
      <c r="E17" s="16" t="s">
        <v>1</v>
      </c>
      <c r="F17" s="187">
        <v>12.763</v>
      </c>
      <c r="H17" s="28"/>
    </row>
    <row r="18" spans="2:8" s="1" customFormat="1" ht="16.899999999999999" customHeight="1">
      <c r="B18" s="28"/>
      <c r="C18" s="186" t="s">
        <v>1</v>
      </c>
      <c r="D18" s="186" t="s">
        <v>437</v>
      </c>
      <c r="E18" s="16" t="s">
        <v>1</v>
      </c>
      <c r="F18" s="187">
        <v>5.2320000000000002</v>
      </c>
      <c r="H18" s="28"/>
    </row>
    <row r="19" spans="2:8" s="1" customFormat="1" ht="16.899999999999999" customHeight="1">
      <c r="B19" s="28"/>
      <c r="C19" s="186" t="s">
        <v>85</v>
      </c>
      <c r="D19" s="186" t="s">
        <v>200</v>
      </c>
      <c r="E19" s="16" t="s">
        <v>1</v>
      </c>
      <c r="F19" s="187">
        <v>29.097000000000001</v>
      </c>
      <c r="H19" s="28"/>
    </row>
    <row r="20" spans="2:8" s="1" customFormat="1" ht="16.899999999999999" customHeight="1">
      <c r="B20" s="28"/>
      <c r="C20" s="188" t="s">
        <v>610</v>
      </c>
      <c r="H20" s="28"/>
    </row>
    <row r="21" spans="2:8" s="1" customFormat="1" ht="16.899999999999999" customHeight="1">
      <c r="B21" s="28"/>
      <c r="C21" s="186" t="s">
        <v>419</v>
      </c>
      <c r="D21" s="186" t="s">
        <v>420</v>
      </c>
      <c r="E21" s="16" t="s">
        <v>87</v>
      </c>
      <c r="F21" s="187">
        <v>29.097000000000001</v>
      </c>
      <c r="H21" s="28"/>
    </row>
    <row r="22" spans="2:8" s="1" customFormat="1" ht="16.899999999999999" customHeight="1">
      <c r="B22" s="28"/>
      <c r="C22" s="186" t="s">
        <v>439</v>
      </c>
      <c r="D22" s="186" t="s">
        <v>440</v>
      </c>
      <c r="E22" s="16" t="s">
        <v>87</v>
      </c>
      <c r="F22" s="187">
        <v>32.006999999999998</v>
      </c>
      <c r="H22" s="28"/>
    </row>
    <row r="23" spans="2:8" s="1" customFormat="1" ht="16.899999999999999" customHeight="1">
      <c r="B23" s="28"/>
      <c r="C23" s="182" t="s">
        <v>611</v>
      </c>
      <c r="D23" s="183" t="s">
        <v>612</v>
      </c>
      <c r="E23" s="184" t="s">
        <v>87</v>
      </c>
      <c r="F23" s="185">
        <v>185</v>
      </c>
      <c r="H23" s="28"/>
    </row>
    <row r="24" spans="2:8" s="1" customFormat="1" ht="16.899999999999999" customHeight="1">
      <c r="B24" s="28"/>
      <c r="C24" s="186" t="s">
        <v>1</v>
      </c>
      <c r="D24" s="186" t="s">
        <v>613</v>
      </c>
      <c r="E24" s="16" t="s">
        <v>1</v>
      </c>
      <c r="F24" s="187">
        <v>185</v>
      </c>
      <c r="H24" s="28"/>
    </row>
    <row r="25" spans="2:8" s="1" customFormat="1" ht="16.899999999999999" customHeight="1">
      <c r="B25" s="28"/>
      <c r="C25" s="182" t="s">
        <v>614</v>
      </c>
      <c r="D25" s="183" t="s">
        <v>615</v>
      </c>
      <c r="E25" s="184" t="s">
        <v>87</v>
      </c>
      <c r="F25" s="185">
        <v>1</v>
      </c>
      <c r="H25" s="28"/>
    </row>
    <row r="26" spans="2:8" s="1" customFormat="1" ht="16.899999999999999" customHeight="1">
      <c r="B26" s="28"/>
      <c r="C26" s="186" t="s">
        <v>1</v>
      </c>
      <c r="D26" s="186" t="s">
        <v>82</v>
      </c>
      <c r="E26" s="16" t="s">
        <v>1</v>
      </c>
      <c r="F26" s="187">
        <v>1</v>
      </c>
      <c r="H26" s="28"/>
    </row>
    <row r="27" spans="2:8" s="1" customFormat="1" ht="16.899999999999999" customHeight="1">
      <c r="B27" s="28"/>
      <c r="C27" s="182" t="s">
        <v>604</v>
      </c>
      <c r="D27" s="183" t="s">
        <v>605</v>
      </c>
      <c r="E27" s="184" t="s">
        <v>1</v>
      </c>
      <c r="F27" s="185">
        <v>331.74599999999998</v>
      </c>
      <c r="H27" s="28"/>
    </row>
    <row r="28" spans="2:8" s="1" customFormat="1" ht="16.899999999999999" customHeight="1">
      <c r="B28" s="28"/>
      <c r="C28" s="182" t="s">
        <v>616</v>
      </c>
      <c r="D28" s="183" t="s">
        <v>617</v>
      </c>
      <c r="E28" s="184" t="s">
        <v>1</v>
      </c>
      <c r="F28" s="185">
        <v>44.164000000000001</v>
      </c>
      <c r="H28" s="28"/>
    </row>
    <row r="29" spans="2:8" s="1" customFormat="1" ht="16.899999999999999" customHeight="1">
      <c r="B29" s="28"/>
      <c r="C29" s="182" t="s">
        <v>618</v>
      </c>
      <c r="D29" s="183" t="s">
        <v>619</v>
      </c>
      <c r="E29" s="184" t="s">
        <v>1</v>
      </c>
      <c r="F29" s="185">
        <v>249.97</v>
      </c>
      <c r="H29" s="28"/>
    </row>
    <row r="30" spans="2:8" s="1" customFormat="1" ht="16.899999999999999" customHeight="1">
      <c r="B30" s="28"/>
      <c r="C30" s="186" t="s">
        <v>1</v>
      </c>
      <c r="D30" s="186" t="s">
        <v>620</v>
      </c>
      <c r="E30" s="16" t="s">
        <v>1</v>
      </c>
      <c r="F30" s="187">
        <v>249.97</v>
      </c>
      <c r="H30" s="28"/>
    </row>
    <row r="31" spans="2:8" s="1" customFormat="1" ht="16.899999999999999" customHeight="1">
      <c r="B31" s="28"/>
      <c r="C31" s="186" t="s">
        <v>1</v>
      </c>
      <c r="D31" s="186" t="s">
        <v>200</v>
      </c>
      <c r="E31" s="16" t="s">
        <v>1</v>
      </c>
      <c r="F31" s="187">
        <v>249.97</v>
      </c>
      <c r="H31" s="28"/>
    </row>
    <row r="32" spans="2:8" s="1" customFormat="1" ht="16.899999999999999" customHeight="1">
      <c r="B32" s="28"/>
      <c r="C32" s="182" t="s">
        <v>621</v>
      </c>
      <c r="D32" s="183" t="s">
        <v>622</v>
      </c>
      <c r="E32" s="184" t="s">
        <v>1</v>
      </c>
      <c r="F32" s="185">
        <v>46.854999999999997</v>
      </c>
      <c r="H32" s="28"/>
    </row>
    <row r="33" spans="2:8" s="1" customFormat="1" ht="16.899999999999999" customHeight="1">
      <c r="B33" s="28"/>
      <c r="C33" s="186" t="s">
        <v>1</v>
      </c>
      <c r="D33" s="186" t="s">
        <v>623</v>
      </c>
      <c r="E33" s="16" t="s">
        <v>1</v>
      </c>
      <c r="F33" s="187">
        <v>46.854999999999997</v>
      </c>
      <c r="H33" s="28"/>
    </row>
    <row r="34" spans="2:8" s="1" customFormat="1" ht="16.899999999999999" customHeight="1">
      <c r="B34" s="28"/>
      <c r="C34" s="186" t="s">
        <v>1</v>
      </c>
      <c r="D34" s="186" t="s">
        <v>200</v>
      </c>
      <c r="E34" s="16" t="s">
        <v>1</v>
      </c>
      <c r="F34" s="187">
        <v>46.854999999999997</v>
      </c>
      <c r="H34" s="28"/>
    </row>
    <row r="35" spans="2:8" s="1" customFormat="1" ht="16.899999999999999" customHeight="1">
      <c r="B35" s="28"/>
      <c r="C35" s="182" t="s">
        <v>624</v>
      </c>
      <c r="D35" s="183" t="s">
        <v>625</v>
      </c>
      <c r="E35" s="184" t="s">
        <v>1</v>
      </c>
      <c r="F35" s="185">
        <v>26.815999999999999</v>
      </c>
      <c r="H35" s="28"/>
    </row>
    <row r="36" spans="2:8" s="1" customFormat="1" ht="16.899999999999999" customHeight="1">
      <c r="B36" s="28"/>
      <c r="C36" s="186" t="s">
        <v>1</v>
      </c>
      <c r="D36" s="186" t="s">
        <v>626</v>
      </c>
      <c r="E36" s="16" t="s">
        <v>1</v>
      </c>
      <c r="F36" s="187">
        <v>26.815999999999999</v>
      </c>
      <c r="H36" s="28"/>
    </row>
    <row r="37" spans="2:8" s="1" customFormat="1" ht="16.899999999999999" customHeight="1">
      <c r="B37" s="28"/>
      <c r="C37" s="186" t="s">
        <v>1</v>
      </c>
      <c r="D37" s="186" t="s">
        <v>200</v>
      </c>
      <c r="E37" s="16" t="s">
        <v>1</v>
      </c>
      <c r="F37" s="187">
        <v>26.815999999999999</v>
      </c>
      <c r="H37" s="28"/>
    </row>
    <row r="38" spans="2:8" s="1" customFormat="1" ht="16.899999999999999" customHeight="1">
      <c r="B38" s="28"/>
      <c r="C38" s="182" t="s">
        <v>627</v>
      </c>
      <c r="D38" s="183" t="s">
        <v>628</v>
      </c>
      <c r="E38" s="184" t="s">
        <v>1</v>
      </c>
      <c r="F38" s="185">
        <v>2.2629999999999999</v>
      </c>
      <c r="H38" s="28"/>
    </row>
    <row r="39" spans="2:8" s="1" customFormat="1" ht="16.899999999999999" customHeight="1">
      <c r="B39" s="28"/>
      <c r="C39" s="186" t="s">
        <v>1</v>
      </c>
      <c r="D39" s="186" t="s">
        <v>629</v>
      </c>
      <c r="E39" s="16" t="s">
        <v>1</v>
      </c>
      <c r="F39" s="187">
        <v>2.2629999999999999</v>
      </c>
      <c r="H39" s="28"/>
    </row>
    <row r="40" spans="2:8" s="1" customFormat="1" ht="16.899999999999999" customHeight="1">
      <c r="B40" s="28"/>
      <c r="C40" s="186" t="s">
        <v>1</v>
      </c>
      <c r="D40" s="186" t="s">
        <v>200</v>
      </c>
      <c r="E40" s="16" t="s">
        <v>1</v>
      </c>
      <c r="F40" s="187">
        <v>2.2629999999999999</v>
      </c>
      <c r="H40" s="28"/>
    </row>
    <row r="41" spans="2:8" s="1" customFormat="1" ht="16.899999999999999" customHeight="1">
      <c r="B41" s="28"/>
      <c r="C41" s="182" t="s">
        <v>630</v>
      </c>
      <c r="D41" s="183" t="s">
        <v>631</v>
      </c>
      <c r="E41" s="184" t="s">
        <v>1</v>
      </c>
      <c r="F41" s="185">
        <v>44.744999999999997</v>
      </c>
      <c r="H41" s="28"/>
    </row>
    <row r="42" spans="2:8" s="1" customFormat="1" ht="16.899999999999999" customHeight="1">
      <c r="B42" s="28"/>
      <c r="C42" s="186" t="s">
        <v>1</v>
      </c>
      <c r="D42" s="186" t="s">
        <v>632</v>
      </c>
      <c r="E42" s="16" t="s">
        <v>1</v>
      </c>
      <c r="F42" s="187">
        <v>44.744999999999997</v>
      </c>
      <c r="H42" s="28"/>
    </row>
    <row r="43" spans="2:8" s="1" customFormat="1" ht="16.899999999999999" customHeight="1">
      <c r="B43" s="28"/>
      <c r="C43" s="186" t="s">
        <v>1</v>
      </c>
      <c r="D43" s="186" t="s">
        <v>200</v>
      </c>
      <c r="E43" s="16" t="s">
        <v>1</v>
      </c>
      <c r="F43" s="187">
        <v>44.744999999999997</v>
      </c>
      <c r="H43" s="28"/>
    </row>
    <row r="44" spans="2:8" s="1" customFormat="1" ht="16.899999999999999" customHeight="1">
      <c r="B44" s="28"/>
      <c r="C44" s="182" t="s">
        <v>633</v>
      </c>
      <c r="D44" s="183" t="s">
        <v>634</v>
      </c>
      <c r="E44" s="184" t="s">
        <v>1</v>
      </c>
      <c r="F44" s="185">
        <v>9.9819999999999993</v>
      </c>
      <c r="H44" s="28"/>
    </row>
    <row r="45" spans="2:8" s="1" customFormat="1" ht="16.899999999999999" customHeight="1">
      <c r="B45" s="28"/>
      <c r="C45" s="186" t="s">
        <v>1</v>
      </c>
      <c r="D45" s="186" t="s">
        <v>635</v>
      </c>
      <c r="E45" s="16" t="s">
        <v>1</v>
      </c>
      <c r="F45" s="187">
        <v>9.9819999999999993</v>
      </c>
      <c r="H45" s="28"/>
    </row>
    <row r="46" spans="2:8" s="1" customFormat="1" ht="16.899999999999999" customHeight="1">
      <c r="B46" s="28"/>
      <c r="C46" s="186" t="s">
        <v>1</v>
      </c>
      <c r="D46" s="186" t="s">
        <v>200</v>
      </c>
      <c r="E46" s="16" t="s">
        <v>1</v>
      </c>
      <c r="F46" s="187">
        <v>9.9819999999999993</v>
      </c>
      <c r="H46" s="28"/>
    </row>
    <row r="47" spans="2:8" s="1" customFormat="1" ht="16.899999999999999" customHeight="1">
      <c r="B47" s="28"/>
      <c r="C47" s="182" t="s">
        <v>636</v>
      </c>
      <c r="D47" s="183" t="s">
        <v>637</v>
      </c>
      <c r="E47" s="184" t="s">
        <v>1</v>
      </c>
      <c r="F47" s="185">
        <v>11.752000000000001</v>
      </c>
      <c r="H47" s="28"/>
    </row>
    <row r="48" spans="2:8" s="1" customFormat="1" ht="16.899999999999999" customHeight="1">
      <c r="B48" s="28"/>
      <c r="C48" s="186" t="s">
        <v>1</v>
      </c>
      <c r="D48" s="186" t="s">
        <v>638</v>
      </c>
      <c r="E48" s="16" t="s">
        <v>1</v>
      </c>
      <c r="F48" s="187">
        <v>11.752000000000001</v>
      </c>
      <c r="H48" s="28"/>
    </row>
    <row r="49" spans="2:8" s="1" customFormat="1" ht="16.899999999999999" customHeight="1">
      <c r="B49" s="28"/>
      <c r="C49" s="186" t="s">
        <v>1</v>
      </c>
      <c r="D49" s="186" t="s">
        <v>200</v>
      </c>
      <c r="E49" s="16" t="s">
        <v>1</v>
      </c>
      <c r="F49" s="187">
        <v>11.752000000000001</v>
      </c>
      <c r="H49" s="28"/>
    </row>
    <row r="50" spans="2:8" s="1" customFormat="1" ht="16.899999999999999" customHeight="1">
      <c r="B50" s="28"/>
      <c r="C50" s="182" t="s">
        <v>639</v>
      </c>
      <c r="D50" s="183" t="s">
        <v>640</v>
      </c>
      <c r="E50" s="184" t="s">
        <v>1</v>
      </c>
      <c r="F50" s="185">
        <v>103.086</v>
      </c>
      <c r="H50" s="28"/>
    </row>
    <row r="51" spans="2:8" s="1" customFormat="1" ht="16.899999999999999" customHeight="1">
      <c r="B51" s="28"/>
      <c r="C51" s="186" t="s">
        <v>1</v>
      </c>
      <c r="D51" s="186" t="s">
        <v>641</v>
      </c>
      <c r="E51" s="16" t="s">
        <v>1</v>
      </c>
      <c r="F51" s="187">
        <v>103.086</v>
      </c>
      <c r="H51" s="28"/>
    </row>
    <row r="52" spans="2:8" s="1" customFormat="1" ht="16.899999999999999" customHeight="1">
      <c r="B52" s="28"/>
      <c r="C52" s="186" t="s">
        <v>1</v>
      </c>
      <c r="D52" s="186" t="s">
        <v>200</v>
      </c>
      <c r="E52" s="16" t="s">
        <v>1</v>
      </c>
      <c r="F52" s="187">
        <v>103.086</v>
      </c>
      <c r="H52" s="28"/>
    </row>
    <row r="53" spans="2:8" s="1" customFormat="1" ht="16.899999999999999" customHeight="1">
      <c r="B53" s="28"/>
      <c r="C53" s="182" t="s">
        <v>642</v>
      </c>
      <c r="D53" s="183" t="s">
        <v>643</v>
      </c>
      <c r="E53" s="184" t="s">
        <v>1</v>
      </c>
      <c r="F53" s="185">
        <v>174.54</v>
      </c>
      <c r="H53" s="28"/>
    </row>
    <row r="54" spans="2:8" s="1" customFormat="1" ht="16.899999999999999" customHeight="1">
      <c r="B54" s="28"/>
      <c r="C54" s="186" t="s">
        <v>1</v>
      </c>
      <c r="D54" s="186" t="s">
        <v>644</v>
      </c>
      <c r="E54" s="16" t="s">
        <v>1</v>
      </c>
      <c r="F54" s="187">
        <v>174.54</v>
      </c>
      <c r="H54" s="28"/>
    </row>
    <row r="55" spans="2:8" s="1" customFormat="1" ht="16.899999999999999" customHeight="1">
      <c r="B55" s="28"/>
      <c r="C55" s="186" t="s">
        <v>1</v>
      </c>
      <c r="D55" s="186" t="s">
        <v>200</v>
      </c>
      <c r="E55" s="16" t="s">
        <v>1</v>
      </c>
      <c r="F55" s="187">
        <v>174.54</v>
      </c>
      <c r="H55" s="28"/>
    </row>
    <row r="56" spans="2:8" s="1" customFormat="1" ht="16.899999999999999" customHeight="1">
      <c r="B56" s="28"/>
      <c r="C56" s="182" t="s">
        <v>645</v>
      </c>
      <c r="D56" s="183" t="s">
        <v>646</v>
      </c>
      <c r="E56" s="184" t="s">
        <v>1</v>
      </c>
      <c r="F56" s="185">
        <v>64.962000000000003</v>
      </c>
      <c r="H56" s="28"/>
    </row>
    <row r="57" spans="2:8" s="1" customFormat="1" ht="16.899999999999999" customHeight="1">
      <c r="B57" s="28"/>
      <c r="C57" s="186" t="s">
        <v>1</v>
      </c>
      <c r="D57" s="186" t="s">
        <v>647</v>
      </c>
      <c r="E57" s="16" t="s">
        <v>1</v>
      </c>
      <c r="F57" s="187">
        <v>64.962000000000003</v>
      </c>
      <c r="H57" s="28"/>
    </row>
    <row r="58" spans="2:8" s="1" customFormat="1" ht="16.899999999999999" customHeight="1">
      <c r="B58" s="28"/>
      <c r="C58" s="186" t="s">
        <v>1</v>
      </c>
      <c r="D58" s="186" t="s">
        <v>200</v>
      </c>
      <c r="E58" s="16" t="s">
        <v>1</v>
      </c>
      <c r="F58" s="187">
        <v>64.962000000000003</v>
      </c>
      <c r="H58" s="28"/>
    </row>
    <row r="59" spans="2:8" s="1" customFormat="1" ht="16.899999999999999" customHeight="1">
      <c r="B59" s="28"/>
      <c r="C59" s="182" t="s">
        <v>648</v>
      </c>
      <c r="D59" s="183" t="s">
        <v>649</v>
      </c>
      <c r="E59" s="184" t="s">
        <v>1</v>
      </c>
      <c r="F59" s="185">
        <v>49.414999999999999</v>
      </c>
      <c r="H59" s="28"/>
    </row>
    <row r="60" spans="2:8" s="1" customFormat="1" ht="16.899999999999999" customHeight="1">
      <c r="B60" s="28"/>
      <c r="C60" s="186" t="s">
        <v>1</v>
      </c>
      <c r="D60" s="186" t="s">
        <v>650</v>
      </c>
      <c r="E60" s="16" t="s">
        <v>1</v>
      </c>
      <c r="F60" s="187">
        <v>49.414999999999999</v>
      </c>
      <c r="H60" s="28"/>
    </row>
    <row r="61" spans="2:8" s="1" customFormat="1" ht="16.899999999999999" customHeight="1">
      <c r="B61" s="28"/>
      <c r="C61" s="186" t="s">
        <v>1</v>
      </c>
      <c r="D61" s="186" t="s">
        <v>200</v>
      </c>
      <c r="E61" s="16" t="s">
        <v>1</v>
      </c>
      <c r="F61" s="187">
        <v>49.414999999999999</v>
      </c>
      <c r="H61" s="28"/>
    </row>
    <row r="62" spans="2:8" s="1" customFormat="1" ht="16.899999999999999" customHeight="1">
      <c r="B62" s="28"/>
      <c r="C62" s="182" t="s">
        <v>651</v>
      </c>
      <c r="D62" s="183" t="s">
        <v>652</v>
      </c>
      <c r="E62" s="184" t="s">
        <v>1</v>
      </c>
      <c r="F62" s="185">
        <v>13.145</v>
      </c>
      <c r="H62" s="28"/>
    </row>
    <row r="63" spans="2:8" s="1" customFormat="1" ht="16.899999999999999" customHeight="1">
      <c r="B63" s="28"/>
      <c r="C63" s="186" t="s">
        <v>1</v>
      </c>
      <c r="D63" s="186" t="s">
        <v>653</v>
      </c>
      <c r="E63" s="16" t="s">
        <v>1</v>
      </c>
      <c r="F63" s="187">
        <v>13.145</v>
      </c>
      <c r="H63" s="28"/>
    </row>
    <row r="64" spans="2:8" s="1" customFormat="1" ht="16.899999999999999" customHeight="1">
      <c r="B64" s="28"/>
      <c r="C64" s="186" t="s">
        <v>1</v>
      </c>
      <c r="D64" s="186" t="s">
        <v>200</v>
      </c>
      <c r="E64" s="16" t="s">
        <v>1</v>
      </c>
      <c r="F64" s="187">
        <v>13.145</v>
      </c>
      <c r="H64" s="28"/>
    </row>
    <row r="65" spans="2:8" s="1" customFormat="1" ht="16.899999999999999" customHeight="1">
      <c r="B65" s="28"/>
      <c r="C65" s="182" t="s">
        <v>654</v>
      </c>
      <c r="D65" s="183" t="s">
        <v>655</v>
      </c>
      <c r="E65" s="184" t="s">
        <v>1</v>
      </c>
      <c r="F65" s="185">
        <v>29.015999999999998</v>
      </c>
      <c r="H65" s="28"/>
    </row>
    <row r="66" spans="2:8" s="1" customFormat="1" ht="16.899999999999999" customHeight="1">
      <c r="B66" s="28"/>
      <c r="C66" s="186" t="s">
        <v>1</v>
      </c>
      <c r="D66" s="186" t="s">
        <v>656</v>
      </c>
      <c r="E66" s="16" t="s">
        <v>1</v>
      </c>
      <c r="F66" s="187">
        <v>29.015999999999998</v>
      </c>
      <c r="H66" s="28"/>
    </row>
    <row r="67" spans="2:8" s="1" customFormat="1" ht="16.899999999999999" customHeight="1">
      <c r="B67" s="28"/>
      <c r="C67" s="186" t="s">
        <v>1</v>
      </c>
      <c r="D67" s="186" t="s">
        <v>200</v>
      </c>
      <c r="E67" s="16" t="s">
        <v>1</v>
      </c>
      <c r="F67" s="187">
        <v>29.015999999999998</v>
      </c>
      <c r="H67" s="28"/>
    </row>
    <row r="68" spans="2:8" s="1" customFormat="1" ht="16.899999999999999" customHeight="1">
      <c r="B68" s="28"/>
      <c r="C68" s="182" t="s">
        <v>657</v>
      </c>
      <c r="D68" s="183" t="s">
        <v>658</v>
      </c>
      <c r="E68" s="184" t="s">
        <v>1</v>
      </c>
      <c r="F68" s="185">
        <v>30.88</v>
      </c>
      <c r="H68" s="28"/>
    </row>
    <row r="69" spans="2:8" s="1" customFormat="1" ht="16.899999999999999" customHeight="1">
      <c r="B69" s="28"/>
      <c r="C69" s="186" t="s">
        <v>1</v>
      </c>
      <c r="D69" s="186" t="s">
        <v>659</v>
      </c>
      <c r="E69" s="16" t="s">
        <v>1</v>
      </c>
      <c r="F69" s="187">
        <v>30.88</v>
      </c>
      <c r="H69" s="28"/>
    </row>
    <row r="70" spans="2:8" s="1" customFormat="1" ht="16.899999999999999" customHeight="1">
      <c r="B70" s="28"/>
      <c r="C70" s="186" t="s">
        <v>1</v>
      </c>
      <c r="D70" s="186" t="s">
        <v>200</v>
      </c>
      <c r="E70" s="16" t="s">
        <v>1</v>
      </c>
      <c r="F70" s="187">
        <v>30.88</v>
      </c>
      <c r="H70" s="28"/>
    </row>
    <row r="71" spans="2:8" s="1" customFormat="1" ht="16.899999999999999" customHeight="1">
      <c r="B71" s="28"/>
      <c r="C71" s="182" t="s">
        <v>660</v>
      </c>
      <c r="D71" s="183" t="s">
        <v>661</v>
      </c>
      <c r="E71" s="184" t="s">
        <v>1</v>
      </c>
      <c r="F71" s="185">
        <v>178.36</v>
      </c>
      <c r="H71" s="28"/>
    </row>
    <row r="72" spans="2:8" s="1" customFormat="1" ht="16.899999999999999" customHeight="1">
      <c r="B72" s="28"/>
      <c r="C72" s="186" t="s">
        <v>1</v>
      </c>
      <c r="D72" s="186" t="s">
        <v>662</v>
      </c>
      <c r="E72" s="16" t="s">
        <v>1</v>
      </c>
      <c r="F72" s="187">
        <v>178.36</v>
      </c>
      <c r="H72" s="28"/>
    </row>
    <row r="73" spans="2:8" s="1" customFormat="1" ht="16.899999999999999" customHeight="1">
      <c r="B73" s="28"/>
      <c r="C73" s="186" t="s">
        <v>1</v>
      </c>
      <c r="D73" s="186" t="s">
        <v>200</v>
      </c>
      <c r="E73" s="16" t="s">
        <v>1</v>
      </c>
      <c r="F73" s="187">
        <v>178.36</v>
      </c>
      <c r="H73" s="28"/>
    </row>
    <row r="74" spans="2:8" s="1" customFormat="1" ht="16.899999999999999" customHeight="1">
      <c r="B74" s="28"/>
      <c r="C74" s="182" t="s">
        <v>663</v>
      </c>
      <c r="D74" s="183" t="s">
        <v>664</v>
      </c>
      <c r="E74" s="184" t="s">
        <v>1</v>
      </c>
      <c r="F74" s="185">
        <v>104.45</v>
      </c>
      <c r="H74" s="28"/>
    </row>
    <row r="75" spans="2:8" s="1" customFormat="1" ht="16.899999999999999" customHeight="1">
      <c r="B75" s="28"/>
      <c r="C75" s="186" t="s">
        <v>1</v>
      </c>
      <c r="D75" s="186" t="s">
        <v>665</v>
      </c>
      <c r="E75" s="16" t="s">
        <v>1</v>
      </c>
      <c r="F75" s="187">
        <v>104.45</v>
      </c>
      <c r="H75" s="28"/>
    </row>
    <row r="76" spans="2:8" s="1" customFormat="1" ht="16.899999999999999" customHeight="1">
      <c r="B76" s="28"/>
      <c r="C76" s="186" t="s">
        <v>1</v>
      </c>
      <c r="D76" s="186" t="s">
        <v>200</v>
      </c>
      <c r="E76" s="16" t="s">
        <v>1</v>
      </c>
      <c r="F76" s="187">
        <v>104.45</v>
      </c>
      <c r="H76" s="28"/>
    </row>
    <row r="77" spans="2:8" s="1" customFormat="1" ht="16.899999999999999" customHeight="1">
      <c r="B77" s="28"/>
      <c r="C77" s="182" t="s">
        <v>666</v>
      </c>
      <c r="D77" s="183" t="s">
        <v>667</v>
      </c>
      <c r="E77" s="184" t="s">
        <v>1</v>
      </c>
      <c r="F77" s="185">
        <v>8.7029999999999994</v>
      </c>
      <c r="H77" s="28"/>
    </row>
    <row r="78" spans="2:8" s="1" customFormat="1" ht="16.899999999999999" customHeight="1">
      <c r="B78" s="28"/>
      <c r="C78" s="186" t="s">
        <v>1</v>
      </c>
      <c r="D78" s="186" t="s">
        <v>668</v>
      </c>
      <c r="E78" s="16" t="s">
        <v>1</v>
      </c>
      <c r="F78" s="187">
        <v>8.7029999999999994</v>
      </c>
      <c r="H78" s="28"/>
    </row>
    <row r="79" spans="2:8" s="1" customFormat="1" ht="16.899999999999999" customHeight="1">
      <c r="B79" s="28"/>
      <c r="C79" s="186" t="s">
        <v>1</v>
      </c>
      <c r="D79" s="186" t="s">
        <v>200</v>
      </c>
      <c r="E79" s="16" t="s">
        <v>1</v>
      </c>
      <c r="F79" s="187">
        <v>8.7029999999999994</v>
      </c>
      <c r="H79" s="28"/>
    </row>
    <row r="80" spans="2:8" s="1" customFormat="1" ht="16.899999999999999" customHeight="1">
      <c r="B80" s="28"/>
      <c r="C80" s="182" t="s">
        <v>669</v>
      </c>
      <c r="D80" s="183" t="s">
        <v>90</v>
      </c>
      <c r="E80" s="184" t="s">
        <v>1</v>
      </c>
      <c r="F80" s="185">
        <v>427.10500000000002</v>
      </c>
      <c r="H80" s="28"/>
    </row>
    <row r="81" spans="2:8" s="1" customFormat="1" ht="16.899999999999999" customHeight="1">
      <c r="B81" s="28"/>
      <c r="C81" s="186" t="s">
        <v>1</v>
      </c>
      <c r="D81" s="186" t="s">
        <v>670</v>
      </c>
      <c r="E81" s="16" t="s">
        <v>1</v>
      </c>
      <c r="F81" s="187">
        <v>427.10500000000002</v>
      </c>
      <c r="H81" s="28"/>
    </row>
    <row r="82" spans="2:8" s="1" customFormat="1" ht="16.899999999999999" customHeight="1">
      <c r="B82" s="28"/>
      <c r="C82" s="186" t="s">
        <v>1</v>
      </c>
      <c r="D82" s="186" t="s">
        <v>200</v>
      </c>
      <c r="E82" s="16" t="s">
        <v>1</v>
      </c>
      <c r="F82" s="187">
        <v>427.10500000000002</v>
      </c>
      <c r="H82" s="28"/>
    </row>
    <row r="83" spans="2:8" s="1" customFormat="1" ht="16.899999999999999" customHeight="1">
      <c r="B83" s="28"/>
      <c r="C83" s="182" t="s">
        <v>89</v>
      </c>
      <c r="D83" s="183" t="s">
        <v>90</v>
      </c>
      <c r="E83" s="184" t="s">
        <v>1</v>
      </c>
      <c r="F83" s="185">
        <v>402.702</v>
      </c>
      <c r="H83" s="28"/>
    </row>
    <row r="84" spans="2:8" s="1" customFormat="1" ht="16.899999999999999" customHeight="1">
      <c r="B84" s="28"/>
      <c r="C84" s="186" t="s">
        <v>1</v>
      </c>
      <c r="D84" s="186" t="s">
        <v>91</v>
      </c>
      <c r="E84" s="16" t="s">
        <v>1</v>
      </c>
      <c r="F84" s="187">
        <v>402.702</v>
      </c>
      <c r="H84" s="28"/>
    </row>
    <row r="85" spans="2:8" s="1" customFormat="1" ht="16.899999999999999" customHeight="1">
      <c r="B85" s="28"/>
      <c r="C85" s="186" t="s">
        <v>1</v>
      </c>
      <c r="D85" s="186" t="s">
        <v>200</v>
      </c>
      <c r="E85" s="16" t="s">
        <v>1</v>
      </c>
      <c r="F85" s="187">
        <v>402.702</v>
      </c>
      <c r="H85" s="28"/>
    </row>
    <row r="86" spans="2:8" s="1" customFormat="1" ht="16.899999999999999" customHeight="1">
      <c r="B86" s="28"/>
      <c r="C86" s="188" t="s">
        <v>610</v>
      </c>
      <c r="H86" s="28"/>
    </row>
    <row r="87" spans="2:8" s="1" customFormat="1" ht="16.899999999999999" customHeight="1">
      <c r="B87" s="28"/>
      <c r="C87" s="186" t="s">
        <v>419</v>
      </c>
      <c r="D87" s="186" t="s">
        <v>420</v>
      </c>
      <c r="E87" s="16" t="s">
        <v>87</v>
      </c>
      <c r="F87" s="187">
        <v>402.702</v>
      </c>
      <c r="H87" s="28"/>
    </row>
    <row r="88" spans="2:8" s="1" customFormat="1" ht="16.899999999999999" customHeight="1">
      <c r="B88" s="28"/>
      <c r="C88" s="182" t="s">
        <v>94</v>
      </c>
      <c r="D88" s="183" t="s">
        <v>95</v>
      </c>
      <c r="E88" s="184" t="s">
        <v>1</v>
      </c>
      <c r="F88" s="185">
        <v>92.034999999999997</v>
      </c>
      <c r="H88" s="28"/>
    </row>
    <row r="89" spans="2:8" s="1" customFormat="1" ht="16.899999999999999" customHeight="1">
      <c r="B89" s="28"/>
      <c r="C89" s="186" t="s">
        <v>1</v>
      </c>
      <c r="D89" s="186" t="s">
        <v>96</v>
      </c>
      <c r="E89" s="16" t="s">
        <v>1</v>
      </c>
      <c r="F89" s="187">
        <v>92.034999999999997</v>
      </c>
      <c r="H89" s="28"/>
    </row>
    <row r="90" spans="2:8" s="1" customFormat="1" ht="16.899999999999999" customHeight="1">
      <c r="B90" s="28"/>
      <c r="C90" s="186" t="s">
        <v>1</v>
      </c>
      <c r="D90" s="186" t="s">
        <v>200</v>
      </c>
      <c r="E90" s="16" t="s">
        <v>1</v>
      </c>
      <c r="F90" s="187">
        <v>92.034999999999997</v>
      </c>
      <c r="H90" s="28"/>
    </row>
    <row r="91" spans="2:8" s="1" customFormat="1" ht="16.899999999999999" customHeight="1">
      <c r="B91" s="28"/>
      <c r="C91" s="188" t="s">
        <v>610</v>
      </c>
      <c r="H91" s="28"/>
    </row>
    <row r="92" spans="2:8" s="1" customFormat="1" ht="22.5">
      <c r="B92" s="28"/>
      <c r="C92" s="186" t="s">
        <v>383</v>
      </c>
      <c r="D92" s="186" t="s">
        <v>384</v>
      </c>
      <c r="E92" s="16" t="s">
        <v>385</v>
      </c>
      <c r="F92" s="187">
        <v>92.034999999999997</v>
      </c>
      <c r="H92" s="28"/>
    </row>
    <row r="93" spans="2:8" s="1" customFormat="1" ht="16.899999999999999" customHeight="1">
      <c r="B93" s="28"/>
      <c r="C93" s="182" t="s">
        <v>671</v>
      </c>
      <c r="D93" s="183" t="s">
        <v>672</v>
      </c>
      <c r="E93" s="184" t="s">
        <v>1</v>
      </c>
      <c r="F93" s="185">
        <v>27.105</v>
      </c>
      <c r="H93" s="28"/>
    </row>
    <row r="94" spans="2:8" s="1" customFormat="1" ht="16.899999999999999" customHeight="1">
      <c r="B94" s="28"/>
      <c r="C94" s="186" t="s">
        <v>1</v>
      </c>
      <c r="D94" s="186" t="s">
        <v>673</v>
      </c>
      <c r="E94" s="16" t="s">
        <v>1</v>
      </c>
      <c r="F94" s="187">
        <v>27.105</v>
      </c>
      <c r="H94" s="28"/>
    </row>
    <row r="95" spans="2:8" s="1" customFormat="1" ht="16.899999999999999" customHeight="1">
      <c r="B95" s="28"/>
      <c r="C95" s="186" t="s">
        <v>1</v>
      </c>
      <c r="D95" s="186" t="s">
        <v>200</v>
      </c>
      <c r="E95" s="16" t="s">
        <v>1</v>
      </c>
      <c r="F95" s="187">
        <v>27.105</v>
      </c>
      <c r="H95" s="28"/>
    </row>
    <row r="96" spans="2:8" s="1" customFormat="1" ht="16.899999999999999" customHeight="1">
      <c r="B96" s="28"/>
      <c r="C96" s="182" t="s">
        <v>674</v>
      </c>
      <c r="D96" s="183" t="s">
        <v>675</v>
      </c>
      <c r="E96" s="184" t="s">
        <v>1</v>
      </c>
      <c r="F96" s="185">
        <v>48.853999999999999</v>
      </c>
      <c r="H96" s="28"/>
    </row>
    <row r="97" spans="2:8" s="1" customFormat="1" ht="16.899999999999999" customHeight="1">
      <c r="B97" s="28"/>
      <c r="C97" s="186" t="s">
        <v>1</v>
      </c>
      <c r="D97" s="186" t="s">
        <v>676</v>
      </c>
      <c r="E97" s="16" t="s">
        <v>1</v>
      </c>
      <c r="F97" s="187">
        <v>48.853999999999999</v>
      </c>
      <c r="H97" s="28"/>
    </row>
    <row r="98" spans="2:8" s="1" customFormat="1" ht="16.899999999999999" customHeight="1">
      <c r="B98" s="28"/>
      <c r="C98" s="186" t="s">
        <v>1</v>
      </c>
      <c r="D98" s="186" t="s">
        <v>200</v>
      </c>
      <c r="E98" s="16" t="s">
        <v>1</v>
      </c>
      <c r="F98" s="187">
        <v>48.853999999999999</v>
      </c>
      <c r="H98" s="28"/>
    </row>
    <row r="99" spans="2:8" s="1" customFormat="1" ht="16.899999999999999" customHeight="1">
      <c r="B99" s="28"/>
      <c r="C99" s="182" t="s">
        <v>677</v>
      </c>
      <c r="D99" s="183" t="s">
        <v>678</v>
      </c>
      <c r="E99" s="184" t="s">
        <v>1</v>
      </c>
      <c r="F99" s="185">
        <v>188.422</v>
      </c>
      <c r="H99" s="28"/>
    </row>
    <row r="100" spans="2:8" s="1" customFormat="1" ht="16.899999999999999" customHeight="1">
      <c r="B100" s="28"/>
      <c r="C100" s="186" t="s">
        <v>1</v>
      </c>
      <c r="D100" s="186" t="s">
        <v>679</v>
      </c>
      <c r="E100" s="16" t="s">
        <v>1</v>
      </c>
      <c r="F100" s="187">
        <v>188.422</v>
      </c>
      <c r="H100" s="28"/>
    </row>
    <row r="101" spans="2:8" s="1" customFormat="1" ht="16.899999999999999" customHeight="1">
      <c r="B101" s="28"/>
      <c r="C101" s="186" t="s">
        <v>1</v>
      </c>
      <c r="D101" s="186" t="s">
        <v>200</v>
      </c>
      <c r="E101" s="16" t="s">
        <v>1</v>
      </c>
      <c r="F101" s="187">
        <v>188.422</v>
      </c>
      <c r="H101" s="28"/>
    </row>
    <row r="102" spans="2:8" s="1" customFormat="1" ht="16.899999999999999" customHeight="1">
      <c r="B102" s="28"/>
      <c r="C102" s="182" t="s">
        <v>680</v>
      </c>
      <c r="D102" s="183" t="s">
        <v>681</v>
      </c>
      <c r="E102" s="184" t="s">
        <v>1</v>
      </c>
      <c r="F102" s="185">
        <v>97.77</v>
      </c>
      <c r="H102" s="28"/>
    </row>
    <row r="103" spans="2:8" s="1" customFormat="1" ht="16.899999999999999" customHeight="1">
      <c r="B103" s="28"/>
      <c r="C103" s="186" t="s">
        <v>1</v>
      </c>
      <c r="D103" s="186" t="s">
        <v>682</v>
      </c>
      <c r="E103" s="16" t="s">
        <v>1</v>
      </c>
      <c r="F103" s="187">
        <v>97.77</v>
      </c>
      <c r="H103" s="28"/>
    </row>
    <row r="104" spans="2:8" s="1" customFormat="1" ht="16.899999999999999" customHeight="1">
      <c r="B104" s="28"/>
      <c r="C104" s="186" t="s">
        <v>1</v>
      </c>
      <c r="D104" s="186" t="s">
        <v>200</v>
      </c>
      <c r="E104" s="16" t="s">
        <v>1</v>
      </c>
      <c r="F104" s="187">
        <v>97.77</v>
      </c>
      <c r="H104" s="28"/>
    </row>
    <row r="105" spans="2:8" s="1" customFormat="1" ht="16.899999999999999" customHeight="1">
      <c r="B105" s="28"/>
      <c r="C105" s="182" t="s">
        <v>97</v>
      </c>
      <c r="D105" s="183" t="s">
        <v>98</v>
      </c>
      <c r="E105" s="184" t="s">
        <v>1</v>
      </c>
      <c r="F105" s="185">
        <v>508.37599999999998</v>
      </c>
      <c r="H105" s="28"/>
    </row>
    <row r="106" spans="2:8" s="1" customFormat="1" ht="16.899999999999999" customHeight="1">
      <c r="B106" s="28"/>
      <c r="C106" s="186" t="s">
        <v>1</v>
      </c>
      <c r="D106" s="186" t="s">
        <v>99</v>
      </c>
      <c r="E106" s="16" t="s">
        <v>1</v>
      </c>
      <c r="F106" s="187">
        <v>508.37599999999998</v>
      </c>
      <c r="H106" s="28"/>
    </row>
    <row r="107" spans="2:8" s="1" customFormat="1" ht="16.899999999999999" customHeight="1">
      <c r="B107" s="28"/>
      <c r="C107" s="186" t="s">
        <v>1</v>
      </c>
      <c r="D107" s="186" t="s">
        <v>200</v>
      </c>
      <c r="E107" s="16" t="s">
        <v>1</v>
      </c>
      <c r="F107" s="187">
        <v>508.37599999999998</v>
      </c>
      <c r="H107" s="28"/>
    </row>
    <row r="108" spans="2:8" s="1" customFormat="1" ht="16.899999999999999" customHeight="1">
      <c r="B108" s="28"/>
      <c r="C108" s="188" t="s">
        <v>610</v>
      </c>
      <c r="H108" s="28"/>
    </row>
    <row r="109" spans="2:8" s="1" customFormat="1" ht="22.5">
      <c r="B109" s="28"/>
      <c r="C109" s="186" t="s">
        <v>395</v>
      </c>
      <c r="D109" s="186" t="s">
        <v>396</v>
      </c>
      <c r="E109" s="16" t="s">
        <v>385</v>
      </c>
      <c r="F109" s="187">
        <v>508.37599999999998</v>
      </c>
      <c r="H109" s="28"/>
    </row>
    <row r="110" spans="2:8" s="1" customFormat="1" ht="16.899999999999999" customHeight="1">
      <c r="B110" s="28"/>
      <c r="C110" s="182" t="s">
        <v>100</v>
      </c>
      <c r="D110" s="183" t="s">
        <v>101</v>
      </c>
      <c r="E110" s="184" t="s">
        <v>1</v>
      </c>
      <c r="F110" s="185">
        <v>417.8</v>
      </c>
      <c r="H110" s="28"/>
    </row>
    <row r="111" spans="2:8" s="1" customFormat="1" ht="16.899999999999999" customHeight="1">
      <c r="B111" s="28"/>
      <c r="C111" s="186" t="s">
        <v>1</v>
      </c>
      <c r="D111" s="186" t="s">
        <v>683</v>
      </c>
      <c r="E111" s="16" t="s">
        <v>1</v>
      </c>
      <c r="F111" s="187">
        <v>417.8</v>
      </c>
      <c r="H111" s="28"/>
    </row>
    <row r="112" spans="2:8" s="1" customFormat="1" ht="16.899999999999999" customHeight="1">
      <c r="B112" s="28"/>
      <c r="C112" s="186" t="s">
        <v>1</v>
      </c>
      <c r="D112" s="186" t="s">
        <v>200</v>
      </c>
      <c r="E112" s="16" t="s">
        <v>1</v>
      </c>
      <c r="F112" s="187">
        <v>417.8</v>
      </c>
      <c r="H112" s="28"/>
    </row>
    <row r="113" spans="2:8" s="1" customFormat="1" ht="16.899999999999999" customHeight="1">
      <c r="B113" s="28"/>
      <c r="C113" s="188" t="s">
        <v>610</v>
      </c>
      <c r="H113" s="28"/>
    </row>
    <row r="114" spans="2:8" s="1" customFormat="1" ht="16.899999999999999" customHeight="1">
      <c r="B114" s="28"/>
      <c r="C114" s="186" t="s">
        <v>445</v>
      </c>
      <c r="D114" s="186" t="s">
        <v>446</v>
      </c>
      <c r="E114" s="16" t="s">
        <v>87</v>
      </c>
      <c r="F114" s="187">
        <v>417.8</v>
      </c>
      <c r="H114" s="28"/>
    </row>
    <row r="115" spans="2:8" s="1" customFormat="1" ht="16.899999999999999" customHeight="1">
      <c r="B115" s="28"/>
      <c r="C115" s="182" t="s">
        <v>684</v>
      </c>
      <c r="D115" s="183" t="s">
        <v>685</v>
      </c>
      <c r="E115" s="184" t="s">
        <v>1</v>
      </c>
      <c r="F115" s="185">
        <v>59.649000000000001</v>
      </c>
      <c r="H115" s="28"/>
    </row>
    <row r="116" spans="2:8" s="1" customFormat="1" ht="16.899999999999999" customHeight="1">
      <c r="B116" s="28"/>
      <c r="C116" s="186" t="s">
        <v>1</v>
      </c>
      <c r="D116" s="186" t="s">
        <v>686</v>
      </c>
      <c r="E116" s="16" t="s">
        <v>1</v>
      </c>
      <c r="F116" s="187">
        <v>59.649000000000001</v>
      </c>
      <c r="H116" s="28"/>
    </row>
    <row r="117" spans="2:8" s="1" customFormat="1" ht="16.899999999999999" customHeight="1">
      <c r="B117" s="28"/>
      <c r="C117" s="186" t="s">
        <v>1</v>
      </c>
      <c r="D117" s="186" t="s">
        <v>200</v>
      </c>
      <c r="E117" s="16" t="s">
        <v>1</v>
      </c>
      <c r="F117" s="187">
        <v>59.649000000000001</v>
      </c>
      <c r="H117" s="28"/>
    </row>
    <row r="118" spans="2:8" s="1" customFormat="1" ht="16.899999999999999" customHeight="1">
      <c r="B118" s="28"/>
      <c r="C118" s="182" t="s">
        <v>103</v>
      </c>
      <c r="D118" s="183" t="s">
        <v>104</v>
      </c>
      <c r="E118" s="184" t="s">
        <v>1</v>
      </c>
      <c r="F118" s="185">
        <v>185.12</v>
      </c>
      <c r="H118" s="28"/>
    </row>
    <row r="119" spans="2:8" s="1" customFormat="1" ht="16.899999999999999" customHeight="1">
      <c r="B119" s="28"/>
      <c r="C119" s="186" t="s">
        <v>1</v>
      </c>
      <c r="D119" s="186" t="s">
        <v>687</v>
      </c>
      <c r="E119" s="16" t="s">
        <v>1</v>
      </c>
      <c r="F119" s="187">
        <v>185.12</v>
      </c>
      <c r="H119" s="28"/>
    </row>
    <row r="120" spans="2:8" s="1" customFormat="1" ht="16.899999999999999" customHeight="1">
      <c r="B120" s="28"/>
      <c r="C120" s="186" t="s">
        <v>1</v>
      </c>
      <c r="D120" s="186" t="s">
        <v>200</v>
      </c>
      <c r="E120" s="16" t="s">
        <v>1</v>
      </c>
      <c r="F120" s="187">
        <v>185.12</v>
      </c>
      <c r="H120" s="28"/>
    </row>
    <row r="121" spans="2:8" s="1" customFormat="1" ht="16.899999999999999" customHeight="1">
      <c r="B121" s="28"/>
      <c r="C121" s="188" t="s">
        <v>610</v>
      </c>
      <c r="H121" s="28"/>
    </row>
    <row r="122" spans="2:8" s="1" customFormat="1" ht="16.899999999999999" customHeight="1">
      <c r="B122" s="28"/>
      <c r="C122" s="186" t="s">
        <v>362</v>
      </c>
      <c r="D122" s="186" t="s">
        <v>363</v>
      </c>
      <c r="E122" s="16" t="s">
        <v>87</v>
      </c>
      <c r="F122" s="187">
        <v>185.12</v>
      </c>
      <c r="H122" s="28"/>
    </row>
    <row r="123" spans="2:8" s="1" customFormat="1" ht="16.899999999999999" customHeight="1">
      <c r="B123" s="28"/>
      <c r="C123" s="182" t="s">
        <v>107</v>
      </c>
      <c r="D123" s="183" t="s">
        <v>108</v>
      </c>
      <c r="E123" s="184" t="s">
        <v>1</v>
      </c>
      <c r="F123" s="185">
        <v>103.26300000000001</v>
      </c>
      <c r="H123" s="28"/>
    </row>
    <row r="124" spans="2:8" s="1" customFormat="1" ht="16.899999999999999" customHeight="1">
      <c r="B124" s="28"/>
      <c r="C124" s="186" t="s">
        <v>1</v>
      </c>
      <c r="D124" s="186" t="s">
        <v>109</v>
      </c>
      <c r="E124" s="16" t="s">
        <v>1</v>
      </c>
      <c r="F124" s="187">
        <v>103.26300000000001</v>
      </c>
      <c r="H124" s="28"/>
    </row>
    <row r="125" spans="2:8" s="1" customFormat="1" ht="16.899999999999999" customHeight="1">
      <c r="B125" s="28"/>
      <c r="C125" s="186" t="s">
        <v>1</v>
      </c>
      <c r="D125" s="186" t="s">
        <v>200</v>
      </c>
      <c r="E125" s="16" t="s">
        <v>1</v>
      </c>
      <c r="F125" s="187">
        <v>103.26300000000001</v>
      </c>
      <c r="H125" s="28"/>
    </row>
    <row r="126" spans="2:8" s="1" customFormat="1" ht="16.899999999999999" customHeight="1">
      <c r="B126" s="28"/>
      <c r="C126" s="188" t="s">
        <v>610</v>
      </c>
      <c r="H126" s="28"/>
    </row>
    <row r="127" spans="2:8" s="1" customFormat="1" ht="16.899999999999999" customHeight="1">
      <c r="B127" s="28"/>
      <c r="C127" s="186" t="s">
        <v>351</v>
      </c>
      <c r="D127" s="186" t="s">
        <v>352</v>
      </c>
      <c r="E127" s="16" t="s">
        <v>87</v>
      </c>
      <c r="F127" s="187">
        <v>103.26300000000001</v>
      </c>
      <c r="H127" s="28"/>
    </row>
    <row r="128" spans="2:8" s="1" customFormat="1" ht="16.899999999999999" customHeight="1">
      <c r="B128" s="28"/>
      <c r="C128" s="182" t="s">
        <v>688</v>
      </c>
      <c r="D128" s="183" t="s">
        <v>689</v>
      </c>
      <c r="E128" s="184" t="s">
        <v>1</v>
      </c>
      <c r="F128" s="185">
        <v>193.285</v>
      </c>
      <c r="H128" s="28"/>
    </row>
    <row r="129" spans="2:8" s="1" customFormat="1" ht="16.899999999999999" customHeight="1">
      <c r="B129" s="28"/>
      <c r="C129" s="186" t="s">
        <v>1</v>
      </c>
      <c r="D129" s="186" t="s">
        <v>690</v>
      </c>
      <c r="E129" s="16" t="s">
        <v>1</v>
      </c>
      <c r="F129" s="187">
        <v>193.285</v>
      </c>
      <c r="H129" s="28"/>
    </row>
    <row r="130" spans="2:8" s="1" customFormat="1" ht="16.899999999999999" customHeight="1">
      <c r="B130" s="28"/>
      <c r="C130" s="186" t="s">
        <v>1</v>
      </c>
      <c r="D130" s="186" t="s">
        <v>200</v>
      </c>
      <c r="E130" s="16" t="s">
        <v>1</v>
      </c>
      <c r="F130" s="187">
        <v>193.285</v>
      </c>
      <c r="H130" s="28"/>
    </row>
    <row r="131" spans="2:8" s="1" customFormat="1" ht="16.899999999999999" customHeight="1">
      <c r="B131" s="28"/>
      <c r="C131" s="182" t="s">
        <v>691</v>
      </c>
      <c r="D131" s="183" t="s">
        <v>692</v>
      </c>
      <c r="E131" s="184" t="s">
        <v>1</v>
      </c>
      <c r="F131" s="185">
        <v>570.774</v>
      </c>
      <c r="H131" s="28"/>
    </row>
    <row r="132" spans="2:8" s="1" customFormat="1" ht="16.899999999999999" customHeight="1">
      <c r="B132" s="28"/>
      <c r="C132" s="186" t="s">
        <v>1</v>
      </c>
      <c r="D132" s="186" t="s">
        <v>693</v>
      </c>
      <c r="E132" s="16" t="s">
        <v>1</v>
      </c>
      <c r="F132" s="187">
        <v>570.774</v>
      </c>
      <c r="H132" s="28"/>
    </row>
    <row r="133" spans="2:8" s="1" customFormat="1" ht="16.899999999999999" customHeight="1">
      <c r="B133" s="28"/>
      <c r="C133" s="186" t="s">
        <v>1</v>
      </c>
      <c r="D133" s="186" t="s">
        <v>200</v>
      </c>
      <c r="E133" s="16" t="s">
        <v>1</v>
      </c>
      <c r="F133" s="187">
        <v>570.774</v>
      </c>
      <c r="H133" s="28"/>
    </row>
    <row r="134" spans="2:8" s="1" customFormat="1" ht="16.899999999999999" customHeight="1">
      <c r="B134" s="28"/>
      <c r="C134" s="182" t="s">
        <v>111</v>
      </c>
      <c r="D134" s="183" t="s">
        <v>112</v>
      </c>
      <c r="E134" s="184" t="s">
        <v>1</v>
      </c>
      <c r="F134" s="185">
        <v>1536.941</v>
      </c>
      <c r="H134" s="28"/>
    </row>
    <row r="135" spans="2:8" s="1" customFormat="1" ht="16.899999999999999" customHeight="1">
      <c r="B135" s="28"/>
      <c r="C135" s="186" t="s">
        <v>1</v>
      </c>
      <c r="D135" s="186" t="s">
        <v>113</v>
      </c>
      <c r="E135" s="16" t="s">
        <v>1</v>
      </c>
      <c r="F135" s="187">
        <v>1536.941</v>
      </c>
      <c r="H135" s="28"/>
    </row>
    <row r="136" spans="2:8" s="1" customFormat="1" ht="16.899999999999999" customHeight="1">
      <c r="B136" s="28"/>
      <c r="C136" s="186" t="s">
        <v>1</v>
      </c>
      <c r="D136" s="186" t="s">
        <v>200</v>
      </c>
      <c r="E136" s="16" t="s">
        <v>1</v>
      </c>
      <c r="F136" s="187">
        <v>1536.941</v>
      </c>
      <c r="H136" s="28"/>
    </row>
    <row r="137" spans="2:8" s="1" customFormat="1" ht="16.899999999999999" customHeight="1">
      <c r="B137" s="28"/>
      <c r="C137" s="188" t="s">
        <v>610</v>
      </c>
      <c r="H137" s="28"/>
    </row>
    <row r="138" spans="2:8" s="1" customFormat="1" ht="16.899999999999999" customHeight="1">
      <c r="B138" s="28"/>
      <c r="C138" s="186" t="s">
        <v>491</v>
      </c>
      <c r="D138" s="186" t="s">
        <v>492</v>
      </c>
      <c r="E138" s="16" t="s">
        <v>385</v>
      </c>
      <c r="F138" s="187">
        <v>1536.941</v>
      </c>
      <c r="H138" s="28"/>
    </row>
    <row r="139" spans="2:8" s="1" customFormat="1" ht="16.899999999999999" customHeight="1">
      <c r="B139" s="28"/>
      <c r="C139" s="182" t="s">
        <v>114</v>
      </c>
      <c r="D139" s="183" t="s">
        <v>115</v>
      </c>
      <c r="E139" s="184" t="s">
        <v>1</v>
      </c>
      <c r="F139" s="185">
        <v>852.01199999999994</v>
      </c>
      <c r="H139" s="28"/>
    </row>
    <row r="140" spans="2:8" s="1" customFormat="1" ht="16.899999999999999" customHeight="1">
      <c r="B140" s="28"/>
      <c r="C140" s="186" t="s">
        <v>1</v>
      </c>
      <c r="D140" s="186" t="s">
        <v>116</v>
      </c>
      <c r="E140" s="16" t="s">
        <v>1</v>
      </c>
      <c r="F140" s="187">
        <v>852.01199999999994</v>
      </c>
      <c r="H140" s="28"/>
    </row>
    <row r="141" spans="2:8" s="1" customFormat="1" ht="16.899999999999999" customHeight="1">
      <c r="B141" s="28"/>
      <c r="C141" s="186" t="s">
        <v>1</v>
      </c>
      <c r="D141" s="186" t="s">
        <v>200</v>
      </c>
      <c r="E141" s="16" t="s">
        <v>1</v>
      </c>
      <c r="F141" s="187">
        <v>852.01199999999994</v>
      </c>
      <c r="H141" s="28"/>
    </row>
    <row r="142" spans="2:8" s="1" customFormat="1" ht="16.899999999999999" customHeight="1">
      <c r="B142" s="28"/>
      <c r="C142" s="188" t="s">
        <v>610</v>
      </c>
      <c r="H142" s="28"/>
    </row>
    <row r="143" spans="2:8" s="1" customFormat="1" ht="16.899999999999999" customHeight="1">
      <c r="B143" s="28"/>
      <c r="C143" s="186" t="s">
        <v>309</v>
      </c>
      <c r="D143" s="186" t="s">
        <v>310</v>
      </c>
      <c r="E143" s="16" t="s">
        <v>87</v>
      </c>
      <c r="F143" s="187">
        <v>852.01199999999994</v>
      </c>
      <c r="H143" s="28"/>
    </row>
    <row r="144" spans="2:8" s="1" customFormat="1" ht="16.899999999999999" customHeight="1">
      <c r="B144" s="28"/>
      <c r="C144" s="182" t="s">
        <v>117</v>
      </c>
      <c r="D144" s="183" t="s">
        <v>118</v>
      </c>
      <c r="E144" s="184" t="s">
        <v>1</v>
      </c>
      <c r="F144" s="185">
        <v>426.00599999999997</v>
      </c>
      <c r="H144" s="28"/>
    </row>
    <row r="145" spans="2:8" s="1" customFormat="1" ht="16.899999999999999" customHeight="1">
      <c r="B145" s="28"/>
      <c r="C145" s="186" t="s">
        <v>1</v>
      </c>
      <c r="D145" s="186" t="s">
        <v>119</v>
      </c>
      <c r="E145" s="16" t="s">
        <v>1</v>
      </c>
      <c r="F145" s="187">
        <v>426.00599999999997</v>
      </c>
      <c r="H145" s="28"/>
    </row>
    <row r="146" spans="2:8" s="1" customFormat="1" ht="16.899999999999999" customHeight="1">
      <c r="B146" s="28"/>
      <c r="C146" s="186" t="s">
        <v>1</v>
      </c>
      <c r="D146" s="186" t="s">
        <v>200</v>
      </c>
      <c r="E146" s="16" t="s">
        <v>1</v>
      </c>
      <c r="F146" s="187">
        <v>426.00599999999997</v>
      </c>
      <c r="H146" s="28"/>
    </row>
    <row r="147" spans="2:8" s="1" customFormat="1" ht="16.899999999999999" customHeight="1">
      <c r="B147" s="28"/>
      <c r="C147" s="188" t="s">
        <v>610</v>
      </c>
      <c r="H147" s="28"/>
    </row>
    <row r="148" spans="2:8" s="1" customFormat="1" ht="16.899999999999999" customHeight="1">
      <c r="B148" s="28"/>
      <c r="C148" s="186" t="s">
        <v>537</v>
      </c>
      <c r="D148" s="186" t="s">
        <v>538</v>
      </c>
      <c r="E148" s="16" t="s">
        <v>87</v>
      </c>
      <c r="F148" s="187">
        <v>426.00599999999997</v>
      </c>
      <c r="H148" s="28"/>
    </row>
    <row r="149" spans="2:8" s="1" customFormat="1" ht="16.899999999999999" customHeight="1">
      <c r="B149" s="28"/>
      <c r="C149" s="182" t="s">
        <v>120</v>
      </c>
      <c r="D149" s="183" t="s">
        <v>121</v>
      </c>
      <c r="E149" s="184" t="s">
        <v>1</v>
      </c>
      <c r="F149" s="185">
        <v>507.54500000000002</v>
      </c>
      <c r="H149" s="28"/>
    </row>
    <row r="150" spans="2:8" s="1" customFormat="1" ht="16.899999999999999" customHeight="1">
      <c r="B150" s="28"/>
      <c r="C150" s="186" t="s">
        <v>1</v>
      </c>
      <c r="D150" s="186" t="s">
        <v>122</v>
      </c>
      <c r="E150" s="16" t="s">
        <v>1</v>
      </c>
      <c r="F150" s="187">
        <v>507.54500000000002</v>
      </c>
      <c r="H150" s="28"/>
    </row>
    <row r="151" spans="2:8" s="1" customFormat="1" ht="16.899999999999999" customHeight="1">
      <c r="B151" s="28"/>
      <c r="C151" s="186" t="s">
        <v>1</v>
      </c>
      <c r="D151" s="186" t="s">
        <v>200</v>
      </c>
      <c r="E151" s="16" t="s">
        <v>1</v>
      </c>
      <c r="F151" s="187">
        <v>507.54500000000002</v>
      </c>
      <c r="H151" s="28"/>
    </row>
    <row r="152" spans="2:8" s="1" customFormat="1" ht="16.899999999999999" customHeight="1">
      <c r="B152" s="28"/>
      <c r="C152" s="188" t="s">
        <v>610</v>
      </c>
      <c r="H152" s="28"/>
    </row>
    <row r="153" spans="2:8" s="1" customFormat="1" ht="16.899999999999999" customHeight="1">
      <c r="B153" s="28"/>
      <c r="C153" s="186" t="s">
        <v>491</v>
      </c>
      <c r="D153" s="186" t="s">
        <v>492</v>
      </c>
      <c r="E153" s="16" t="s">
        <v>385</v>
      </c>
      <c r="F153" s="187">
        <v>507.54500000000002</v>
      </c>
      <c r="H153" s="28"/>
    </row>
    <row r="154" spans="2:8" s="1" customFormat="1" ht="16.899999999999999" customHeight="1">
      <c r="B154" s="28"/>
      <c r="C154" s="182" t="s">
        <v>694</v>
      </c>
      <c r="D154" s="183" t="s">
        <v>695</v>
      </c>
      <c r="E154" s="184" t="s">
        <v>1</v>
      </c>
      <c r="F154" s="185">
        <v>570.774</v>
      </c>
      <c r="H154" s="28"/>
    </row>
    <row r="155" spans="2:8" s="1" customFormat="1" ht="16.899999999999999" customHeight="1">
      <c r="B155" s="28"/>
      <c r="C155" s="186" t="s">
        <v>1</v>
      </c>
      <c r="D155" s="186" t="s">
        <v>693</v>
      </c>
      <c r="E155" s="16" t="s">
        <v>1</v>
      </c>
      <c r="F155" s="187">
        <v>570.774</v>
      </c>
      <c r="H155" s="28"/>
    </row>
    <row r="156" spans="2:8" s="1" customFormat="1" ht="16.899999999999999" customHeight="1">
      <c r="B156" s="28"/>
      <c r="C156" s="186" t="s">
        <v>1</v>
      </c>
      <c r="D156" s="186" t="s">
        <v>200</v>
      </c>
      <c r="E156" s="16" t="s">
        <v>1</v>
      </c>
      <c r="F156" s="187">
        <v>570.774</v>
      </c>
      <c r="H156" s="28"/>
    </row>
    <row r="157" spans="2:8" s="1" customFormat="1" ht="16.899999999999999" customHeight="1">
      <c r="B157" s="28"/>
      <c r="C157" s="182" t="s">
        <v>123</v>
      </c>
      <c r="D157" s="183" t="s">
        <v>124</v>
      </c>
      <c r="E157" s="184" t="s">
        <v>1</v>
      </c>
      <c r="F157" s="185">
        <v>422.73099999999999</v>
      </c>
      <c r="H157" s="28"/>
    </row>
    <row r="158" spans="2:8" s="1" customFormat="1" ht="16.899999999999999" customHeight="1">
      <c r="B158" s="28"/>
      <c r="C158" s="186" t="s">
        <v>1</v>
      </c>
      <c r="D158" s="186" t="s">
        <v>125</v>
      </c>
      <c r="E158" s="16" t="s">
        <v>1</v>
      </c>
      <c r="F158" s="187">
        <v>422.73099999999999</v>
      </c>
      <c r="H158" s="28"/>
    </row>
    <row r="159" spans="2:8" s="1" customFormat="1" ht="16.899999999999999" customHeight="1">
      <c r="B159" s="28"/>
      <c r="C159" s="186" t="s">
        <v>1</v>
      </c>
      <c r="D159" s="186" t="s">
        <v>200</v>
      </c>
      <c r="E159" s="16" t="s">
        <v>1</v>
      </c>
      <c r="F159" s="187">
        <v>422.73099999999999</v>
      </c>
      <c r="H159" s="28"/>
    </row>
    <row r="160" spans="2:8" s="1" customFormat="1" ht="16.899999999999999" customHeight="1">
      <c r="B160" s="28"/>
      <c r="C160" s="188" t="s">
        <v>610</v>
      </c>
      <c r="H160" s="28"/>
    </row>
    <row r="161" spans="2:8" s="1" customFormat="1" ht="16.899999999999999" customHeight="1">
      <c r="B161" s="28"/>
      <c r="C161" s="186" t="s">
        <v>468</v>
      </c>
      <c r="D161" s="186" t="s">
        <v>469</v>
      </c>
      <c r="E161" s="16" t="s">
        <v>87</v>
      </c>
      <c r="F161" s="187">
        <v>422.73099999999999</v>
      </c>
      <c r="H161" s="28"/>
    </row>
    <row r="162" spans="2:8" s="1" customFormat="1" ht="16.899999999999999" customHeight="1">
      <c r="B162" s="28"/>
      <c r="C162" s="182" t="s">
        <v>126</v>
      </c>
      <c r="D162" s="183" t="s">
        <v>127</v>
      </c>
      <c r="E162" s="184" t="s">
        <v>1</v>
      </c>
      <c r="F162" s="185">
        <v>39.975999999999999</v>
      </c>
      <c r="H162" s="28"/>
    </row>
    <row r="163" spans="2:8" s="1" customFormat="1" ht="16.899999999999999" customHeight="1">
      <c r="B163" s="28"/>
      <c r="C163" s="186" t="s">
        <v>1</v>
      </c>
      <c r="D163" s="186" t="s">
        <v>128</v>
      </c>
      <c r="E163" s="16" t="s">
        <v>1</v>
      </c>
      <c r="F163" s="187">
        <v>39.975999999999999</v>
      </c>
      <c r="H163" s="28"/>
    </row>
    <row r="164" spans="2:8" s="1" customFormat="1" ht="16.899999999999999" customHeight="1">
      <c r="B164" s="28"/>
      <c r="C164" s="186" t="s">
        <v>1</v>
      </c>
      <c r="D164" s="186" t="s">
        <v>200</v>
      </c>
      <c r="E164" s="16" t="s">
        <v>1</v>
      </c>
      <c r="F164" s="187">
        <v>39.975999999999999</v>
      </c>
      <c r="H164" s="28"/>
    </row>
    <row r="165" spans="2:8" s="1" customFormat="1" ht="16.899999999999999" customHeight="1">
      <c r="B165" s="28"/>
      <c r="C165" s="188" t="s">
        <v>610</v>
      </c>
      <c r="H165" s="28"/>
    </row>
    <row r="166" spans="2:8" s="1" customFormat="1" ht="22.5">
      <c r="B166" s="28"/>
      <c r="C166" s="186" t="s">
        <v>299</v>
      </c>
      <c r="D166" s="186" t="s">
        <v>300</v>
      </c>
      <c r="E166" s="16" t="s">
        <v>87</v>
      </c>
      <c r="F166" s="187">
        <v>39.975999999999999</v>
      </c>
      <c r="H166" s="28"/>
    </row>
    <row r="167" spans="2:8" s="1" customFormat="1" ht="16.899999999999999" customHeight="1">
      <c r="B167" s="28"/>
      <c r="C167" s="182" t="s">
        <v>129</v>
      </c>
      <c r="D167" s="183" t="s">
        <v>130</v>
      </c>
      <c r="E167" s="184" t="s">
        <v>1</v>
      </c>
      <c r="F167" s="185">
        <v>16.103999999999999</v>
      </c>
      <c r="H167" s="28"/>
    </row>
    <row r="168" spans="2:8" s="1" customFormat="1" ht="16.899999999999999" customHeight="1">
      <c r="B168" s="28"/>
      <c r="C168" s="186" t="s">
        <v>1</v>
      </c>
      <c r="D168" s="186" t="s">
        <v>131</v>
      </c>
      <c r="E168" s="16" t="s">
        <v>1</v>
      </c>
      <c r="F168" s="187">
        <v>16.103999999999999</v>
      </c>
      <c r="H168" s="28"/>
    </row>
    <row r="169" spans="2:8" s="1" customFormat="1" ht="16.899999999999999" customHeight="1">
      <c r="B169" s="28"/>
      <c r="C169" s="186" t="s">
        <v>1</v>
      </c>
      <c r="D169" s="186" t="s">
        <v>200</v>
      </c>
      <c r="E169" s="16" t="s">
        <v>1</v>
      </c>
      <c r="F169" s="187">
        <v>16.103999999999999</v>
      </c>
      <c r="H169" s="28"/>
    </row>
    <row r="170" spans="2:8" s="1" customFormat="1" ht="16.899999999999999" customHeight="1">
      <c r="B170" s="28"/>
      <c r="C170" s="188" t="s">
        <v>610</v>
      </c>
      <c r="H170" s="28"/>
    </row>
    <row r="171" spans="2:8" s="1" customFormat="1" ht="16.899999999999999" customHeight="1">
      <c r="B171" s="28"/>
      <c r="C171" s="186" t="s">
        <v>281</v>
      </c>
      <c r="D171" s="186" t="s">
        <v>282</v>
      </c>
      <c r="E171" s="16" t="s">
        <v>87</v>
      </c>
      <c r="F171" s="187">
        <v>16.103999999999999</v>
      </c>
      <c r="H171" s="28"/>
    </row>
    <row r="172" spans="2:8" s="1" customFormat="1" ht="16.899999999999999" customHeight="1">
      <c r="B172" s="28"/>
      <c r="C172" s="182" t="s">
        <v>132</v>
      </c>
      <c r="D172" s="183" t="s">
        <v>133</v>
      </c>
      <c r="E172" s="184" t="s">
        <v>1</v>
      </c>
      <c r="F172" s="185">
        <v>27.591000000000001</v>
      </c>
      <c r="H172" s="28"/>
    </row>
    <row r="173" spans="2:8" s="1" customFormat="1" ht="16.899999999999999" customHeight="1">
      <c r="B173" s="28"/>
      <c r="C173" s="186" t="s">
        <v>1</v>
      </c>
      <c r="D173" s="186" t="s">
        <v>134</v>
      </c>
      <c r="E173" s="16" t="s">
        <v>1</v>
      </c>
      <c r="F173" s="187">
        <v>27.591000000000001</v>
      </c>
      <c r="H173" s="28"/>
    </row>
    <row r="174" spans="2:8" s="1" customFormat="1" ht="16.899999999999999" customHeight="1">
      <c r="B174" s="28"/>
      <c r="C174" s="186" t="s">
        <v>1</v>
      </c>
      <c r="D174" s="186" t="s">
        <v>200</v>
      </c>
      <c r="E174" s="16" t="s">
        <v>1</v>
      </c>
      <c r="F174" s="187">
        <v>27.591000000000001</v>
      </c>
      <c r="H174" s="28"/>
    </row>
    <row r="175" spans="2:8" s="1" customFormat="1" ht="16.899999999999999" customHeight="1">
      <c r="B175" s="28"/>
      <c r="C175" s="188" t="s">
        <v>610</v>
      </c>
      <c r="H175" s="28"/>
    </row>
    <row r="176" spans="2:8" s="1" customFormat="1" ht="22.5">
      <c r="B176" s="28"/>
      <c r="C176" s="186" t="s">
        <v>291</v>
      </c>
      <c r="D176" s="186" t="s">
        <v>292</v>
      </c>
      <c r="E176" s="16" t="s">
        <v>87</v>
      </c>
      <c r="F176" s="187">
        <v>27.591000000000001</v>
      </c>
      <c r="H176" s="28"/>
    </row>
    <row r="177" spans="2:8" s="1" customFormat="1" ht="16.899999999999999" customHeight="1">
      <c r="B177" s="28"/>
      <c r="C177" s="182" t="s">
        <v>135</v>
      </c>
      <c r="D177" s="183" t="s">
        <v>136</v>
      </c>
      <c r="E177" s="184" t="s">
        <v>1</v>
      </c>
      <c r="F177" s="185">
        <v>53.581000000000003</v>
      </c>
      <c r="H177" s="28"/>
    </row>
    <row r="178" spans="2:8" s="1" customFormat="1" ht="16.899999999999999" customHeight="1">
      <c r="B178" s="28"/>
      <c r="C178" s="186" t="s">
        <v>1</v>
      </c>
      <c r="D178" s="186" t="s">
        <v>137</v>
      </c>
      <c r="E178" s="16" t="s">
        <v>1</v>
      </c>
      <c r="F178" s="187">
        <v>53.581000000000003</v>
      </c>
      <c r="H178" s="28"/>
    </row>
    <row r="179" spans="2:8" s="1" customFormat="1" ht="16.899999999999999" customHeight="1">
      <c r="B179" s="28"/>
      <c r="C179" s="186" t="s">
        <v>1</v>
      </c>
      <c r="D179" s="186" t="s">
        <v>200</v>
      </c>
      <c r="E179" s="16" t="s">
        <v>1</v>
      </c>
      <c r="F179" s="187">
        <v>53.581000000000003</v>
      </c>
      <c r="H179" s="28"/>
    </row>
    <row r="180" spans="2:8" s="1" customFormat="1" ht="16.899999999999999" customHeight="1">
      <c r="B180" s="28"/>
      <c r="C180" s="188" t="s">
        <v>610</v>
      </c>
      <c r="H180" s="28"/>
    </row>
    <row r="181" spans="2:8" s="1" customFormat="1" ht="16.899999999999999" customHeight="1">
      <c r="B181" s="28"/>
      <c r="C181" s="186" t="s">
        <v>491</v>
      </c>
      <c r="D181" s="186" t="s">
        <v>492</v>
      </c>
      <c r="E181" s="16" t="s">
        <v>385</v>
      </c>
      <c r="F181" s="187">
        <v>53.581000000000003</v>
      </c>
      <c r="H181" s="28"/>
    </row>
    <row r="182" spans="2:8" s="1" customFormat="1" ht="16.899999999999999" customHeight="1">
      <c r="B182" s="28"/>
      <c r="C182" s="182" t="s">
        <v>138</v>
      </c>
      <c r="D182" s="183" t="s">
        <v>139</v>
      </c>
      <c r="E182" s="184" t="s">
        <v>1</v>
      </c>
      <c r="F182" s="185">
        <v>57.582999999999998</v>
      </c>
      <c r="H182" s="28"/>
    </row>
    <row r="183" spans="2:8" s="1" customFormat="1" ht="16.899999999999999" customHeight="1">
      <c r="B183" s="28"/>
      <c r="C183" s="186" t="s">
        <v>1</v>
      </c>
      <c r="D183" s="186" t="s">
        <v>140</v>
      </c>
      <c r="E183" s="16" t="s">
        <v>1</v>
      </c>
      <c r="F183" s="187">
        <v>57.582999999999998</v>
      </c>
      <c r="H183" s="28"/>
    </row>
    <row r="184" spans="2:8" s="1" customFormat="1" ht="16.899999999999999" customHeight="1">
      <c r="B184" s="28"/>
      <c r="C184" s="186" t="s">
        <v>1</v>
      </c>
      <c r="D184" s="186" t="s">
        <v>200</v>
      </c>
      <c r="E184" s="16" t="s">
        <v>1</v>
      </c>
      <c r="F184" s="187">
        <v>57.582999999999998</v>
      </c>
      <c r="H184" s="28"/>
    </row>
    <row r="185" spans="2:8" s="1" customFormat="1" ht="16.899999999999999" customHeight="1">
      <c r="B185" s="28"/>
      <c r="C185" s="188" t="s">
        <v>610</v>
      </c>
      <c r="H185" s="28"/>
    </row>
    <row r="186" spans="2:8" s="1" customFormat="1" ht="16.899999999999999" customHeight="1">
      <c r="B186" s="28"/>
      <c r="C186" s="186" t="s">
        <v>481</v>
      </c>
      <c r="D186" s="186" t="s">
        <v>469</v>
      </c>
      <c r="E186" s="16" t="s">
        <v>87</v>
      </c>
      <c r="F186" s="187">
        <v>57.582999999999998</v>
      </c>
      <c r="H186" s="28"/>
    </row>
    <row r="187" spans="2:8" s="1" customFormat="1" ht="16.899999999999999" customHeight="1">
      <c r="B187" s="28"/>
      <c r="C187" s="182" t="s">
        <v>696</v>
      </c>
      <c r="D187" s="183" t="s">
        <v>697</v>
      </c>
      <c r="E187" s="184" t="s">
        <v>1</v>
      </c>
      <c r="F187" s="185">
        <v>4.9880000000000004</v>
      </c>
      <c r="H187" s="28"/>
    </row>
    <row r="188" spans="2:8" s="1" customFormat="1" ht="16.899999999999999" customHeight="1">
      <c r="B188" s="28"/>
      <c r="C188" s="186" t="s">
        <v>1</v>
      </c>
      <c r="D188" s="186" t="s">
        <v>698</v>
      </c>
      <c r="E188" s="16" t="s">
        <v>1</v>
      </c>
      <c r="F188" s="187">
        <v>4.9880000000000004</v>
      </c>
      <c r="H188" s="28"/>
    </row>
    <row r="189" spans="2:8" s="1" customFormat="1" ht="16.899999999999999" customHeight="1">
      <c r="B189" s="28"/>
      <c r="C189" s="186" t="s">
        <v>1</v>
      </c>
      <c r="D189" s="186" t="s">
        <v>200</v>
      </c>
      <c r="E189" s="16" t="s">
        <v>1</v>
      </c>
      <c r="F189" s="187">
        <v>4.9880000000000004</v>
      </c>
      <c r="H189" s="28"/>
    </row>
    <row r="190" spans="2:8" s="1" customFormat="1" ht="16.899999999999999" customHeight="1">
      <c r="B190" s="28"/>
      <c r="C190" s="182" t="s">
        <v>699</v>
      </c>
      <c r="D190" s="183" t="s">
        <v>700</v>
      </c>
      <c r="E190" s="184" t="s">
        <v>1</v>
      </c>
      <c r="F190" s="185">
        <v>15.91</v>
      </c>
      <c r="H190" s="28"/>
    </row>
    <row r="191" spans="2:8" s="1" customFormat="1" ht="16.899999999999999" customHeight="1">
      <c r="B191" s="28"/>
      <c r="C191" s="186" t="s">
        <v>1</v>
      </c>
      <c r="D191" s="186" t="s">
        <v>701</v>
      </c>
      <c r="E191" s="16" t="s">
        <v>1</v>
      </c>
      <c r="F191" s="187">
        <v>15.91</v>
      </c>
      <c r="H191" s="28"/>
    </row>
    <row r="192" spans="2:8" s="1" customFormat="1" ht="16.899999999999999" customHeight="1">
      <c r="B192" s="28"/>
      <c r="C192" s="186" t="s">
        <v>1</v>
      </c>
      <c r="D192" s="186" t="s">
        <v>200</v>
      </c>
      <c r="E192" s="16" t="s">
        <v>1</v>
      </c>
      <c r="F192" s="187">
        <v>15.91</v>
      </c>
      <c r="H192" s="28"/>
    </row>
    <row r="193" spans="2:8" s="1" customFormat="1" ht="16.899999999999999" customHeight="1">
      <c r="B193" s="28"/>
      <c r="C193" s="182" t="s">
        <v>141</v>
      </c>
      <c r="D193" s="183" t="s">
        <v>142</v>
      </c>
      <c r="E193" s="184" t="s">
        <v>1</v>
      </c>
      <c r="F193" s="185">
        <v>133.43799999999999</v>
      </c>
      <c r="H193" s="28"/>
    </row>
    <row r="194" spans="2:8" s="1" customFormat="1" ht="16.899999999999999" customHeight="1">
      <c r="B194" s="28"/>
      <c r="C194" s="186" t="s">
        <v>1</v>
      </c>
      <c r="D194" s="186" t="s">
        <v>143</v>
      </c>
      <c r="E194" s="16" t="s">
        <v>1</v>
      </c>
      <c r="F194" s="187">
        <v>133.43799999999999</v>
      </c>
      <c r="H194" s="28"/>
    </row>
    <row r="195" spans="2:8" s="1" customFormat="1" ht="16.899999999999999" customHeight="1">
      <c r="B195" s="28"/>
      <c r="C195" s="186" t="s">
        <v>1</v>
      </c>
      <c r="D195" s="186" t="s">
        <v>200</v>
      </c>
      <c r="E195" s="16" t="s">
        <v>1</v>
      </c>
      <c r="F195" s="187">
        <v>133.43799999999999</v>
      </c>
      <c r="H195" s="28"/>
    </row>
    <row r="196" spans="2:8" s="1" customFormat="1" ht="16.899999999999999" customHeight="1">
      <c r="B196" s="28"/>
      <c r="C196" s="188" t="s">
        <v>610</v>
      </c>
      <c r="H196" s="28"/>
    </row>
    <row r="197" spans="2:8" s="1" customFormat="1" ht="16.899999999999999" customHeight="1">
      <c r="B197" s="28"/>
      <c r="C197" s="186" t="s">
        <v>269</v>
      </c>
      <c r="D197" s="186" t="s">
        <v>270</v>
      </c>
      <c r="E197" s="16" t="s">
        <v>271</v>
      </c>
      <c r="F197" s="187">
        <v>133.43799999999999</v>
      </c>
      <c r="H197" s="28"/>
    </row>
    <row r="198" spans="2:8" s="1" customFormat="1" ht="16.899999999999999" customHeight="1">
      <c r="B198" s="28"/>
      <c r="C198" s="182" t="s">
        <v>144</v>
      </c>
      <c r="D198" s="183" t="s">
        <v>145</v>
      </c>
      <c r="E198" s="184" t="s">
        <v>1</v>
      </c>
      <c r="F198" s="185">
        <v>639.66200000000003</v>
      </c>
      <c r="H198" s="28"/>
    </row>
    <row r="199" spans="2:8" s="1" customFormat="1" ht="16.899999999999999" customHeight="1">
      <c r="B199" s="28"/>
      <c r="C199" s="186" t="s">
        <v>1</v>
      </c>
      <c r="D199" s="186" t="s">
        <v>146</v>
      </c>
      <c r="E199" s="16" t="s">
        <v>1</v>
      </c>
      <c r="F199" s="187">
        <v>639.66200000000003</v>
      </c>
      <c r="H199" s="28"/>
    </row>
    <row r="200" spans="2:8" s="1" customFormat="1" ht="16.899999999999999" customHeight="1">
      <c r="B200" s="28"/>
      <c r="C200" s="186" t="s">
        <v>1</v>
      </c>
      <c r="D200" s="186" t="s">
        <v>200</v>
      </c>
      <c r="E200" s="16" t="s">
        <v>1</v>
      </c>
      <c r="F200" s="187">
        <v>639.66200000000003</v>
      </c>
      <c r="H200" s="28"/>
    </row>
    <row r="201" spans="2:8" s="1" customFormat="1" ht="16.899999999999999" customHeight="1">
      <c r="B201" s="28"/>
      <c r="C201" s="188" t="s">
        <v>610</v>
      </c>
      <c r="H201" s="28"/>
    </row>
    <row r="202" spans="2:8" s="1" customFormat="1" ht="22.5">
      <c r="B202" s="28"/>
      <c r="C202" s="186" t="s">
        <v>203</v>
      </c>
      <c r="D202" s="186" t="s">
        <v>204</v>
      </c>
      <c r="E202" s="16" t="s">
        <v>87</v>
      </c>
      <c r="F202" s="187">
        <v>639.66200000000003</v>
      </c>
      <c r="H202" s="28"/>
    </row>
    <row r="203" spans="2:8" s="1" customFormat="1" ht="16.899999999999999" customHeight="1">
      <c r="B203" s="28"/>
      <c r="C203" s="182" t="s">
        <v>702</v>
      </c>
      <c r="D203" s="183" t="s">
        <v>703</v>
      </c>
      <c r="E203" s="184" t="s">
        <v>1</v>
      </c>
      <c r="F203" s="185">
        <v>293.262</v>
      </c>
      <c r="H203" s="28"/>
    </row>
    <row r="204" spans="2:8" s="1" customFormat="1" ht="16.899999999999999" customHeight="1">
      <c r="B204" s="28"/>
      <c r="C204" s="186" t="s">
        <v>1</v>
      </c>
      <c r="D204" s="186" t="s">
        <v>704</v>
      </c>
      <c r="E204" s="16" t="s">
        <v>1</v>
      </c>
      <c r="F204" s="187">
        <v>293.262</v>
      </c>
      <c r="H204" s="28"/>
    </row>
    <row r="205" spans="2:8" s="1" customFormat="1" ht="16.899999999999999" customHeight="1">
      <c r="B205" s="28"/>
      <c r="C205" s="186" t="s">
        <v>1</v>
      </c>
      <c r="D205" s="186" t="s">
        <v>200</v>
      </c>
      <c r="E205" s="16" t="s">
        <v>1</v>
      </c>
      <c r="F205" s="187">
        <v>293.262</v>
      </c>
      <c r="H205" s="28"/>
    </row>
    <row r="206" spans="2:8" s="1" customFormat="1" ht="16.899999999999999" customHeight="1">
      <c r="B206" s="28"/>
      <c r="C206" s="182" t="s">
        <v>705</v>
      </c>
      <c r="D206" s="183" t="s">
        <v>652</v>
      </c>
      <c r="E206" s="184" t="s">
        <v>1</v>
      </c>
      <c r="F206" s="185">
        <v>95.777000000000001</v>
      </c>
      <c r="H206" s="28"/>
    </row>
    <row r="207" spans="2:8" s="1" customFormat="1" ht="16.899999999999999" customHeight="1">
      <c r="B207" s="28"/>
      <c r="C207" s="186" t="s">
        <v>1</v>
      </c>
      <c r="D207" s="186" t="s">
        <v>706</v>
      </c>
      <c r="E207" s="16" t="s">
        <v>1</v>
      </c>
      <c r="F207" s="187">
        <v>95.777000000000001</v>
      </c>
      <c r="H207" s="28"/>
    </row>
    <row r="208" spans="2:8" s="1" customFormat="1" ht="16.899999999999999" customHeight="1">
      <c r="B208" s="28"/>
      <c r="C208" s="186" t="s">
        <v>1</v>
      </c>
      <c r="D208" s="186" t="s">
        <v>200</v>
      </c>
      <c r="E208" s="16" t="s">
        <v>1</v>
      </c>
      <c r="F208" s="187">
        <v>95.777000000000001</v>
      </c>
      <c r="H208" s="28"/>
    </row>
    <row r="209" spans="2:8" s="1" customFormat="1" ht="16.899999999999999" customHeight="1">
      <c r="B209" s="28"/>
      <c r="C209" s="182" t="s">
        <v>707</v>
      </c>
      <c r="D209" s="183" t="s">
        <v>708</v>
      </c>
      <c r="E209" s="184" t="s">
        <v>1</v>
      </c>
      <c r="F209" s="185">
        <v>39.872999999999998</v>
      </c>
      <c r="H209" s="28"/>
    </row>
    <row r="210" spans="2:8" s="1" customFormat="1" ht="16.899999999999999" customHeight="1">
      <c r="B210" s="28"/>
      <c r="C210" s="186" t="s">
        <v>1</v>
      </c>
      <c r="D210" s="186" t="s">
        <v>709</v>
      </c>
      <c r="E210" s="16" t="s">
        <v>1</v>
      </c>
      <c r="F210" s="187">
        <v>39.872999999999998</v>
      </c>
      <c r="H210" s="28"/>
    </row>
    <row r="211" spans="2:8" s="1" customFormat="1" ht="16.899999999999999" customHeight="1">
      <c r="B211" s="28"/>
      <c r="C211" s="186" t="s">
        <v>1</v>
      </c>
      <c r="D211" s="186" t="s">
        <v>200</v>
      </c>
      <c r="E211" s="16" t="s">
        <v>1</v>
      </c>
      <c r="F211" s="187">
        <v>39.872999999999998</v>
      </c>
      <c r="H211" s="28"/>
    </row>
    <row r="212" spans="2:8" s="1" customFormat="1" ht="16.899999999999999" customHeight="1">
      <c r="B212" s="28"/>
      <c r="C212" s="182" t="s">
        <v>606</v>
      </c>
      <c r="D212" s="183" t="s">
        <v>607</v>
      </c>
      <c r="E212" s="184" t="s">
        <v>1</v>
      </c>
      <c r="F212" s="185">
        <v>44.164000000000001</v>
      </c>
      <c r="H212" s="28"/>
    </row>
    <row r="213" spans="2:8" s="1" customFormat="1" ht="16.899999999999999" customHeight="1">
      <c r="B213" s="28"/>
      <c r="C213" s="182" t="s">
        <v>608</v>
      </c>
      <c r="D213" s="183" t="s">
        <v>609</v>
      </c>
      <c r="E213" s="184" t="s">
        <v>1</v>
      </c>
      <c r="F213" s="185">
        <v>0</v>
      </c>
      <c r="H213" s="28"/>
    </row>
    <row r="214" spans="2:8" s="1" customFormat="1" ht="7.35" customHeight="1">
      <c r="B214" s="40"/>
      <c r="C214" s="41"/>
      <c r="D214" s="41"/>
      <c r="E214" s="41"/>
      <c r="F214" s="41"/>
      <c r="G214" s="41"/>
      <c r="H214" s="28"/>
    </row>
    <row r="215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202504A - 01-ASŘ - Nosné ...</vt:lpstr>
      <vt:lpstr>Seznam figur</vt:lpstr>
      <vt:lpstr>'202504A - 01-ASŘ - Nosné ...'!Názvy_tisku</vt:lpstr>
      <vt:lpstr>'Rekapitulace stavby'!Názvy_tisku</vt:lpstr>
      <vt:lpstr>'Seznam figur'!Názvy_tisku</vt:lpstr>
      <vt:lpstr>'202504A - 01-ASŘ - Nosné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DESKTOP-T2SDGAN\m.macoun</dc:creator>
  <cp:lastModifiedBy>m.macoun</cp:lastModifiedBy>
  <dcterms:created xsi:type="dcterms:W3CDTF">2025-06-05T09:41:47Z</dcterms:created>
  <dcterms:modified xsi:type="dcterms:W3CDTF">2025-06-05T09:46:07Z</dcterms:modified>
</cp:coreProperties>
</file>