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zuvpraze.sharepoint.com/sites/CZU-T-PRAVNI_ODDELENI/Sdilene dokumenty/General/ZAKÁZKY/"/>
    </mc:Choice>
  </mc:AlternateContent>
  <xr:revisionPtr revIDLastSave="0" documentId="8_{ACC93B13-79AB-4058-857D-5B004A558C79}" xr6:coauthVersionLast="47" xr6:coauthVersionMax="47" xr10:uidLastSave="{00000000-0000-0000-0000-000000000000}"/>
  <bookViews>
    <workbookView xWindow="-108" yWindow="-108" windowWidth="23256" windowHeight="12456" xr2:uid="{00000000-000D-0000-FFFF-FFFF00000000}"/>
  </bookViews>
  <sheets>
    <sheet name="Rekapitulace stavby" sheetId="1" r:id="rId1"/>
    <sheet name="01 - Stavební část" sheetId="2" r:id="rId2"/>
    <sheet name="02 - Zdravotechnika" sheetId="3" r:id="rId3"/>
    <sheet name="03 - Vzduchotechnika+vytá..." sheetId="4" r:id="rId4"/>
    <sheet name="04 - Elektroinstalace" sheetId="5" r:id="rId5"/>
    <sheet name="05 - Vedlejší rozpočtové ..." sheetId="6" r:id="rId6"/>
    <sheet name="Seznam figur" sheetId="7" r:id="rId7"/>
  </sheets>
  <definedNames>
    <definedName name="_xlnm._FilterDatabase" localSheetId="1" hidden="1">'01 - Stavební část'!$C$139:$K$915</definedName>
    <definedName name="_xlnm._FilterDatabase" localSheetId="2" hidden="1">'02 - Zdravotechnika'!$C$120:$K$201</definedName>
    <definedName name="_xlnm._FilterDatabase" localSheetId="3" hidden="1">'03 - Vzduchotechnika+vytá...'!$C$119:$K$204</definedName>
    <definedName name="_xlnm._FilterDatabase" localSheetId="4" hidden="1">'04 - Elektroinstalace'!$C$137:$K$404</definedName>
    <definedName name="_xlnm._FilterDatabase" localSheetId="5" hidden="1">'05 - Vedlejší rozpočtové ...'!$C$120:$K$140</definedName>
    <definedName name="_xlnm.Print_Titles" localSheetId="1">'01 - Stavební část'!$139:$139</definedName>
    <definedName name="_xlnm.Print_Titles" localSheetId="2">'02 - Zdravotechnika'!$120:$120</definedName>
    <definedName name="_xlnm.Print_Titles" localSheetId="3">'03 - Vzduchotechnika+vytá...'!$119:$119</definedName>
    <definedName name="_xlnm.Print_Titles" localSheetId="4">'04 - Elektroinstalace'!$137:$137</definedName>
    <definedName name="_xlnm.Print_Titles" localSheetId="5">'05 - Vedlejší rozpočtové ...'!$120:$120</definedName>
    <definedName name="_xlnm.Print_Titles" localSheetId="0">'Rekapitulace stavby'!$92:$92</definedName>
    <definedName name="_xlnm.Print_Titles" localSheetId="6">'Seznam figur'!$9:$9</definedName>
    <definedName name="_xlnm.Print_Area" localSheetId="1">'01 - Stavební část'!$C$4:$J$76,'01 - Stavební část'!$C$82:$J$121,'01 - Stavební část'!$C$127:$K$915</definedName>
    <definedName name="_xlnm.Print_Area" localSheetId="2">'02 - Zdravotechnika'!$C$4:$J$76,'02 - Zdravotechnika'!$C$82:$J$102,'02 - Zdravotechnika'!$C$108:$K$201</definedName>
    <definedName name="_xlnm.Print_Area" localSheetId="3">'03 - Vzduchotechnika+vytá...'!$C$4:$J$76,'03 - Vzduchotechnika+vytá...'!$C$82:$J$101,'03 - Vzduchotechnika+vytá...'!$C$107:$K$204</definedName>
    <definedName name="_xlnm.Print_Area" localSheetId="4">'04 - Elektroinstalace'!$C$4:$J$76,'04 - Elektroinstalace'!$C$82:$J$119,'04 - Elektroinstalace'!$C$125:$K$404</definedName>
    <definedName name="_xlnm.Print_Area" localSheetId="5">'05 - Vedlejší rozpočtové ...'!$C$4:$J$76,'05 - Vedlejší rozpočtové ...'!$C$82:$J$102,'05 - Vedlejší rozpočtové ...'!$C$108:$K$140</definedName>
    <definedName name="_xlnm.Print_Area" localSheetId="0">'Rekapitulace stavby'!$D$4:$AO$76,'Rekapitulace stavby'!$C$82:$AQ$100</definedName>
    <definedName name="_xlnm.Print_Area" localSheetId="6">'Seznam figur'!$C$4:$G$117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J37" i="6"/>
  <c r="J36" i="6"/>
  <c r="AY99" i="1" s="1"/>
  <c r="J35" i="6"/>
  <c r="AX99" i="1"/>
  <c r="BI139" i="6"/>
  <c r="BH139" i="6"/>
  <c r="BG139" i="6"/>
  <c r="BF139" i="6"/>
  <c r="T139" i="6"/>
  <c r="T138" i="6"/>
  <c r="R139" i="6"/>
  <c r="R138" i="6"/>
  <c r="P139" i="6"/>
  <c r="P138" i="6" s="1"/>
  <c r="BI136" i="6"/>
  <c r="BH136" i="6"/>
  <c r="BG136" i="6"/>
  <c r="BF136" i="6"/>
  <c r="T136" i="6"/>
  <c r="T135" i="6"/>
  <c r="R136" i="6"/>
  <c r="R135" i="6"/>
  <c r="P136" i="6"/>
  <c r="P135" i="6"/>
  <c r="BI133" i="6"/>
  <c r="BH133" i="6"/>
  <c r="BG133" i="6"/>
  <c r="BF133" i="6"/>
  <c r="T133" i="6"/>
  <c r="T132" i="6"/>
  <c r="R133" i="6"/>
  <c r="R132" i="6"/>
  <c r="P133" i="6"/>
  <c r="P132" i="6"/>
  <c r="BI130" i="6"/>
  <c r="BH130" i="6"/>
  <c r="BG130" i="6"/>
  <c r="BF130" i="6"/>
  <c r="T130" i="6"/>
  <c r="R130" i="6"/>
  <c r="P130" i="6"/>
  <c r="BI128" i="6"/>
  <c r="BH128" i="6"/>
  <c r="BG128" i="6"/>
  <c r="BF128" i="6"/>
  <c r="T128" i="6"/>
  <c r="R128" i="6"/>
  <c r="P128" i="6"/>
  <c r="BI126" i="6"/>
  <c r="BH126" i="6"/>
  <c r="BG126" i="6"/>
  <c r="BF126" i="6"/>
  <c r="T126" i="6"/>
  <c r="R126" i="6"/>
  <c r="P126" i="6"/>
  <c r="BI124" i="6"/>
  <c r="BH124" i="6"/>
  <c r="BG124" i="6"/>
  <c r="BF124" i="6"/>
  <c r="T124" i="6"/>
  <c r="R124" i="6"/>
  <c r="P124" i="6"/>
  <c r="J118" i="6"/>
  <c r="J117" i="6"/>
  <c r="F117" i="6"/>
  <c r="F115" i="6"/>
  <c r="E113" i="6"/>
  <c r="J92" i="6"/>
  <c r="J91" i="6"/>
  <c r="F91" i="6"/>
  <c r="F89" i="6"/>
  <c r="E87" i="6"/>
  <c r="J18" i="6"/>
  <c r="E18" i="6"/>
  <c r="F118" i="6"/>
  <c r="J17" i="6"/>
  <c r="J12" i="6"/>
  <c r="J115" i="6"/>
  <c r="E7" i="6"/>
  <c r="E111" i="6"/>
  <c r="J37" i="5"/>
  <c r="J36" i="5"/>
  <c r="AY98" i="1" s="1"/>
  <c r="J35" i="5"/>
  <c r="AX98" i="1"/>
  <c r="BI403" i="5"/>
  <c r="BH403" i="5"/>
  <c r="BG403" i="5"/>
  <c r="BF403" i="5"/>
  <c r="T403" i="5"/>
  <c r="T402" i="5"/>
  <c r="T401" i="5"/>
  <c r="R403" i="5"/>
  <c r="R402" i="5"/>
  <c r="R401" i="5" s="1"/>
  <c r="P403" i="5"/>
  <c r="P402" i="5"/>
  <c r="P401" i="5" s="1"/>
  <c r="BI399" i="5"/>
  <c r="BH399" i="5"/>
  <c r="BG399" i="5"/>
  <c r="BF399" i="5"/>
  <c r="T399" i="5"/>
  <c r="R399" i="5"/>
  <c r="P399" i="5"/>
  <c r="BI397" i="5"/>
  <c r="BH397" i="5"/>
  <c r="BG397" i="5"/>
  <c r="BF397" i="5"/>
  <c r="T397" i="5"/>
  <c r="R397" i="5"/>
  <c r="P397" i="5"/>
  <c r="BI395" i="5"/>
  <c r="BH395" i="5"/>
  <c r="BG395" i="5"/>
  <c r="BF395" i="5"/>
  <c r="T395" i="5"/>
  <c r="R395" i="5"/>
  <c r="P395" i="5"/>
  <c r="BI393" i="5"/>
  <c r="BH393" i="5"/>
  <c r="BG393" i="5"/>
  <c r="BF393" i="5"/>
  <c r="T393" i="5"/>
  <c r="R393" i="5"/>
  <c r="P393" i="5"/>
  <c r="BI389" i="5"/>
  <c r="BH389" i="5"/>
  <c r="BG389" i="5"/>
  <c r="BF389" i="5"/>
  <c r="T389" i="5"/>
  <c r="R389" i="5"/>
  <c r="P389" i="5"/>
  <c r="BI387" i="5"/>
  <c r="BH387" i="5"/>
  <c r="BG387" i="5"/>
  <c r="BF387" i="5"/>
  <c r="T387" i="5"/>
  <c r="R387" i="5"/>
  <c r="P387" i="5"/>
  <c r="BI385" i="5"/>
  <c r="BH385" i="5"/>
  <c r="BG385" i="5"/>
  <c r="BF385" i="5"/>
  <c r="T385" i="5"/>
  <c r="R385" i="5"/>
  <c r="P385" i="5"/>
  <c r="BI383" i="5"/>
  <c r="BH383" i="5"/>
  <c r="BG383" i="5"/>
  <c r="BF383" i="5"/>
  <c r="T383" i="5"/>
  <c r="R383" i="5"/>
  <c r="P383" i="5"/>
  <c r="BI381" i="5"/>
  <c r="BH381" i="5"/>
  <c r="BG381" i="5"/>
  <c r="BF381" i="5"/>
  <c r="T381" i="5"/>
  <c r="R381" i="5"/>
  <c r="P381" i="5"/>
  <c r="BI379" i="5"/>
  <c r="BH379" i="5"/>
  <c r="BG379" i="5"/>
  <c r="BF379" i="5"/>
  <c r="T379" i="5"/>
  <c r="R379" i="5"/>
  <c r="P379" i="5"/>
  <c r="BI377" i="5"/>
  <c r="BH377" i="5"/>
  <c r="BG377" i="5"/>
  <c r="BF377" i="5"/>
  <c r="T377" i="5"/>
  <c r="R377" i="5"/>
  <c r="P377" i="5"/>
  <c r="BI375" i="5"/>
  <c r="BH375" i="5"/>
  <c r="BG375" i="5"/>
  <c r="BF375" i="5"/>
  <c r="T375" i="5"/>
  <c r="R375" i="5"/>
  <c r="P375" i="5"/>
  <c r="BI373" i="5"/>
  <c r="BH373" i="5"/>
  <c r="BG373" i="5"/>
  <c r="BF373" i="5"/>
  <c r="T373" i="5"/>
  <c r="R373" i="5"/>
  <c r="P373" i="5"/>
  <c r="BI370" i="5"/>
  <c r="BH370" i="5"/>
  <c r="BG370" i="5"/>
  <c r="BF370" i="5"/>
  <c r="T370" i="5"/>
  <c r="R370" i="5"/>
  <c r="P370" i="5"/>
  <c r="BI368" i="5"/>
  <c r="BH368" i="5"/>
  <c r="BG368" i="5"/>
  <c r="BF368" i="5"/>
  <c r="T368" i="5"/>
  <c r="R368" i="5"/>
  <c r="P368" i="5"/>
  <c r="BI366" i="5"/>
  <c r="BH366" i="5"/>
  <c r="BG366" i="5"/>
  <c r="BF366" i="5"/>
  <c r="T366" i="5"/>
  <c r="R366" i="5"/>
  <c r="P366" i="5"/>
  <c r="BI364" i="5"/>
  <c r="BH364" i="5"/>
  <c r="BG364" i="5"/>
  <c r="BF364" i="5"/>
  <c r="T364" i="5"/>
  <c r="R364" i="5"/>
  <c r="P364" i="5"/>
  <c r="BI362" i="5"/>
  <c r="BH362" i="5"/>
  <c r="BG362" i="5"/>
  <c r="BF362" i="5"/>
  <c r="T362" i="5"/>
  <c r="R362" i="5"/>
  <c r="P362" i="5"/>
  <c r="BI360" i="5"/>
  <c r="BH360" i="5"/>
  <c r="BG360" i="5"/>
  <c r="BF360" i="5"/>
  <c r="T360" i="5"/>
  <c r="R360" i="5"/>
  <c r="P360" i="5"/>
  <c r="BI358" i="5"/>
  <c r="BH358" i="5"/>
  <c r="BG358" i="5"/>
  <c r="BF358" i="5"/>
  <c r="T358" i="5"/>
  <c r="R358" i="5"/>
  <c r="P358" i="5"/>
  <c r="BI356" i="5"/>
  <c r="BH356" i="5"/>
  <c r="BG356" i="5"/>
  <c r="BF356" i="5"/>
  <c r="T356" i="5"/>
  <c r="R356" i="5"/>
  <c r="P356" i="5"/>
  <c r="BI354" i="5"/>
  <c r="BH354" i="5"/>
  <c r="BG354" i="5"/>
  <c r="BF354" i="5"/>
  <c r="T354" i="5"/>
  <c r="R354" i="5"/>
  <c r="P354" i="5"/>
  <c r="BI352" i="5"/>
  <c r="BH352" i="5"/>
  <c r="BG352" i="5"/>
  <c r="BF352" i="5"/>
  <c r="T352" i="5"/>
  <c r="R352" i="5"/>
  <c r="P352" i="5"/>
  <c r="BI350" i="5"/>
  <c r="BH350" i="5"/>
  <c r="BG350" i="5"/>
  <c r="BF350" i="5"/>
  <c r="T350" i="5"/>
  <c r="R350" i="5"/>
  <c r="P350" i="5"/>
  <c r="BI348" i="5"/>
  <c r="BH348" i="5"/>
  <c r="BG348" i="5"/>
  <c r="BF348" i="5"/>
  <c r="T348" i="5"/>
  <c r="R348" i="5"/>
  <c r="P348" i="5"/>
  <c r="BI346" i="5"/>
  <c r="BH346" i="5"/>
  <c r="BG346" i="5"/>
  <c r="BF346" i="5"/>
  <c r="T346" i="5"/>
  <c r="R346" i="5"/>
  <c r="P346" i="5"/>
  <c r="BI344" i="5"/>
  <c r="BH344" i="5"/>
  <c r="BG344" i="5"/>
  <c r="BF344" i="5"/>
  <c r="T344" i="5"/>
  <c r="R344" i="5"/>
  <c r="P344" i="5"/>
  <c r="BI341" i="5"/>
  <c r="BH341" i="5"/>
  <c r="BG341" i="5"/>
  <c r="BF341" i="5"/>
  <c r="T341" i="5"/>
  <c r="R341" i="5"/>
  <c r="P341" i="5"/>
  <c r="BI339" i="5"/>
  <c r="BH339" i="5"/>
  <c r="BG339" i="5"/>
  <c r="BF339" i="5"/>
  <c r="T339" i="5"/>
  <c r="R339" i="5"/>
  <c r="P339" i="5"/>
  <c r="BI337" i="5"/>
  <c r="BH337" i="5"/>
  <c r="BG337" i="5"/>
  <c r="BF337" i="5"/>
  <c r="T337" i="5"/>
  <c r="R337" i="5"/>
  <c r="P337" i="5"/>
  <c r="BI335" i="5"/>
  <c r="BH335" i="5"/>
  <c r="BG335" i="5"/>
  <c r="BF335" i="5"/>
  <c r="T335" i="5"/>
  <c r="R335" i="5"/>
  <c r="P335" i="5"/>
  <c r="BI333" i="5"/>
  <c r="BH333" i="5"/>
  <c r="BG333" i="5"/>
  <c r="BF333" i="5"/>
  <c r="T333" i="5"/>
  <c r="R333" i="5"/>
  <c r="P333" i="5"/>
  <c r="BI331" i="5"/>
  <c r="BH331" i="5"/>
  <c r="BG331" i="5"/>
  <c r="BF331" i="5"/>
  <c r="T331" i="5"/>
  <c r="R331" i="5"/>
  <c r="P331" i="5"/>
  <c r="BI329" i="5"/>
  <c r="BH329" i="5"/>
  <c r="BG329" i="5"/>
  <c r="BF329" i="5"/>
  <c r="T329" i="5"/>
  <c r="R329" i="5"/>
  <c r="P329" i="5"/>
  <c r="BI326" i="5"/>
  <c r="BH326" i="5"/>
  <c r="BG326" i="5"/>
  <c r="BF326" i="5"/>
  <c r="T326" i="5"/>
  <c r="R326" i="5"/>
  <c r="P326" i="5"/>
  <c r="BI324" i="5"/>
  <c r="BH324" i="5"/>
  <c r="BG324" i="5"/>
  <c r="BF324" i="5"/>
  <c r="T324" i="5"/>
  <c r="R324" i="5"/>
  <c r="P324" i="5"/>
  <c r="BI321" i="5"/>
  <c r="BH321" i="5"/>
  <c r="BG321" i="5"/>
  <c r="BF321" i="5"/>
  <c r="T321" i="5"/>
  <c r="R321" i="5"/>
  <c r="P321" i="5"/>
  <c r="BI319" i="5"/>
  <c r="BH319" i="5"/>
  <c r="BG319" i="5"/>
  <c r="BF319" i="5"/>
  <c r="T319" i="5"/>
  <c r="R319" i="5"/>
  <c r="P319" i="5"/>
  <c r="BI317" i="5"/>
  <c r="BH317" i="5"/>
  <c r="BG317" i="5"/>
  <c r="BF317" i="5"/>
  <c r="T317" i="5"/>
  <c r="R317" i="5"/>
  <c r="P317" i="5"/>
  <c r="BI315" i="5"/>
  <c r="BH315" i="5"/>
  <c r="BG315" i="5"/>
  <c r="BF315" i="5"/>
  <c r="T315" i="5"/>
  <c r="R315" i="5"/>
  <c r="P315" i="5"/>
  <c r="BI313" i="5"/>
  <c r="BH313" i="5"/>
  <c r="BG313" i="5"/>
  <c r="BF313" i="5"/>
  <c r="T313" i="5"/>
  <c r="R313" i="5"/>
  <c r="P313" i="5"/>
  <c r="BI311" i="5"/>
  <c r="BH311" i="5"/>
  <c r="BG311" i="5"/>
  <c r="BF311" i="5"/>
  <c r="T311" i="5"/>
  <c r="R311" i="5"/>
  <c r="P311" i="5"/>
  <c r="BI309" i="5"/>
  <c r="BH309" i="5"/>
  <c r="BG309" i="5"/>
  <c r="BF309" i="5"/>
  <c r="T309" i="5"/>
  <c r="R309" i="5"/>
  <c r="P309" i="5"/>
  <c r="BI307" i="5"/>
  <c r="BH307" i="5"/>
  <c r="BG307" i="5"/>
  <c r="BF307" i="5"/>
  <c r="T307" i="5"/>
  <c r="R307" i="5"/>
  <c r="P307" i="5"/>
  <c r="BI304" i="5"/>
  <c r="BH304" i="5"/>
  <c r="BG304" i="5"/>
  <c r="BF304" i="5"/>
  <c r="T304" i="5"/>
  <c r="R304" i="5"/>
  <c r="P304" i="5"/>
  <c r="BI302" i="5"/>
  <c r="BH302" i="5"/>
  <c r="BG302" i="5"/>
  <c r="BF302" i="5"/>
  <c r="T302" i="5"/>
  <c r="R302" i="5"/>
  <c r="P302" i="5"/>
  <c r="BI300" i="5"/>
  <c r="BH300" i="5"/>
  <c r="BG300" i="5"/>
  <c r="BF300" i="5"/>
  <c r="T300" i="5"/>
  <c r="R300" i="5"/>
  <c r="P300" i="5"/>
  <c r="BI297" i="5"/>
  <c r="BH297" i="5"/>
  <c r="BG297" i="5"/>
  <c r="BF297" i="5"/>
  <c r="T297" i="5"/>
  <c r="R297" i="5"/>
  <c r="P297" i="5"/>
  <c r="BI295" i="5"/>
  <c r="BH295" i="5"/>
  <c r="BG295" i="5"/>
  <c r="BF295" i="5"/>
  <c r="T295" i="5"/>
  <c r="R295" i="5"/>
  <c r="P295" i="5"/>
  <c r="BI292" i="5"/>
  <c r="BH292" i="5"/>
  <c r="BG292" i="5"/>
  <c r="BF292" i="5"/>
  <c r="T292" i="5"/>
  <c r="R292" i="5"/>
  <c r="P292" i="5"/>
  <c r="BI290" i="5"/>
  <c r="BH290" i="5"/>
  <c r="BG290" i="5"/>
  <c r="BF290" i="5"/>
  <c r="T290" i="5"/>
  <c r="R290" i="5"/>
  <c r="P290" i="5"/>
  <c r="BI288" i="5"/>
  <c r="BH288" i="5"/>
  <c r="BG288" i="5"/>
  <c r="BF288" i="5"/>
  <c r="T288" i="5"/>
  <c r="R288" i="5"/>
  <c r="P288" i="5"/>
  <c r="BI286" i="5"/>
  <c r="BH286" i="5"/>
  <c r="BG286" i="5"/>
  <c r="BF286" i="5"/>
  <c r="T286" i="5"/>
  <c r="R286" i="5"/>
  <c r="P286" i="5"/>
  <c r="BI284" i="5"/>
  <c r="BH284" i="5"/>
  <c r="BG284" i="5"/>
  <c r="BF284" i="5"/>
  <c r="T284" i="5"/>
  <c r="R284" i="5"/>
  <c r="P284" i="5"/>
  <c r="BI282" i="5"/>
  <c r="BH282" i="5"/>
  <c r="BG282" i="5"/>
  <c r="BF282" i="5"/>
  <c r="T282" i="5"/>
  <c r="R282" i="5"/>
  <c r="P282" i="5"/>
  <c r="BI280" i="5"/>
  <c r="BH280" i="5"/>
  <c r="BG280" i="5"/>
  <c r="BF280" i="5"/>
  <c r="T280" i="5"/>
  <c r="R280" i="5"/>
  <c r="P280" i="5"/>
  <c r="BI278" i="5"/>
  <c r="BH278" i="5"/>
  <c r="BG278" i="5"/>
  <c r="BF278" i="5"/>
  <c r="T278" i="5"/>
  <c r="R278" i="5"/>
  <c r="P278" i="5"/>
  <c r="BI276" i="5"/>
  <c r="BH276" i="5"/>
  <c r="BG276" i="5"/>
  <c r="BF276" i="5"/>
  <c r="T276" i="5"/>
  <c r="R276" i="5"/>
  <c r="P276" i="5"/>
  <c r="BI273" i="5"/>
  <c r="BH273" i="5"/>
  <c r="BG273" i="5"/>
  <c r="BF273" i="5"/>
  <c r="T273" i="5"/>
  <c r="R273" i="5"/>
  <c r="P273" i="5"/>
  <c r="BI271" i="5"/>
  <c r="BH271" i="5"/>
  <c r="BG271" i="5"/>
  <c r="BF271" i="5"/>
  <c r="T271" i="5"/>
  <c r="R271" i="5"/>
  <c r="P271" i="5"/>
  <c r="BI269" i="5"/>
  <c r="BH269" i="5"/>
  <c r="BG269" i="5"/>
  <c r="BF269" i="5"/>
  <c r="T269" i="5"/>
  <c r="R269" i="5"/>
  <c r="P269" i="5"/>
  <c r="BI267" i="5"/>
  <c r="BH267" i="5"/>
  <c r="BG267" i="5"/>
  <c r="BF267" i="5"/>
  <c r="T267" i="5"/>
  <c r="R267" i="5"/>
  <c r="P267" i="5"/>
  <c r="BI265" i="5"/>
  <c r="BH265" i="5"/>
  <c r="BG265" i="5"/>
  <c r="BF265" i="5"/>
  <c r="T265" i="5"/>
  <c r="R265" i="5"/>
  <c r="P265" i="5"/>
  <c r="BI263" i="5"/>
  <c r="BH263" i="5"/>
  <c r="BG263" i="5"/>
  <c r="BF263" i="5"/>
  <c r="T263" i="5"/>
  <c r="R263" i="5"/>
  <c r="P263" i="5"/>
  <c r="BI261" i="5"/>
  <c r="BH261" i="5"/>
  <c r="BG261" i="5"/>
  <c r="BF261" i="5"/>
  <c r="T261" i="5"/>
  <c r="R261" i="5"/>
  <c r="P261" i="5"/>
  <c r="BI259" i="5"/>
  <c r="BH259" i="5"/>
  <c r="BG259" i="5"/>
  <c r="BF259" i="5"/>
  <c r="T259" i="5"/>
  <c r="R259" i="5"/>
  <c r="P259" i="5"/>
  <c r="BI257" i="5"/>
  <c r="BH257" i="5"/>
  <c r="BG257" i="5"/>
  <c r="BF257" i="5"/>
  <c r="T257" i="5"/>
  <c r="R257" i="5"/>
  <c r="P257" i="5"/>
  <c r="BI255" i="5"/>
  <c r="BH255" i="5"/>
  <c r="BG255" i="5"/>
  <c r="BF255" i="5"/>
  <c r="T255" i="5"/>
  <c r="R255" i="5"/>
  <c r="P255" i="5"/>
  <c r="BI253" i="5"/>
  <c r="BH253" i="5"/>
  <c r="BG253" i="5"/>
  <c r="BF253" i="5"/>
  <c r="T253" i="5"/>
  <c r="R253" i="5"/>
  <c r="P253" i="5"/>
  <c r="BI251" i="5"/>
  <c r="BH251" i="5"/>
  <c r="BG251" i="5"/>
  <c r="BF251" i="5"/>
  <c r="T251" i="5"/>
  <c r="R251" i="5"/>
  <c r="P251" i="5"/>
  <c r="BI249" i="5"/>
  <c r="BH249" i="5"/>
  <c r="BG249" i="5"/>
  <c r="BF249" i="5"/>
  <c r="T249" i="5"/>
  <c r="R249" i="5"/>
  <c r="P249" i="5"/>
  <c r="BI247" i="5"/>
  <c r="BH247" i="5"/>
  <c r="BG247" i="5"/>
  <c r="BF247" i="5"/>
  <c r="T247" i="5"/>
  <c r="R247" i="5"/>
  <c r="P247" i="5"/>
  <c r="BI245" i="5"/>
  <c r="BH245" i="5"/>
  <c r="BG245" i="5"/>
  <c r="BF245" i="5"/>
  <c r="T245" i="5"/>
  <c r="R245" i="5"/>
  <c r="P245" i="5"/>
  <c r="BI243" i="5"/>
  <c r="BH243" i="5"/>
  <c r="BG243" i="5"/>
  <c r="BF243" i="5"/>
  <c r="T243" i="5"/>
  <c r="R243" i="5"/>
  <c r="P243" i="5"/>
  <c r="BI241" i="5"/>
  <c r="BH241" i="5"/>
  <c r="BG241" i="5"/>
  <c r="BF241" i="5"/>
  <c r="T241" i="5"/>
  <c r="R241" i="5"/>
  <c r="P241" i="5"/>
  <c r="BI239" i="5"/>
  <c r="BH239" i="5"/>
  <c r="BG239" i="5"/>
  <c r="BF239" i="5"/>
  <c r="T239" i="5"/>
  <c r="R239" i="5"/>
  <c r="P239" i="5"/>
  <c r="BI237" i="5"/>
  <c r="BH237" i="5"/>
  <c r="BG237" i="5"/>
  <c r="BF237" i="5"/>
  <c r="T237" i="5"/>
  <c r="R237" i="5"/>
  <c r="P237" i="5"/>
  <c r="BI235" i="5"/>
  <c r="BH235" i="5"/>
  <c r="BG235" i="5"/>
  <c r="BF235" i="5"/>
  <c r="T235" i="5"/>
  <c r="R235" i="5"/>
  <c r="P235" i="5"/>
  <c r="BI233" i="5"/>
  <c r="BH233" i="5"/>
  <c r="BG233" i="5"/>
  <c r="BF233" i="5"/>
  <c r="T233" i="5"/>
  <c r="R233" i="5"/>
  <c r="P233" i="5"/>
  <c r="BI231" i="5"/>
  <c r="BH231" i="5"/>
  <c r="BG231" i="5"/>
  <c r="BF231" i="5"/>
  <c r="T231" i="5"/>
  <c r="R231" i="5"/>
  <c r="P231" i="5"/>
  <c r="BI228" i="5"/>
  <c r="BH228" i="5"/>
  <c r="BG228" i="5"/>
  <c r="BF228" i="5"/>
  <c r="T228" i="5"/>
  <c r="R228" i="5"/>
  <c r="P228" i="5"/>
  <c r="BI226" i="5"/>
  <c r="BH226" i="5"/>
  <c r="BG226" i="5"/>
  <c r="BF226" i="5"/>
  <c r="T226" i="5"/>
  <c r="R226" i="5"/>
  <c r="P226" i="5"/>
  <c r="BI224" i="5"/>
  <c r="BH224" i="5"/>
  <c r="BG224" i="5"/>
  <c r="BF224" i="5"/>
  <c r="T224" i="5"/>
  <c r="R224" i="5"/>
  <c r="P224" i="5"/>
  <c r="BI222" i="5"/>
  <c r="BH222" i="5"/>
  <c r="BG222" i="5"/>
  <c r="BF222" i="5"/>
  <c r="T222" i="5"/>
  <c r="R222" i="5"/>
  <c r="P222" i="5"/>
  <c r="BI220" i="5"/>
  <c r="BH220" i="5"/>
  <c r="BG220" i="5"/>
  <c r="BF220" i="5"/>
  <c r="T220" i="5"/>
  <c r="R220" i="5"/>
  <c r="P220" i="5"/>
  <c r="BI218" i="5"/>
  <c r="BH218" i="5"/>
  <c r="BG218" i="5"/>
  <c r="BF218" i="5"/>
  <c r="T218" i="5"/>
  <c r="R218" i="5"/>
  <c r="P218" i="5"/>
  <c r="BI215" i="5"/>
  <c r="BH215" i="5"/>
  <c r="BG215" i="5"/>
  <c r="BF215" i="5"/>
  <c r="T215" i="5"/>
  <c r="R215" i="5"/>
  <c r="P215" i="5"/>
  <c r="BI213" i="5"/>
  <c r="BH213" i="5"/>
  <c r="BG213" i="5"/>
  <c r="BF213" i="5"/>
  <c r="T213" i="5"/>
  <c r="R213" i="5"/>
  <c r="P213" i="5"/>
  <c r="BI211" i="5"/>
  <c r="BH211" i="5"/>
  <c r="BG211" i="5"/>
  <c r="BF211" i="5"/>
  <c r="T211" i="5"/>
  <c r="R211" i="5"/>
  <c r="P211" i="5"/>
  <c r="BI209" i="5"/>
  <c r="BH209" i="5"/>
  <c r="BG209" i="5"/>
  <c r="BF209" i="5"/>
  <c r="T209" i="5"/>
  <c r="R209" i="5"/>
  <c r="P209" i="5"/>
  <c r="BI207" i="5"/>
  <c r="BH207" i="5"/>
  <c r="BG207" i="5"/>
  <c r="BF207" i="5"/>
  <c r="T207" i="5"/>
  <c r="R207" i="5"/>
  <c r="P207" i="5"/>
  <c r="BI205" i="5"/>
  <c r="BH205" i="5"/>
  <c r="BG205" i="5"/>
  <c r="BF205" i="5"/>
  <c r="T205" i="5"/>
  <c r="R205" i="5"/>
  <c r="P205" i="5"/>
  <c r="BI203" i="5"/>
  <c r="BH203" i="5"/>
  <c r="BG203" i="5"/>
  <c r="BF203" i="5"/>
  <c r="T203" i="5"/>
  <c r="R203" i="5"/>
  <c r="P203" i="5"/>
  <c r="BI201" i="5"/>
  <c r="BH201" i="5"/>
  <c r="BG201" i="5"/>
  <c r="BF201" i="5"/>
  <c r="T201" i="5"/>
  <c r="R201" i="5"/>
  <c r="P201" i="5"/>
  <c r="BI199" i="5"/>
  <c r="BH199" i="5"/>
  <c r="BG199" i="5"/>
  <c r="BF199" i="5"/>
  <c r="T199" i="5"/>
  <c r="R199" i="5"/>
  <c r="P199" i="5"/>
  <c r="BI196" i="5"/>
  <c r="BH196" i="5"/>
  <c r="BG196" i="5"/>
  <c r="BF196" i="5"/>
  <c r="T196" i="5"/>
  <c r="R196" i="5"/>
  <c r="P196" i="5"/>
  <c r="BI194" i="5"/>
  <c r="BH194" i="5"/>
  <c r="BG194" i="5"/>
  <c r="BF194" i="5"/>
  <c r="T194" i="5"/>
  <c r="R194" i="5"/>
  <c r="P194" i="5"/>
  <c r="BI192" i="5"/>
  <c r="BH192" i="5"/>
  <c r="BG192" i="5"/>
  <c r="BF192" i="5"/>
  <c r="T192" i="5"/>
  <c r="R192" i="5"/>
  <c r="P192" i="5"/>
  <c r="BI190" i="5"/>
  <c r="BH190" i="5"/>
  <c r="BG190" i="5"/>
  <c r="BF190" i="5"/>
  <c r="T190" i="5"/>
  <c r="R190" i="5"/>
  <c r="P190" i="5"/>
  <c r="BI186" i="5"/>
  <c r="BH186" i="5"/>
  <c r="BG186" i="5"/>
  <c r="BF186" i="5"/>
  <c r="T186" i="5"/>
  <c r="R186" i="5"/>
  <c r="P186" i="5"/>
  <c r="BI184" i="5"/>
  <c r="BH184" i="5"/>
  <c r="BG184" i="5"/>
  <c r="BF184" i="5"/>
  <c r="T184" i="5"/>
  <c r="R184" i="5"/>
  <c r="P184" i="5"/>
  <c r="BI181" i="5"/>
  <c r="BH181" i="5"/>
  <c r="BG181" i="5"/>
  <c r="BF181" i="5"/>
  <c r="T181" i="5"/>
  <c r="R181" i="5"/>
  <c r="P181" i="5"/>
  <c r="BI179" i="5"/>
  <c r="BH179" i="5"/>
  <c r="BG179" i="5"/>
  <c r="BF179" i="5"/>
  <c r="T179" i="5"/>
  <c r="R179" i="5"/>
  <c r="P179" i="5"/>
  <c r="BI177" i="5"/>
  <c r="BH177" i="5"/>
  <c r="BG177" i="5"/>
  <c r="BF177" i="5"/>
  <c r="T177" i="5"/>
  <c r="R177" i="5"/>
  <c r="P177" i="5"/>
  <c r="BI175" i="5"/>
  <c r="BH175" i="5"/>
  <c r="BG175" i="5"/>
  <c r="BF175" i="5"/>
  <c r="T175" i="5"/>
  <c r="R175" i="5"/>
  <c r="P175" i="5"/>
  <c r="BI173" i="5"/>
  <c r="BH173" i="5"/>
  <c r="BG173" i="5"/>
  <c r="BF173" i="5"/>
  <c r="T173" i="5"/>
  <c r="R173" i="5"/>
  <c r="P173" i="5"/>
  <c r="BI171" i="5"/>
  <c r="BH171" i="5"/>
  <c r="BG171" i="5"/>
  <c r="BF171" i="5"/>
  <c r="T171" i="5"/>
  <c r="R171" i="5"/>
  <c r="P171" i="5"/>
  <c r="BI169" i="5"/>
  <c r="BH169" i="5"/>
  <c r="BG169" i="5"/>
  <c r="BF169" i="5"/>
  <c r="T169" i="5"/>
  <c r="R169" i="5"/>
  <c r="P169" i="5"/>
  <c r="BI166" i="5"/>
  <c r="BH166" i="5"/>
  <c r="BG166" i="5"/>
  <c r="BF166" i="5"/>
  <c r="T166" i="5"/>
  <c r="R166" i="5"/>
  <c r="P166" i="5"/>
  <c r="BI164" i="5"/>
  <c r="BH164" i="5"/>
  <c r="BG164" i="5"/>
  <c r="BF164" i="5"/>
  <c r="T164" i="5"/>
  <c r="R164" i="5"/>
  <c r="P164" i="5"/>
  <c r="BI162" i="5"/>
  <c r="BH162" i="5"/>
  <c r="BG162" i="5"/>
  <c r="BF162" i="5"/>
  <c r="T162" i="5"/>
  <c r="R162" i="5"/>
  <c r="P162" i="5"/>
  <c r="BI160" i="5"/>
  <c r="BH160" i="5"/>
  <c r="BG160" i="5"/>
  <c r="BF160" i="5"/>
  <c r="T160" i="5"/>
  <c r="R160" i="5"/>
  <c r="P160" i="5"/>
  <c r="BI158" i="5"/>
  <c r="BH158" i="5"/>
  <c r="BG158" i="5"/>
  <c r="BF158" i="5"/>
  <c r="T158" i="5"/>
  <c r="R158" i="5"/>
  <c r="P158" i="5"/>
  <c r="BI156" i="5"/>
  <c r="BH156" i="5"/>
  <c r="BG156" i="5"/>
  <c r="BF156" i="5"/>
  <c r="T156" i="5"/>
  <c r="R156" i="5"/>
  <c r="P156" i="5"/>
  <c r="BI154" i="5"/>
  <c r="BH154" i="5"/>
  <c r="BG154" i="5"/>
  <c r="BF154" i="5"/>
  <c r="T154" i="5"/>
  <c r="R154" i="5"/>
  <c r="P154" i="5"/>
  <c r="BI152" i="5"/>
  <c r="BH152" i="5"/>
  <c r="BG152" i="5"/>
  <c r="BF152" i="5"/>
  <c r="T152" i="5"/>
  <c r="R152" i="5"/>
  <c r="P152" i="5"/>
  <c r="BI150" i="5"/>
  <c r="BH150" i="5"/>
  <c r="BG150" i="5"/>
  <c r="BF150" i="5"/>
  <c r="T150" i="5"/>
  <c r="R150" i="5"/>
  <c r="P150" i="5"/>
  <c r="BI148" i="5"/>
  <c r="BH148" i="5"/>
  <c r="BG148" i="5"/>
  <c r="BF148" i="5"/>
  <c r="T148" i="5"/>
  <c r="R148" i="5"/>
  <c r="P148" i="5"/>
  <c r="BI146" i="5"/>
  <c r="BH146" i="5"/>
  <c r="BG146" i="5"/>
  <c r="BF146" i="5"/>
  <c r="T146" i="5"/>
  <c r="R146" i="5"/>
  <c r="P146" i="5"/>
  <c r="BI143" i="5"/>
  <c r="BH143" i="5"/>
  <c r="BG143" i="5"/>
  <c r="BF143" i="5"/>
  <c r="T143" i="5"/>
  <c r="R143" i="5"/>
  <c r="P143" i="5"/>
  <c r="BI141" i="5"/>
  <c r="BH141" i="5"/>
  <c r="BG141" i="5"/>
  <c r="BF141" i="5"/>
  <c r="T141" i="5"/>
  <c r="R141" i="5"/>
  <c r="P141" i="5"/>
  <c r="J135" i="5"/>
  <c r="J134" i="5"/>
  <c r="F134" i="5"/>
  <c r="F132" i="5"/>
  <c r="E130" i="5"/>
  <c r="J92" i="5"/>
  <c r="J91" i="5"/>
  <c r="F91" i="5"/>
  <c r="F89" i="5"/>
  <c r="E87" i="5"/>
  <c r="J18" i="5"/>
  <c r="E18" i="5"/>
  <c r="F135" i="5"/>
  <c r="J17" i="5"/>
  <c r="J12" i="5"/>
  <c r="J132" i="5"/>
  <c r="E7" i="5"/>
  <c r="E128" i="5"/>
  <c r="J37" i="4"/>
  <c r="J36" i="4"/>
  <c r="AY97" i="1"/>
  <c r="J35" i="4"/>
  <c r="AX97" i="1"/>
  <c r="BI203" i="4"/>
  <c r="BH203" i="4"/>
  <c r="BG203" i="4"/>
  <c r="BF203" i="4"/>
  <c r="T203" i="4"/>
  <c r="R203" i="4"/>
  <c r="P203" i="4"/>
  <c r="BI201" i="4"/>
  <c r="BH201" i="4"/>
  <c r="BG201" i="4"/>
  <c r="BF201" i="4"/>
  <c r="T201" i="4"/>
  <c r="R201" i="4"/>
  <c r="P201" i="4"/>
  <c r="BI199" i="4"/>
  <c r="BH199" i="4"/>
  <c r="BG199" i="4"/>
  <c r="BF199" i="4"/>
  <c r="T199" i="4"/>
  <c r="R199" i="4"/>
  <c r="P199" i="4"/>
  <c r="BI197" i="4"/>
  <c r="BH197" i="4"/>
  <c r="BG197" i="4"/>
  <c r="BF197" i="4"/>
  <c r="T197" i="4"/>
  <c r="R197" i="4"/>
  <c r="P197" i="4"/>
  <c r="BI195" i="4"/>
  <c r="BH195" i="4"/>
  <c r="BG195" i="4"/>
  <c r="BF195" i="4"/>
  <c r="T195" i="4"/>
  <c r="R195" i="4"/>
  <c r="P195" i="4"/>
  <c r="BI193" i="4"/>
  <c r="BH193" i="4"/>
  <c r="BG193" i="4"/>
  <c r="BF193" i="4"/>
  <c r="T193" i="4"/>
  <c r="R193" i="4"/>
  <c r="P193" i="4"/>
  <c r="BI191" i="4"/>
  <c r="BH191" i="4"/>
  <c r="BG191" i="4"/>
  <c r="BF191" i="4"/>
  <c r="T191" i="4"/>
  <c r="R191" i="4"/>
  <c r="P191" i="4"/>
  <c r="BI189" i="4"/>
  <c r="BH189" i="4"/>
  <c r="BG189" i="4"/>
  <c r="BF189" i="4"/>
  <c r="T189" i="4"/>
  <c r="R189" i="4"/>
  <c r="P189" i="4"/>
  <c r="BI187" i="4"/>
  <c r="BH187" i="4"/>
  <c r="BG187" i="4"/>
  <c r="BF187" i="4"/>
  <c r="T187" i="4"/>
  <c r="R187" i="4"/>
  <c r="P187" i="4"/>
  <c r="BI185" i="4"/>
  <c r="BH185" i="4"/>
  <c r="BG185" i="4"/>
  <c r="BF185" i="4"/>
  <c r="T185" i="4"/>
  <c r="R185" i="4"/>
  <c r="P185" i="4"/>
  <c r="BI183" i="4"/>
  <c r="BH183" i="4"/>
  <c r="BG183" i="4"/>
  <c r="BF183" i="4"/>
  <c r="T183" i="4"/>
  <c r="R183" i="4"/>
  <c r="P183" i="4"/>
  <c r="BI180" i="4"/>
  <c r="BH180" i="4"/>
  <c r="BG180" i="4"/>
  <c r="BF180" i="4"/>
  <c r="T180" i="4"/>
  <c r="R180" i="4"/>
  <c r="P180" i="4"/>
  <c r="BI178" i="4"/>
  <c r="BH178" i="4"/>
  <c r="BG178" i="4"/>
  <c r="BF178" i="4"/>
  <c r="T178" i="4"/>
  <c r="R178" i="4"/>
  <c r="P178" i="4"/>
  <c r="BI176" i="4"/>
  <c r="BH176" i="4"/>
  <c r="BG176" i="4"/>
  <c r="BF176" i="4"/>
  <c r="T176" i="4"/>
  <c r="R176" i="4"/>
  <c r="P176" i="4"/>
  <c r="BI174" i="4"/>
  <c r="BH174" i="4"/>
  <c r="BG174" i="4"/>
  <c r="BF174" i="4"/>
  <c r="T174" i="4"/>
  <c r="R174" i="4"/>
  <c r="P174" i="4"/>
  <c r="BI172" i="4"/>
  <c r="BH172" i="4"/>
  <c r="BG172" i="4"/>
  <c r="BF172" i="4"/>
  <c r="T172" i="4"/>
  <c r="R172" i="4"/>
  <c r="P172" i="4"/>
  <c r="BI170" i="4"/>
  <c r="BH170" i="4"/>
  <c r="BG170" i="4"/>
  <c r="BF170" i="4"/>
  <c r="T170" i="4"/>
  <c r="R170" i="4"/>
  <c r="P170" i="4"/>
  <c r="BI168" i="4"/>
  <c r="BH168" i="4"/>
  <c r="BG168" i="4"/>
  <c r="BF168" i="4"/>
  <c r="T168" i="4"/>
  <c r="R168" i="4"/>
  <c r="P168" i="4"/>
  <c r="BI166" i="4"/>
  <c r="BH166" i="4"/>
  <c r="BG166" i="4"/>
  <c r="BF166" i="4"/>
  <c r="T166" i="4"/>
  <c r="R166" i="4"/>
  <c r="P166" i="4"/>
  <c r="BI164" i="4"/>
  <c r="BH164" i="4"/>
  <c r="BG164" i="4"/>
  <c r="BF164" i="4"/>
  <c r="T164" i="4"/>
  <c r="R164" i="4"/>
  <c r="P164" i="4"/>
  <c r="BI162" i="4"/>
  <c r="BH162" i="4"/>
  <c r="BG162" i="4"/>
  <c r="BF162" i="4"/>
  <c r="T162" i="4"/>
  <c r="R162" i="4"/>
  <c r="P162" i="4"/>
  <c r="BI160" i="4"/>
  <c r="BH160" i="4"/>
  <c r="BG160" i="4"/>
  <c r="BF160" i="4"/>
  <c r="T160" i="4"/>
  <c r="R160" i="4"/>
  <c r="P160" i="4"/>
  <c r="BI158" i="4"/>
  <c r="BH158" i="4"/>
  <c r="BG158" i="4"/>
  <c r="BF158" i="4"/>
  <c r="T158" i="4"/>
  <c r="R158" i="4"/>
  <c r="P158" i="4"/>
  <c r="BI156" i="4"/>
  <c r="BH156" i="4"/>
  <c r="BG156" i="4"/>
  <c r="BF156" i="4"/>
  <c r="T156" i="4"/>
  <c r="R156" i="4"/>
  <c r="P156" i="4"/>
  <c r="BI154" i="4"/>
  <c r="BH154" i="4"/>
  <c r="BG154" i="4"/>
  <c r="BF154" i="4"/>
  <c r="T154" i="4"/>
  <c r="R154" i="4"/>
  <c r="P154" i="4"/>
  <c r="BI152" i="4"/>
  <c r="BH152" i="4"/>
  <c r="BG152" i="4"/>
  <c r="BF152" i="4"/>
  <c r="T152" i="4"/>
  <c r="R152" i="4"/>
  <c r="P152" i="4"/>
  <c r="BI150" i="4"/>
  <c r="BH150" i="4"/>
  <c r="BG150" i="4"/>
  <c r="BF150" i="4"/>
  <c r="T150" i="4"/>
  <c r="R150" i="4"/>
  <c r="P150" i="4"/>
  <c r="BI148" i="4"/>
  <c r="BH148" i="4"/>
  <c r="BG148" i="4"/>
  <c r="BF148" i="4"/>
  <c r="T148" i="4"/>
  <c r="R148" i="4"/>
  <c r="P148" i="4"/>
  <c r="BI146" i="4"/>
  <c r="BH146" i="4"/>
  <c r="BG146" i="4"/>
  <c r="BF146" i="4"/>
  <c r="T146" i="4"/>
  <c r="R146" i="4"/>
  <c r="P146" i="4"/>
  <c r="BI144" i="4"/>
  <c r="BH144" i="4"/>
  <c r="BG144" i="4"/>
  <c r="BF144" i="4"/>
  <c r="T144" i="4"/>
  <c r="R144" i="4"/>
  <c r="P144" i="4"/>
  <c r="BI142" i="4"/>
  <c r="BH142" i="4"/>
  <c r="BG142" i="4"/>
  <c r="BF142" i="4"/>
  <c r="T142" i="4"/>
  <c r="R142" i="4"/>
  <c r="P142" i="4"/>
  <c r="BI140" i="4"/>
  <c r="BH140" i="4"/>
  <c r="BG140" i="4"/>
  <c r="BF140" i="4"/>
  <c r="T140" i="4"/>
  <c r="R140" i="4"/>
  <c r="P140" i="4"/>
  <c r="BI138" i="4"/>
  <c r="BH138" i="4"/>
  <c r="BG138" i="4"/>
  <c r="BF138" i="4"/>
  <c r="T138" i="4"/>
  <c r="R138" i="4"/>
  <c r="P138" i="4"/>
  <c r="BI136" i="4"/>
  <c r="BH136" i="4"/>
  <c r="BG136" i="4"/>
  <c r="BF136" i="4"/>
  <c r="T136" i="4"/>
  <c r="R136" i="4"/>
  <c r="P136" i="4"/>
  <c r="BI134" i="4"/>
  <c r="BH134" i="4"/>
  <c r="BG134" i="4"/>
  <c r="BF134" i="4"/>
  <c r="T134" i="4"/>
  <c r="R134" i="4"/>
  <c r="P134" i="4"/>
  <c r="BI132" i="4"/>
  <c r="BH132" i="4"/>
  <c r="BG132" i="4"/>
  <c r="BF132" i="4"/>
  <c r="T132" i="4"/>
  <c r="R132" i="4"/>
  <c r="P132" i="4"/>
  <c r="BI130" i="4"/>
  <c r="BH130" i="4"/>
  <c r="BG130" i="4"/>
  <c r="BF130" i="4"/>
  <c r="T130" i="4"/>
  <c r="R130" i="4"/>
  <c r="P130" i="4"/>
  <c r="BI128" i="4"/>
  <c r="BH128" i="4"/>
  <c r="BG128" i="4"/>
  <c r="BF128" i="4"/>
  <c r="T128" i="4"/>
  <c r="R128" i="4"/>
  <c r="P128" i="4"/>
  <c r="BI126" i="4"/>
  <c r="BH126" i="4"/>
  <c r="BG126" i="4"/>
  <c r="BF126" i="4"/>
  <c r="T126" i="4"/>
  <c r="R126" i="4"/>
  <c r="P126" i="4"/>
  <c r="BI124" i="4"/>
  <c r="BH124" i="4"/>
  <c r="BG124" i="4"/>
  <c r="BF124" i="4"/>
  <c r="T124" i="4"/>
  <c r="R124" i="4"/>
  <c r="P124" i="4"/>
  <c r="J117" i="4"/>
  <c r="J116" i="4"/>
  <c r="F116" i="4"/>
  <c r="F114" i="4"/>
  <c r="E112" i="4"/>
  <c r="J92" i="4"/>
  <c r="J91" i="4"/>
  <c r="F91" i="4"/>
  <c r="F89" i="4"/>
  <c r="E87" i="4"/>
  <c r="J18" i="4"/>
  <c r="E18" i="4"/>
  <c r="F92" i="4"/>
  <c r="J17" i="4"/>
  <c r="J12" i="4"/>
  <c r="J114" i="4"/>
  <c r="E7" i="4"/>
  <c r="E110" i="4"/>
  <c r="J37" i="3"/>
  <c r="J36" i="3"/>
  <c r="AY96" i="1"/>
  <c r="J35" i="3"/>
  <c r="AX96" i="1" s="1"/>
  <c r="BI200" i="3"/>
  <c r="BH200" i="3"/>
  <c r="BG200" i="3"/>
  <c r="BF200" i="3"/>
  <c r="T200" i="3"/>
  <c r="R200" i="3"/>
  <c r="P200" i="3"/>
  <c r="BI198" i="3"/>
  <c r="BH198" i="3"/>
  <c r="BG198" i="3"/>
  <c r="BF198" i="3"/>
  <c r="T198" i="3"/>
  <c r="R198" i="3"/>
  <c r="P198" i="3"/>
  <c r="BI196" i="3"/>
  <c r="BH196" i="3"/>
  <c r="BG196" i="3"/>
  <c r="BF196" i="3"/>
  <c r="T196" i="3"/>
  <c r="R196" i="3"/>
  <c r="P196" i="3"/>
  <c r="BI194" i="3"/>
  <c r="BH194" i="3"/>
  <c r="BG194" i="3"/>
  <c r="BF194" i="3"/>
  <c r="T194" i="3"/>
  <c r="R194" i="3"/>
  <c r="P194" i="3"/>
  <c r="BI192" i="3"/>
  <c r="BH192" i="3"/>
  <c r="BG192" i="3"/>
  <c r="BF192" i="3"/>
  <c r="T192" i="3"/>
  <c r="R192" i="3"/>
  <c r="P192" i="3"/>
  <c r="BI189" i="3"/>
  <c r="BH189" i="3"/>
  <c r="BG189" i="3"/>
  <c r="BF189" i="3"/>
  <c r="T189" i="3"/>
  <c r="R189" i="3"/>
  <c r="P189" i="3"/>
  <c r="BI186" i="3"/>
  <c r="BH186" i="3"/>
  <c r="BG186" i="3"/>
  <c r="BF186" i="3"/>
  <c r="T186" i="3"/>
  <c r="R186" i="3"/>
  <c r="P186" i="3"/>
  <c r="BI183" i="3"/>
  <c r="BH183" i="3"/>
  <c r="BG183" i="3"/>
  <c r="BF183" i="3"/>
  <c r="T183" i="3"/>
  <c r="R183" i="3"/>
  <c r="P183" i="3"/>
  <c r="BI180" i="3"/>
  <c r="BH180" i="3"/>
  <c r="BG180" i="3"/>
  <c r="BF180" i="3"/>
  <c r="T180" i="3"/>
  <c r="R180" i="3"/>
  <c r="P180" i="3"/>
  <c r="BI177" i="3"/>
  <c r="BH177" i="3"/>
  <c r="BG177" i="3"/>
  <c r="BF177" i="3"/>
  <c r="T177" i="3"/>
  <c r="R177" i="3"/>
  <c r="P177" i="3"/>
  <c r="BI174" i="3"/>
  <c r="BH174" i="3"/>
  <c r="BG174" i="3"/>
  <c r="BF174" i="3"/>
  <c r="T174" i="3"/>
  <c r="R174" i="3"/>
  <c r="P174" i="3"/>
  <c r="BI171" i="3"/>
  <c r="BH171" i="3"/>
  <c r="BG171" i="3"/>
  <c r="BF171" i="3"/>
  <c r="T171" i="3"/>
  <c r="R171" i="3"/>
  <c r="P171" i="3"/>
  <c r="BI168" i="3"/>
  <c r="BH168" i="3"/>
  <c r="BG168" i="3"/>
  <c r="BF168" i="3"/>
  <c r="T168" i="3"/>
  <c r="R168" i="3"/>
  <c r="P168" i="3"/>
  <c r="BI165" i="3"/>
  <c r="BH165" i="3"/>
  <c r="BG165" i="3"/>
  <c r="BF165" i="3"/>
  <c r="T165" i="3"/>
  <c r="R165" i="3"/>
  <c r="P165" i="3"/>
  <c r="BI161" i="3"/>
  <c r="BH161" i="3"/>
  <c r="BG161" i="3"/>
  <c r="BF161" i="3"/>
  <c r="T161" i="3"/>
  <c r="R161" i="3"/>
  <c r="P161" i="3"/>
  <c r="BI158" i="3"/>
  <c r="BH158" i="3"/>
  <c r="BG158" i="3"/>
  <c r="BF158" i="3"/>
  <c r="T158" i="3"/>
  <c r="R158" i="3"/>
  <c r="P158" i="3"/>
  <c r="BI155" i="3"/>
  <c r="BH155" i="3"/>
  <c r="BG155" i="3"/>
  <c r="BF155" i="3"/>
  <c r="T155" i="3"/>
  <c r="R155" i="3"/>
  <c r="P155" i="3"/>
  <c r="BI151" i="3"/>
  <c r="BH151" i="3"/>
  <c r="BG151" i="3"/>
  <c r="BF151" i="3"/>
  <c r="T151" i="3"/>
  <c r="R151" i="3"/>
  <c r="P151" i="3"/>
  <c r="BI149" i="3"/>
  <c r="BH149" i="3"/>
  <c r="BG149" i="3"/>
  <c r="BF149" i="3"/>
  <c r="T149" i="3"/>
  <c r="R149" i="3"/>
  <c r="P149" i="3"/>
  <c r="BI147" i="3"/>
  <c r="BH147" i="3"/>
  <c r="BG147" i="3"/>
  <c r="BF147" i="3"/>
  <c r="T147" i="3"/>
  <c r="R147" i="3"/>
  <c r="P147" i="3"/>
  <c r="BI145" i="3"/>
  <c r="BH145" i="3"/>
  <c r="BG145" i="3"/>
  <c r="BF145" i="3"/>
  <c r="T145" i="3"/>
  <c r="R145" i="3"/>
  <c r="P145" i="3"/>
  <c r="BI142" i="3"/>
  <c r="BH142" i="3"/>
  <c r="BG142" i="3"/>
  <c r="BF142" i="3"/>
  <c r="T142" i="3"/>
  <c r="R142" i="3"/>
  <c r="P142" i="3"/>
  <c r="BI140" i="3"/>
  <c r="BH140" i="3"/>
  <c r="BG140" i="3"/>
  <c r="BF140" i="3"/>
  <c r="T140" i="3"/>
  <c r="R140" i="3"/>
  <c r="P140" i="3"/>
  <c r="BI138" i="3"/>
  <c r="BH138" i="3"/>
  <c r="BG138" i="3"/>
  <c r="BF138" i="3"/>
  <c r="T138" i="3"/>
  <c r="R138" i="3"/>
  <c r="P138" i="3"/>
  <c r="BI135" i="3"/>
  <c r="BH135" i="3"/>
  <c r="BG135" i="3"/>
  <c r="BF135" i="3"/>
  <c r="T135" i="3"/>
  <c r="R135" i="3"/>
  <c r="P135" i="3"/>
  <c r="BI133" i="3"/>
  <c r="BH133" i="3"/>
  <c r="BG133" i="3"/>
  <c r="BF133" i="3"/>
  <c r="T133" i="3"/>
  <c r="R133" i="3"/>
  <c r="P133" i="3"/>
  <c r="BI131" i="3"/>
  <c r="BH131" i="3"/>
  <c r="BG131" i="3"/>
  <c r="BF131" i="3"/>
  <c r="T131" i="3"/>
  <c r="R131" i="3"/>
  <c r="P131" i="3"/>
  <c r="BI129" i="3"/>
  <c r="BH129" i="3"/>
  <c r="BG129" i="3"/>
  <c r="BF129" i="3"/>
  <c r="T129" i="3"/>
  <c r="R129" i="3"/>
  <c r="P129" i="3"/>
  <c r="BI127" i="3"/>
  <c r="BH127" i="3"/>
  <c r="BG127" i="3"/>
  <c r="BF127" i="3"/>
  <c r="T127" i="3"/>
  <c r="R127" i="3"/>
  <c r="P127" i="3"/>
  <c r="BI125" i="3"/>
  <c r="BH125" i="3"/>
  <c r="BG125" i="3"/>
  <c r="BF125" i="3"/>
  <c r="T125" i="3"/>
  <c r="R125" i="3"/>
  <c r="P125" i="3"/>
  <c r="BI123" i="3"/>
  <c r="BH123" i="3"/>
  <c r="BG123" i="3"/>
  <c r="BF123" i="3"/>
  <c r="T123" i="3"/>
  <c r="R123" i="3"/>
  <c r="P123" i="3"/>
  <c r="J118" i="3"/>
  <c r="J117" i="3"/>
  <c r="F117" i="3"/>
  <c r="F115" i="3"/>
  <c r="E113" i="3"/>
  <c r="J92" i="3"/>
  <c r="J91" i="3"/>
  <c r="F91" i="3"/>
  <c r="F89" i="3"/>
  <c r="E87" i="3"/>
  <c r="J18" i="3"/>
  <c r="E18" i="3"/>
  <c r="F118" i="3"/>
  <c r="J17" i="3"/>
  <c r="J12" i="3"/>
  <c r="J89" i="3"/>
  <c r="E7" i="3"/>
  <c r="E85" i="3"/>
  <c r="J37" i="2"/>
  <c r="J36" i="2"/>
  <c r="AY95" i="1"/>
  <c r="J35" i="2"/>
  <c r="AX95" i="1" s="1"/>
  <c r="BI912" i="2"/>
  <c r="BH912" i="2"/>
  <c r="BG912" i="2"/>
  <c r="BF912" i="2"/>
  <c r="T912" i="2"/>
  <c r="R912" i="2"/>
  <c r="P912" i="2"/>
  <c r="BI909" i="2"/>
  <c r="BH909" i="2"/>
  <c r="BG909" i="2"/>
  <c r="BF909" i="2"/>
  <c r="T909" i="2"/>
  <c r="R909" i="2"/>
  <c r="P909" i="2"/>
  <c r="BI899" i="2"/>
  <c r="BH899" i="2"/>
  <c r="BG899" i="2"/>
  <c r="BF899" i="2"/>
  <c r="T899" i="2"/>
  <c r="R899" i="2"/>
  <c r="P899" i="2"/>
  <c r="BI884" i="2"/>
  <c r="BH884" i="2"/>
  <c r="BG884" i="2"/>
  <c r="BF884" i="2"/>
  <c r="T884" i="2"/>
  <c r="R884" i="2"/>
  <c r="P884" i="2"/>
  <c r="BI882" i="2"/>
  <c r="BH882" i="2"/>
  <c r="BG882" i="2"/>
  <c r="BF882" i="2"/>
  <c r="T882" i="2"/>
  <c r="R882" i="2"/>
  <c r="P882" i="2"/>
  <c r="BI880" i="2"/>
  <c r="BH880" i="2"/>
  <c r="BG880" i="2"/>
  <c r="BF880" i="2"/>
  <c r="T880" i="2"/>
  <c r="R880" i="2"/>
  <c r="P880" i="2"/>
  <c r="BI878" i="2"/>
  <c r="BH878" i="2"/>
  <c r="BG878" i="2"/>
  <c r="BF878" i="2"/>
  <c r="T878" i="2"/>
  <c r="R878" i="2"/>
  <c r="P878" i="2"/>
  <c r="BI875" i="2"/>
  <c r="BH875" i="2"/>
  <c r="BG875" i="2"/>
  <c r="BF875" i="2"/>
  <c r="T875" i="2"/>
  <c r="R875" i="2"/>
  <c r="P875" i="2"/>
  <c r="BI872" i="2"/>
  <c r="BH872" i="2"/>
  <c r="BG872" i="2"/>
  <c r="BF872" i="2"/>
  <c r="T872" i="2"/>
  <c r="R872" i="2"/>
  <c r="P872" i="2"/>
  <c r="BI866" i="2"/>
  <c r="BH866" i="2"/>
  <c r="BG866" i="2"/>
  <c r="BF866" i="2"/>
  <c r="T866" i="2"/>
  <c r="R866" i="2"/>
  <c r="P866" i="2"/>
  <c r="BI861" i="2"/>
  <c r="BH861" i="2"/>
  <c r="BG861" i="2"/>
  <c r="BF861" i="2"/>
  <c r="T861" i="2"/>
  <c r="R861" i="2"/>
  <c r="P861" i="2"/>
  <c r="BI858" i="2"/>
  <c r="BH858" i="2"/>
  <c r="BG858" i="2"/>
  <c r="BF858" i="2"/>
  <c r="T858" i="2"/>
  <c r="R858" i="2"/>
  <c r="P858" i="2"/>
  <c r="BI855" i="2"/>
  <c r="BH855" i="2"/>
  <c r="BG855" i="2"/>
  <c r="BF855" i="2"/>
  <c r="T855" i="2"/>
  <c r="R855" i="2"/>
  <c r="P855" i="2"/>
  <c r="BI850" i="2"/>
  <c r="BH850" i="2"/>
  <c r="BG850" i="2"/>
  <c r="BF850" i="2"/>
  <c r="T850" i="2"/>
  <c r="R850" i="2"/>
  <c r="P850" i="2"/>
  <c r="BI847" i="2"/>
  <c r="BH847" i="2"/>
  <c r="BG847" i="2"/>
  <c r="BF847" i="2"/>
  <c r="T847" i="2"/>
  <c r="R847" i="2"/>
  <c r="P847" i="2"/>
  <c r="BI844" i="2"/>
  <c r="BH844" i="2"/>
  <c r="BG844" i="2"/>
  <c r="BF844" i="2"/>
  <c r="T844" i="2"/>
  <c r="R844" i="2"/>
  <c r="P844" i="2"/>
  <c r="BI841" i="2"/>
  <c r="BH841" i="2"/>
  <c r="BG841" i="2"/>
  <c r="BF841" i="2"/>
  <c r="T841" i="2"/>
  <c r="R841" i="2"/>
  <c r="P841" i="2"/>
  <c r="BI838" i="2"/>
  <c r="BH838" i="2"/>
  <c r="BG838" i="2"/>
  <c r="BF838" i="2"/>
  <c r="T838" i="2"/>
  <c r="R838" i="2"/>
  <c r="P838" i="2"/>
  <c r="BI830" i="2"/>
  <c r="BH830" i="2"/>
  <c r="BG830" i="2"/>
  <c r="BF830" i="2"/>
  <c r="T830" i="2"/>
  <c r="R830" i="2"/>
  <c r="P830" i="2"/>
  <c r="BI827" i="2"/>
  <c r="BH827" i="2"/>
  <c r="BG827" i="2"/>
  <c r="BF827" i="2"/>
  <c r="T827" i="2"/>
  <c r="R827" i="2"/>
  <c r="P827" i="2"/>
  <c r="BI824" i="2"/>
  <c r="BH824" i="2"/>
  <c r="BG824" i="2"/>
  <c r="BF824" i="2"/>
  <c r="T824" i="2"/>
  <c r="R824" i="2"/>
  <c r="P824" i="2"/>
  <c r="BI821" i="2"/>
  <c r="BH821" i="2"/>
  <c r="BG821" i="2"/>
  <c r="BF821" i="2"/>
  <c r="T821" i="2"/>
  <c r="R821" i="2"/>
  <c r="P821" i="2"/>
  <c r="BI819" i="2"/>
  <c r="BH819" i="2"/>
  <c r="BG819" i="2"/>
  <c r="BF819" i="2"/>
  <c r="T819" i="2"/>
  <c r="R819" i="2"/>
  <c r="P819" i="2"/>
  <c r="BI816" i="2"/>
  <c r="BH816" i="2"/>
  <c r="BG816" i="2"/>
  <c r="BF816" i="2"/>
  <c r="T816" i="2"/>
  <c r="R816" i="2"/>
  <c r="P816" i="2"/>
  <c r="BI814" i="2"/>
  <c r="BH814" i="2"/>
  <c r="BG814" i="2"/>
  <c r="BF814" i="2"/>
  <c r="T814" i="2"/>
  <c r="R814" i="2"/>
  <c r="P814" i="2"/>
  <c r="BI812" i="2"/>
  <c r="BH812" i="2"/>
  <c r="BG812" i="2"/>
  <c r="BF812" i="2"/>
  <c r="T812" i="2"/>
  <c r="R812" i="2"/>
  <c r="P812" i="2"/>
  <c r="BI809" i="2"/>
  <c r="BH809" i="2"/>
  <c r="BG809" i="2"/>
  <c r="BF809" i="2"/>
  <c r="T809" i="2"/>
  <c r="R809" i="2"/>
  <c r="P809" i="2"/>
  <c r="BI806" i="2"/>
  <c r="BH806" i="2"/>
  <c r="BG806" i="2"/>
  <c r="BF806" i="2"/>
  <c r="T806" i="2"/>
  <c r="R806" i="2"/>
  <c r="P806" i="2"/>
  <c r="BI804" i="2"/>
  <c r="BH804" i="2"/>
  <c r="BG804" i="2"/>
  <c r="BF804" i="2"/>
  <c r="T804" i="2"/>
  <c r="R804" i="2"/>
  <c r="P804" i="2"/>
  <c r="BI801" i="2"/>
  <c r="BH801" i="2"/>
  <c r="BG801" i="2"/>
  <c r="BF801" i="2"/>
  <c r="T801" i="2"/>
  <c r="R801" i="2"/>
  <c r="P801" i="2"/>
  <c r="BI798" i="2"/>
  <c r="BH798" i="2"/>
  <c r="BG798" i="2"/>
  <c r="BF798" i="2"/>
  <c r="T798" i="2"/>
  <c r="R798" i="2"/>
  <c r="P798" i="2"/>
  <c r="BI796" i="2"/>
  <c r="BH796" i="2"/>
  <c r="BG796" i="2"/>
  <c r="BF796" i="2"/>
  <c r="T796" i="2"/>
  <c r="R796" i="2"/>
  <c r="P796" i="2"/>
  <c r="BI793" i="2"/>
  <c r="BH793" i="2"/>
  <c r="BG793" i="2"/>
  <c r="BF793" i="2"/>
  <c r="T793" i="2"/>
  <c r="R793" i="2"/>
  <c r="P793" i="2"/>
  <c r="BI787" i="2"/>
  <c r="BH787" i="2"/>
  <c r="BG787" i="2"/>
  <c r="BF787" i="2"/>
  <c r="T787" i="2"/>
  <c r="R787" i="2"/>
  <c r="P787" i="2"/>
  <c r="BI785" i="2"/>
  <c r="BH785" i="2"/>
  <c r="BG785" i="2"/>
  <c r="BF785" i="2"/>
  <c r="T785" i="2"/>
  <c r="R785" i="2"/>
  <c r="P785" i="2"/>
  <c r="BI783" i="2"/>
  <c r="BH783" i="2"/>
  <c r="BG783" i="2"/>
  <c r="BF783" i="2"/>
  <c r="T783" i="2"/>
  <c r="R783" i="2"/>
  <c r="P783" i="2"/>
  <c r="BI781" i="2"/>
  <c r="BH781" i="2"/>
  <c r="BG781" i="2"/>
  <c r="BF781" i="2"/>
  <c r="T781" i="2"/>
  <c r="R781" i="2"/>
  <c r="P781" i="2"/>
  <c r="BI777" i="2"/>
  <c r="BH777" i="2"/>
  <c r="BG777" i="2"/>
  <c r="BF777" i="2"/>
  <c r="T777" i="2"/>
  <c r="R777" i="2"/>
  <c r="P777" i="2"/>
  <c r="BI774" i="2"/>
  <c r="BH774" i="2"/>
  <c r="BG774" i="2"/>
  <c r="BF774" i="2"/>
  <c r="T774" i="2"/>
  <c r="R774" i="2"/>
  <c r="P774" i="2"/>
  <c r="BI770" i="2"/>
  <c r="BH770" i="2"/>
  <c r="BG770" i="2"/>
  <c r="BF770" i="2"/>
  <c r="T770" i="2"/>
  <c r="R770" i="2"/>
  <c r="P770" i="2"/>
  <c r="BI766" i="2"/>
  <c r="BH766" i="2"/>
  <c r="BG766" i="2"/>
  <c r="BF766" i="2"/>
  <c r="T766" i="2"/>
  <c r="R766" i="2"/>
  <c r="P766" i="2"/>
  <c r="BI763" i="2"/>
  <c r="BH763" i="2"/>
  <c r="BG763" i="2"/>
  <c r="BF763" i="2"/>
  <c r="T763" i="2"/>
  <c r="R763" i="2"/>
  <c r="P763" i="2"/>
  <c r="BI761" i="2"/>
  <c r="BH761" i="2"/>
  <c r="BG761" i="2"/>
  <c r="BF761" i="2"/>
  <c r="T761" i="2"/>
  <c r="R761" i="2"/>
  <c r="P761" i="2"/>
  <c r="BI758" i="2"/>
  <c r="BH758" i="2"/>
  <c r="BG758" i="2"/>
  <c r="BF758" i="2"/>
  <c r="T758" i="2"/>
  <c r="R758" i="2"/>
  <c r="P758" i="2"/>
  <c r="BI752" i="2"/>
  <c r="BH752" i="2"/>
  <c r="BG752" i="2"/>
  <c r="BF752" i="2"/>
  <c r="T752" i="2"/>
  <c r="R752" i="2"/>
  <c r="P752" i="2"/>
  <c r="BI746" i="2"/>
  <c r="BH746" i="2"/>
  <c r="BG746" i="2"/>
  <c r="BF746" i="2"/>
  <c r="T746" i="2"/>
  <c r="R746" i="2"/>
  <c r="P746" i="2"/>
  <c r="BI743" i="2"/>
  <c r="BH743" i="2"/>
  <c r="BG743" i="2"/>
  <c r="BF743" i="2"/>
  <c r="T743" i="2"/>
  <c r="R743" i="2"/>
  <c r="P743" i="2"/>
  <c r="BI740" i="2"/>
  <c r="BH740" i="2"/>
  <c r="BG740" i="2"/>
  <c r="BF740" i="2"/>
  <c r="T740" i="2"/>
  <c r="R740" i="2"/>
  <c r="P740" i="2"/>
  <c r="BI737" i="2"/>
  <c r="BH737" i="2"/>
  <c r="BG737" i="2"/>
  <c r="BF737" i="2"/>
  <c r="T737" i="2"/>
  <c r="R737" i="2"/>
  <c r="P737" i="2"/>
  <c r="BI735" i="2"/>
  <c r="BH735" i="2"/>
  <c r="BG735" i="2"/>
  <c r="BF735" i="2"/>
  <c r="T735" i="2"/>
  <c r="R735" i="2"/>
  <c r="P735" i="2"/>
  <c r="BI732" i="2"/>
  <c r="BH732" i="2"/>
  <c r="BG732" i="2"/>
  <c r="BF732" i="2"/>
  <c r="T732" i="2"/>
  <c r="R732" i="2"/>
  <c r="P732" i="2"/>
  <c r="BI725" i="2"/>
  <c r="BH725" i="2"/>
  <c r="BG725" i="2"/>
  <c r="BF725" i="2"/>
  <c r="T725" i="2"/>
  <c r="R725" i="2"/>
  <c r="P725" i="2"/>
  <c r="BI722" i="2"/>
  <c r="BH722" i="2"/>
  <c r="BG722" i="2"/>
  <c r="BF722" i="2"/>
  <c r="T722" i="2"/>
  <c r="R722" i="2"/>
  <c r="P722" i="2"/>
  <c r="BI719" i="2"/>
  <c r="BH719" i="2"/>
  <c r="BG719" i="2"/>
  <c r="BF719" i="2"/>
  <c r="T719" i="2"/>
  <c r="R719" i="2"/>
  <c r="P719" i="2"/>
  <c r="BI717" i="2"/>
  <c r="BH717" i="2"/>
  <c r="BG717" i="2"/>
  <c r="BF717" i="2"/>
  <c r="T717" i="2"/>
  <c r="R717" i="2"/>
  <c r="P717" i="2"/>
  <c r="BI714" i="2"/>
  <c r="BH714" i="2"/>
  <c r="BG714" i="2"/>
  <c r="BF714" i="2"/>
  <c r="T714" i="2"/>
  <c r="R714" i="2"/>
  <c r="P714" i="2"/>
  <c r="BI712" i="2"/>
  <c r="BH712" i="2"/>
  <c r="BG712" i="2"/>
  <c r="BF712" i="2"/>
  <c r="T712" i="2"/>
  <c r="R712" i="2"/>
  <c r="P712" i="2"/>
  <c r="BI709" i="2"/>
  <c r="BH709" i="2"/>
  <c r="BG709" i="2"/>
  <c r="BF709" i="2"/>
  <c r="T709" i="2"/>
  <c r="R709" i="2"/>
  <c r="P709" i="2"/>
  <c r="BI703" i="2"/>
  <c r="BH703" i="2"/>
  <c r="BG703" i="2"/>
  <c r="BF703" i="2"/>
  <c r="T703" i="2"/>
  <c r="R703" i="2"/>
  <c r="P703" i="2"/>
  <c r="BI701" i="2"/>
  <c r="BH701" i="2"/>
  <c r="BG701" i="2"/>
  <c r="BF701" i="2"/>
  <c r="T701" i="2"/>
  <c r="R701" i="2"/>
  <c r="P701" i="2"/>
  <c r="BI699" i="2"/>
  <c r="BH699" i="2"/>
  <c r="BG699" i="2"/>
  <c r="BF699" i="2"/>
  <c r="T699" i="2"/>
  <c r="R699" i="2"/>
  <c r="P699" i="2"/>
  <c r="BI697" i="2"/>
  <c r="BH697" i="2"/>
  <c r="BG697" i="2"/>
  <c r="BF697" i="2"/>
  <c r="T697" i="2"/>
  <c r="R697" i="2"/>
  <c r="P697" i="2"/>
  <c r="BI693" i="2"/>
  <c r="BH693" i="2"/>
  <c r="BG693" i="2"/>
  <c r="BF693" i="2"/>
  <c r="T693" i="2"/>
  <c r="R693" i="2"/>
  <c r="P693" i="2"/>
  <c r="BI689" i="2"/>
  <c r="BH689" i="2"/>
  <c r="BG689" i="2"/>
  <c r="BF689" i="2"/>
  <c r="T689" i="2"/>
  <c r="R689" i="2"/>
  <c r="P689" i="2"/>
  <c r="BI686" i="2"/>
  <c r="BH686" i="2"/>
  <c r="BG686" i="2"/>
  <c r="BF686" i="2"/>
  <c r="T686" i="2"/>
  <c r="R686" i="2"/>
  <c r="P686" i="2"/>
  <c r="BI684" i="2"/>
  <c r="BH684" i="2"/>
  <c r="BG684" i="2"/>
  <c r="BF684" i="2"/>
  <c r="T684" i="2"/>
  <c r="R684" i="2"/>
  <c r="P684" i="2"/>
  <c r="BI677" i="2"/>
  <c r="BH677" i="2"/>
  <c r="BG677" i="2"/>
  <c r="BF677" i="2"/>
  <c r="T677" i="2"/>
  <c r="R677" i="2"/>
  <c r="P677" i="2"/>
  <c r="BI674" i="2"/>
  <c r="BH674" i="2"/>
  <c r="BG674" i="2"/>
  <c r="BF674" i="2"/>
  <c r="T674" i="2"/>
  <c r="R674" i="2"/>
  <c r="P674" i="2"/>
  <c r="BI671" i="2"/>
  <c r="BH671" i="2"/>
  <c r="BG671" i="2"/>
  <c r="BF671" i="2"/>
  <c r="T671" i="2"/>
  <c r="R671" i="2"/>
  <c r="P671" i="2"/>
  <c r="BI659" i="2"/>
  <c r="BH659" i="2"/>
  <c r="BG659" i="2"/>
  <c r="BF659" i="2"/>
  <c r="T659" i="2"/>
  <c r="R659" i="2"/>
  <c r="P659" i="2"/>
  <c r="BI657" i="2"/>
  <c r="BH657" i="2"/>
  <c r="BG657" i="2"/>
  <c r="BF657" i="2"/>
  <c r="T657" i="2"/>
  <c r="R657" i="2"/>
  <c r="P657" i="2"/>
  <c r="BI654" i="2"/>
  <c r="BH654" i="2"/>
  <c r="BG654" i="2"/>
  <c r="BF654" i="2"/>
  <c r="T654" i="2"/>
  <c r="R654" i="2"/>
  <c r="P654" i="2"/>
  <c r="BI649" i="2"/>
  <c r="BH649" i="2"/>
  <c r="BG649" i="2"/>
  <c r="BF649" i="2"/>
  <c r="T649" i="2"/>
  <c r="R649" i="2"/>
  <c r="P649" i="2"/>
  <c r="BI644" i="2"/>
  <c r="BH644" i="2"/>
  <c r="BG644" i="2"/>
  <c r="BF644" i="2"/>
  <c r="T644" i="2"/>
  <c r="R644" i="2"/>
  <c r="P644" i="2"/>
  <c r="BI639" i="2"/>
  <c r="BH639" i="2"/>
  <c r="BG639" i="2"/>
  <c r="BF639" i="2"/>
  <c r="T639" i="2"/>
  <c r="R639" i="2"/>
  <c r="P639" i="2"/>
  <c r="BI636" i="2"/>
  <c r="BH636" i="2"/>
  <c r="BG636" i="2"/>
  <c r="BF636" i="2"/>
  <c r="T636" i="2"/>
  <c r="R636" i="2"/>
  <c r="P636" i="2"/>
  <c r="BI633" i="2"/>
  <c r="BH633" i="2"/>
  <c r="BG633" i="2"/>
  <c r="BF633" i="2"/>
  <c r="T633" i="2"/>
  <c r="R633" i="2"/>
  <c r="P633" i="2"/>
  <c r="BI630" i="2"/>
  <c r="BH630" i="2"/>
  <c r="BG630" i="2"/>
  <c r="BF630" i="2"/>
  <c r="T630" i="2"/>
  <c r="R630" i="2"/>
  <c r="P630" i="2"/>
  <c r="BI628" i="2"/>
  <c r="BH628" i="2"/>
  <c r="BG628" i="2"/>
  <c r="BF628" i="2"/>
  <c r="T628" i="2"/>
  <c r="R628" i="2"/>
  <c r="P628" i="2"/>
  <c r="BI625" i="2"/>
  <c r="BH625" i="2"/>
  <c r="BG625" i="2"/>
  <c r="BF625" i="2"/>
  <c r="T625" i="2"/>
  <c r="R625" i="2"/>
  <c r="P625" i="2"/>
  <c r="BI620" i="2"/>
  <c r="BH620" i="2"/>
  <c r="BG620" i="2"/>
  <c r="BF620" i="2"/>
  <c r="T620" i="2"/>
  <c r="R620" i="2"/>
  <c r="P620" i="2"/>
  <c r="BI617" i="2"/>
  <c r="BH617" i="2"/>
  <c r="BG617" i="2"/>
  <c r="BF617" i="2"/>
  <c r="T617" i="2"/>
  <c r="R617" i="2"/>
  <c r="P617" i="2"/>
  <c r="BI615" i="2"/>
  <c r="BH615" i="2"/>
  <c r="BG615" i="2"/>
  <c r="BF615" i="2"/>
  <c r="T615" i="2"/>
  <c r="R615" i="2"/>
  <c r="P615" i="2"/>
  <c r="BI610" i="2"/>
  <c r="BH610" i="2"/>
  <c r="BG610" i="2"/>
  <c r="BF610" i="2"/>
  <c r="T610" i="2"/>
  <c r="R610" i="2"/>
  <c r="P610" i="2"/>
  <c r="BI608" i="2"/>
  <c r="BH608" i="2"/>
  <c r="BG608" i="2"/>
  <c r="BF608" i="2"/>
  <c r="T608" i="2"/>
  <c r="R608" i="2"/>
  <c r="P608" i="2"/>
  <c r="BI605" i="2"/>
  <c r="BH605" i="2"/>
  <c r="BG605" i="2"/>
  <c r="BF605" i="2"/>
  <c r="T605" i="2"/>
  <c r="R605" i="2"/>
  <c r="P605" i="2"/>
  <c r="BI603" i="2"/>
  <c r="BH603" i="2"/>
  <c r="BG603" i="2"/>
  <c r="BF603" i="2"/>
  <c r="T603" i="2"/>
  <c r="R603" i="2"/>
  <c r="P603" i="2"/>
  <c r="BI601" i="2"/>
  <c r="BH601" i="2"/>
  <c r="BG601" i="2"/>
  <c r="BF601" i="2"/>
  <c r="T601" i="2"/>
  <c r="R601" i="2"/>
  <c r="P601" i="2"/>
  <c r="BI599" i="2"/>
  <c r="BH599" i="2"/>
  <c r="BG599" i="2"/>
  <c r="BF599" i="2"/>
  <c r="T599" i="2"/>
  <c r="R599" i="2"/>
  <c r="P599" i="2"/>
  <c r="BI593" i="2"/>
  <c r="BH593" i="2"/>
  <c r="BG593" i="2"/>
  <c r="BF593" i="2"/>
  <c r="T593" i="2"/>
  <c r="R593" i="2"/>
  <c r="P593" i="2"/>
  <c r="BI585" i="2"/>
  <c r="BH585" i="2"/>
  <c r="BG585" i="2"/>
  <c r="BF585" i="2"/>
  <c r="T585" i="2"/>
  <c r="R585" i="2"/>
  <c r="P585" i="2"/>
  <c r="BI583" i="2"/>
  <c r="BH583" i="2"/>
  <c r="BG583" i="2"/>
  <c r="BF583" i="2"/>
  <c r="T583" i="2"/>
  <c r="R583" i="2"/>
  <c r="P583" i="2"/>
  <c r="BI578" i="2"/>
  <c r="BH578" i="2"/>
  <c r="BG578" i="2"/>
  <c r="BF578" i="2"/>
  <c r="T578" i="2"/>
  <c r="R578" i="2"/>
  <c r="P578" i="2"/>
  <c r="BI576" i="2"/>
  <c r="BH576" i="2"/>
  <c r="BG576" i="2"/>
  <c r="BF576" i="2"/>
  <c r="T576" i="2"/>
  <c r="R576" i="2"/>
  <c r="P576" i="2"/>
  <c r="BI562" i="2"/>
  <c r="BH562" i="2"/>
  <c r="BG562" i="2"/>
  <c r="BF562" i="2"/>
  <c r="T562" i="2"/>
  <c r="R562" i="2"/>
  <c r="P562" i="2"/>
  <c r="BI560" i="2"/>
  <c r="BH560" i="2"/>
  <c r="BG560" i="2"/>
  <c r="BF560" i="2"/>
  <c r="T560" i="2"/>
  <c r="R560" i="2"/>
  <c r="P560" i="2"/>
  <c r="BI557" i="2"/>
  <c r="BH557" i="2"/>
  <c r="BG557" i="2"/>
  <c r="BF557" i="2"/>
  <c r="T557" i="2"/>
  <c r="R557" i="2"/>
  <c r="P557" i="2"/>
  <c r="BI554" i="2"/>
  <c r="BH554" i="2"/>
  <c r="BG554" i="2"/>
  <c r="BF554" i="2"/>
  <c r="T554" i="2"/>
  <c r="R554" i="2"/>
  <c r="P554" i="2"/>
  <c r="BI551" i="2"/>
  <c r="BH551" i="2"/>
  <c r="BG551" i="2"/>
  <c r="BF551" i="2"/>
  <c r="T551" i="2"/>
  <c r="T550" i="2"/>
  <c r="R551" i="2"/>
  <c r="R550" i="2"/>
  <c r="P551" i="2"/>
  <c r="P550" i="2" s="1"/>
  <c r="BI548" i="2"/>
  <c r="BH548" i="2"/>
  <c r="BG548" i="2"/>
  <c r="BF548" i="2"/>
  <c r="T548" i="2"/>
  <c r="R548" i="2"/>
  <c r="P548" i="2"/>
  <c r="BI545" i="2"/>
  <c r="BH545" i="2"/>
  <c r="BG545" i="2"/>
  <c r="BF545" i="2"/>
  <c r="T545" i="2"/>
  <c r="R545" i="2"/>
  <c r="P545" i="2"/>
  <c r="BI543" i="2"/>
  <c r="BH543" i="2"/>
  <c r="BG543" i="2"/>
  <c r="BF543" i="2"/>
  <c r="T543" i="2"/>
  <c r="R543" i="2"/>
  <c r="P543" i="2"/>
  <c r="BI540" i="2"/>
  <c r="BH540" i="2"/>
  <c r="BG540" i="2"/>
  <c r="BF540" i="2"/>
  <c r="T540" i="2"/>
  <c r="R540" i="2"/>
  <c r="P540" i="2"/>
  <c r="BI538" i="2"/>
  <c r="BH538" i="2"/>
  <c r="BG538" i="2"/>
  <c r="BF538" i="2"/>
  <c r="T538" i="2"/>
  <c r="R538" i="2"/>
  <c r="P538" i="2"/>
  <c r="BI535" i="2"/>
  <c r="BH535" i="2"/>
  <c r="BG535" i="2"/>
  <c r="BF535" i="2"/>
  <c r="T535" i="2"/>
  <c r="R535" i="2"/>
  <c r="P535" i="2"/>
  <c r="BI533" i="2"/>
  <c r="BH533" i="2"/>
  <c r="BG533" i="2"/>
  <c r="BF533" i="2"/>
  <c r="T533" i="2"/>
  <c r="R533" i="2"/>
  <c r="P533" i="2"/>
  <c r="BI530" i="2"/>
  <c r="BH530" i="2"/>
  <c r="BG530" i="2"/>
  <c r="BF530" i="2"/>
  <c r="T530" i="2"/>
  <c r="R530" i="2"/>
  <c r="P530" i="2"/>
  <c r="BI527" i="2"/>
  <c r="BH527" i="2"/>
  <c r="BG527" i="2"/>
  <c r="BF527" i="2"/>
  <c r="T527" i="2"/>
  <c r="R527" i="2"/>
  <c r="P527" i="2"/>
  <c r="BI524" i="2"/>
  <c r="BH524" i="2"/>
  <c r="BG524" i="2"/>
  <c r="BF524" i="2"/>
  <c r="T524" i="2"/>
  <c r="R524" i="2"/>
  <c r="P524" i="2"/>
  <c r="BI521" i="2"/>
  <c r="BH521" i="2"/>
  <c r="BG521" i="2"/>
  <c r="BF521" i="2"/>
  <c r="T521" i="2"/>
  <c r="R521" i="2"/>
  <c r="P521" i="2"/>
  <c r="BI518" i="2"/>
  <c r="BH518" i="2"/>
  <c r="BG518" i="2"/>
  <c r="BF518" i="2"/>
  <c r="T518" i="2"/>
  <c r="R518" i="2"/>
  <c r="P518" i="2"/>
  <c r="BI515" i="2"/>
  <c r="BH515" i="2"/>
  <c r="BG515" i="2"/>
  <c r="BF515" i="2"/>
  <c r="T515" i="2"/>
  <c r="R515" i="2"/>
  <c r="P515" i="2"/>
  <c r="BI513" i="2"/>
  <c r="BH513" i="2"/>
  <c r="BG513" i="2"/>
  <c r="BF513" i="2"/>
  <c r="T513" i="2"/>
  <c r="R513" i="2"/>
  <c r="P513" i="2"/>
  <c r="BI509" i="2"/>
  <c r="BH509" i="2"/>
  <c r="BG509" i="2"/>
  <c r="BF509" i="2"/>
  <c r="T509" i="2"/>
  <c r="R509" i="2"/>
  <c r="P509" i="2"/>
  <c r="BI505" i="2"/>
  <c r="BH505" i="2"/>
  <c r="BG505" i="2"/>
  <c r="BF505" i="2"/>
  <c r="T505" i="2"/>
  <c r="R505" i="2"/>
  <c r="P505" i="2"/>
  <c r="BI503" i="2"/>
  <c r="BH503" i="2"/>
  <c r="BG503" i="2"/>
  <c r="BF503" i="2"/>
  <c r="T503" i="2"/>
  <c r="R503" i="2"/>
  <c r="P503" i="2"/>
  <c r="BI500" i="2"/>
  <c r="BH500" i="2"/>
  <c r="BG500" i="2"/>
  <c r="BF500" i="2"/>
  <c r="T500" i="2"/>
  <c r="R500" i="2"/>
  <c r="P500" i="2"/>
  <c r="BI497" i="2"/>
  <c r="BH497" i="2"/>
  <c r="BG497" i="2"/>
  <c r="BF497" i="2"/>
  <c r="T497" i="2"/>
  <c r="R497" i="2"/>
  <c r="P497" i="2"/>
  <c r="BI495" i="2"/>
  <c r="BH495" i="2"/>
  <c r="BG495" i="2"/>
  <c r="BF495" i="2"/>
  <c r="T495" i="2"/>
  <c r="R495" i="2"/>
  <c r="P495" i="2"/>
  <c r="BI492" i="2"/>
  <c r="BH492" i="2"/>
  <c r="BG492" i="2"/>
  <c r="BF492" i="2"/>
  <c r="T492" i="2"/>
  <c r="R492" i="2"/>
  <c r="P492" i="2"/>
  <c r="BI490" i="2"/>
  <c r="BH490" i="2"/>
  <c r="BG490" i="2"/>
  <c r="BF490" i="2"/>
  <c r="T490" i="2"/>
  <c r="R490" i="2"/>
  <c r="P490" i="2"/>
  <c r="BI488" i="2"/>
  <c r="BH488" i="2"/>
  <c r="BG488" i="2"/>
  <c r="BF488" i="2"/>
  <c r="T488" i="2"/>
  <c r="R488" i="2"/>
  <c r="P488" i="2"/>
  <c r="BI485" i="2"/>
  <c r="BH485" i="2"/>
  <c r="BG485" i="2"/>
  <c r="BF485" i="2"/>
  <c r="T485" i="2"/>
  <c r="R485" i="2"/>
  <c r="P485" i="2"/>
  <c r="BI483" i="2"/>
  <c r="BH483" i="2"/>
  <c r="BG483" i="2"/>
  <c r="BF483" i="2"/>
  <c r="T483" i="2"/>
  <c r="R483" i="2"/>
  <c r="P483" i="2"/>
  <c r="BI480" i="2"/>
  <c r="BH480" i="2"/>
  <c r="BG480" i="2"/>
  <c r="BF480" i="2"/>
  <c r="T480" i="2"/>
  <c r="R480" i="2"/>
  <c r="P480" i="2"/>
  <c r="BI477" i="2"/>
  <c r="BH477" i="2"/>
  <c r="BG477" i="2"/>
  <c r="BF477" i="2"/>
  <c r="T477" i="2"/>
  <c r="R477" i="2"/>
  <c r="P477" i="2"/>
  <c r="BI475" i="2"/>
  <c r="BH475" i="2"/>
  <c r="BG475" i="2"/>
  <c r="BF475" i="2"/>
  <c r="T475" i="2"/>
  <c r="R475" i="2"/>
  <c r="P475" i="2"/>
  <c r="BI472" i="2"/>
  <c r="BH472" i="2"/>
  <c r="BG472" i="2"/>
  <c r="BF472" i="2"/>
  <c r="T472" i="2"/>
  <c r="R472" i="2"/>
  <c r="P472" i="2"/>
  <c r="BI470" i="2"/>
  <c r="BH470" i="2"/>
  <c r="BG470" i="2"/>
  <c r="BF470" i="2"/>
  <c r="T470" i="2"/>
  <c r="R470" i="2"/>
  <c r="P470" i="2"/>
  <c r="BI466" i="2"/>
  <c r="BH466" i="2"/>
  <c r="BG466" i="2"/>
  <c r="BF466" i="2"/>
  <c r="T466" i="2"/>
  <c r="T465" i="2" s="1"/>
  <c r="R466" i="2"/>
  <c r="R465" i="2"/>
  <c r="P466" i="2"/>
  <c r="P465" i="2"/>
  <c r="BI463" i="2"/>
  <c r="BH463" i="2"/>
  <c r="BG463" i="2"/>
  <c r="BF463" i="2"/>
  <c r="T463" i="2"/>
  <c r="R463" i="2"/>
  <c r="P463" i="2"/>
  <c r="BI460" i="2"/>
  <c r="BH460" i="2"/>
  <c r="BG460" i="2"/>
  <c r="BF460" i="2"/>
  <c r="T460" i="2"/>
  <c r="R460" i="2"/>
  <c r="P460" i="2"/>
  <c r="BI458" i="2"/>
  <c r="BH458" i="2"/>
  <c r="BG458" i="2"/>
  <c r="BF458" i="2"/>
  <c r="T458" i="2"/>
  <c r="R458" i="2"/>
  <c r="P458" i="2"/>
  <c r="BI456" i="2"/>
  <c r="BH456" i="2"/>
  <c r="BG456" i="2"/>
  <c r="BF456" i="2"/>
  <c r="T456" i="2"/>
  <c r="R456" i="2"/>
  <c r="P456" i="2"/>
  <c r="BI453" i="2"/>
  <c r="BH453" i="2"/>
  <c r="BG453" i="2"/>
  <c r="BF453" i="2"/>
  <c r="T453" i="2"/>
  <c r="R453" i="2"/>
  <c r="P453" i="2"/>
  <c r="BI451" i="2"/>
  <c r="BH451" i="2"/>
  <c r="BG451" i="2"/>
  <c r="BF451" i="2"/>
  <c r="T451" i="2"/>
  <c r="R451" i="2"/>
  <c r="P451" i="2"/>
  <c r="BI448" i="2"/>
  <c r="BH448" i="2"/>
  <c r="BG448" i="2"/>
  <c r="BF448" i="2"/>
  <c r="T448" i="2"/>
  <c r="R448" i="2"/>
  <c r="P448" i="2"/>
  <c r="BI446" i="2"/>
  <c r="BH446" i="2"/>
  <c r="BG446" i="2"/>
  <c r="BF446" i="2"/>
  <c r="T446" i="2"/>
  <c r="R446" i="2"/>
  <c r="P446" i="2"/>
  <c r="BI444" i="2"/>
  <c r="BH444" i="2"/>
  <c r="BG444" i="2"/>
  <c r="BF444" i="2"/>
  <c r="T444" i="2"/>
  <c r="R444" i="2"/>
  <c r="P444" i="2"/>
  <c r="BI441" i="2"/>
  <c r="BH441" i="2"/>
  <c r="BG441" i="2"/>
  <c r="BF441" i="2"/>
  <c r="T441" i="2"/>
  <c r="R441" i="2"/>
  <c r="P441" i="2"/>
  <c r="BI437" i="2"/>
  <c r="BH437" i="2"/>
  <c r="BG437" i="2"/>
  <c r="BF437" i="2"/>
  <c r="T437" i="2"/>
  <c r="R437" i="2"/>
  <c r="P437" i="2"/>
  <c r="BI433" i="2"/>
  <c r="BH433" i="2"/>
  <c r="BG433" i="2"/>
  <c r="BF433" i="2"/>
  <c r="T433" i="2"/>
  <c r="R433" i="2"/>
  <c r="P433" i="2"/>
  <c r="BI430" i="2"/>
  <c r="BH430" i="2"/>
  <c r="BG430" i="2"/>
  <c r="BF430" i="2"/>
  <c r="T430" i="2"/>
  <c r="R430" i="2"/>
  <c r="P430" i="2"/>
  <c r="BI428" i="2"/>
  <c r="BH428" i="2"/>
  <c r="BG428" i="2"/>
  <c r="BF428" i="2"/>
  <c r="T428" i="2"/>
  <c r="R428" i="2"/>
  <c r="P428" i="2"/>
  <c r="BI424" i="2"/>
  <c r="BH424" i="2"/>
  <c r="BG424" i="2"/>
  <c r="BF424" i="2"/>
  <c r="T424" i="2"/>
  <c r="R424" i="2"/>
  <c r="P424" i="2"/>
  <c r="BI422" i="2"/>
  <c r="BH422" i="2"/>
  <c r="BG422" i="2"/>
  <c r="BF422" i="2"/>
  <c r="T422" i="2"/>
  <c r="R422" i="2"/>
  <c r="P422" i="2"/>
  <c r="BI418" i="2"/>
  <c r="BH418" i="2"/>
  <c r="BG418" i="2"/>
  <c r="BF418" i="2"/>
  <c r="T418" i="2"/>
  <c r="R418" i="2"/>
  <c r="P418" i="2"/>
  <c r="BI416" i="2"/>
  <c r="BH416" i="2"/>
  <c r="BG416" i="2"/>
  <c r="BF416" i="2"/>
  <c r="T416" i="2"/>
  <c r="R416" i="2"/>
  <c r="P416" i="2"/>
  <c r="BI412" i="2"/>
  <c r="BH412" i="2"/>
  <c r="BG412" i="2"/>
  <c r="BF412" i="2"/>
  <c r="T412" i="2"/>
  <c r="R412" i="2"/>
  <c r="P412" i="2"/>
  <c r="BI406" i="2"/>
  <c r="BH406" i="2"/>
  <c r="BG406" i="2"/>
  <c r="BF406" i="2"/>
  <c r="T406" i="2"/>
  <c r="R406" i="2"/>
  <c r="P406" i="2"/>
  <c r="BI404" i="2"/>
  <c r="BH404" i="2"/>
  <c r="BG404" i="2"/>
  <c r="BF404" i="2"/>
  <c r="T404" i="2"/>
  <c r="R404" i="2"/>
  <c r="P404" i="2"/>
  <c r="BI402" i="2"/>
  <c r="BH402" i="2"/>
  <c r="BG402" i="2"/>
  <c r="BF402" i="2"/>
  <c r="T402" i="2"/>
  <c r="R402" i="2"/>
  <c r="P402" i="2"/>
  <c r="BI399" i="2"/>
  <c r="BH399" i="2"/>
  <c r="BG399" i="2"/>
  <c r="BF399" i="2"/>
  <c r="T399" i="2"/>
  <c r="R399" i="2"/>
  <c r="P399" i="2"/>
  <c r="BI397" i="2"/>
  <c r="BH397" i="2"/>
  <c r="BG397" i="2"/>
  <c r="BF397" i="2"/>
  <c r="T397" i="2"/>
  <c r="R397" i="2"/>
  <c r="P397" i="2"/>
  <c r="BI390" i="2"/>
  <c r="BH390" i="2"/>
  <c r="BG390" i="2"/>
  <c r="BF390" i="2"/>
  <c r="T390" i="2"/>
  <c r="R390" i="2"/>
  <c r="P390" i="2"/>
  <c r="BI388" i="2"/>
  <c r="BH388" i="2"/>
  <c r="BG388" i="2"/>
  <c r="BF388" i="2"/>
  <c r="T388" i="2"/>
  <c r="R388" i="2"/>
  <c r="P388" i="2"/>
  <c r="BI385" i="2"/>
  <c r="BH385" i="2"/>
  <c r="BG385" i="2"/>
  <c r="BF385" i="2"/>
  <c r="T385" i="2"/>
  <c r="R385" i="2"/>
  <c r="P385" i="2"/>
  <c r="BI380" i="2"/>
  <c r="BH380" i="2"/>
  <c r="BG380" i="2"/>
  <c r="BF380" i="2"/>
  <c r="T380" i="2"/>
  <c r="R380" i="2"/>
  <c r="P380" i="2"/>
  <c r="BI377" i="2"/>
  <c r="BH377" i="2"/>
  <c r="BG377" i="2"/>
  <c r="BF377" i="2"/>
  <c r="T377" i="2"/>
  <c r="R377" i="2"/>
  <c r="P377" i="2"/>
  <c r="BI374" i="2"/>
  <c r="BH374" i="2"/>
  <c r="BG374" i="2"/>
  <c r="BF374" i="2"/>
  <c r="T374" i="2"/>
  <c r="R374" i="2"/>
  <c r="P374" i="2"/>
  <c r="BI372" i="2"/>
  <c r="BH372" i="2"/>
  <c r="BG372" i="2"/>
  <c r="BF372" i="2"/>
  <c r="T372" i="2"/>
  <c r="R372" i="2"/>
  <c r="P372" i="2"/>
  <c r="BI366" i="2"/>
  <c r="BH366" i="2"/>
  <c r="BG366" i="2"/>
  <c r="BF366" i="2"/>
  <c r="T366" i="2"/>
  <c r="R366" i="2"/>
  <c r="P366" i="2"/>
  <c r="BI363" i="2"/>
  <c r="BH363" i="2"/>
  <c r="BG363" i="2"/>
  <c r="BF363" i="2"/>
  <c r="T363" i="2"/>
  <c r="R363" i="2"/>
  <c r="P363" i="2"/>
  <c r="BI361" i="2"/>
  <c r="BH361" i="2"/>
  <c r="BG361" i="2"/>
  <c r="BF361" i="2"/>
  <c r="T361" i="2"/>
  <c r="R361" i="2"/>
  <c r="P361" i="2"/>
  <c r="BI358" i="2"/>
  <c r="BH358" i="2"/>
  <c r="BG358" i="2"/>
  <c r="BF358" i="2"/>
  <c r="T358" i="2"/>
  <c r="R358" i="2"/>
  <c r="P358" i="2"/>
  <c r="BI355" i="2"/>
  <c r="BH355" i="2"/>
  <c r="BG355" i="2"/>
  <c r="BF355" i="2"/>
  <c r="T355" i="2"/>
  <c r="R355" i="2"/>
  <c r="P355" i="2"/>
  <c r="BI352" i="2"/>
  <c r="BH352" i="2"/>
  <c r="BG352" i="2"/>
  <c r="BF352" i="2"/>
  <c r="T352" i="2"/>
  <c r="R352" i="2"/>
  <c r="P352" i="2"/>
  <c r="BI349" i="2"/>
  <c r="BH349" i="2"/>
  <c r="BG349" i="2"/>
  <c r="BF349" i="2"/>
  <c r="T349" i="2"/>
  <c r="R349" i="2"/>
  <c r="P349" i="2"/>
  <c r="BI347" i="2"/>
  <c r="BH347" i="2"/>
  <c r="BG347" i="2"/>
  <c r="BF347" i="2"/>
  <c r="T347" i="2"/>
  <c r="R347" i="2"/>
  <c r="P347" i="2"/>
  <c r="BI344" i="2"/>
  <c r="BH344" i="2"/>
  <c r="BG344" i="2"/>
  <c r="BF344" i="2"/>
  <c r="T344" i="2"/>
  <c r="R344" i="2"/>
  <c r="P344" i="2"/>
  <c r="BI342" i="2"/>
  <c r="BH342" i="2"/>
  <c r="BG342" i="2"/>
  <c r="BF342" i="2"/>
  <c r="T342" i="2"/>
  <c r="R342" i="2"/>
  <c r="P342" i="2"/>
  <c r="BI340" i="2"/>
  <c r="BH340" i="2"/>
  <c r="BG340" i="2"/>
  <c r="BF340" i="2"/>
  <c r="T340" i="2"/>
  <c r="R340" i="2"/>
  <c r="P340" i="2"/>
  <c r="BI338" i="2"/>
  <c r="BH338" i="2"/>
  <c r="BG338" i="2"/>
  <c r="BF338" i="2"/>
  <c r="T338" i="2"/>
  <c r="R338" i="2"/>
  <c r="P338" i="2"/>
  <c r="BI335" i="2"/>
  <c r="BH335" i="2"/>
  <c r="BG335" i="2"/>
  <c r="BF335" i="2"/>
  <c r="T335" i="2"/>
  <c r="R335" i="2"/>
  <c r="P335" i="2"/>
  <c r="BI330" i="2"/>
  <c r="BH330" i="2"/>
  <c r="BG330" i="2"/>
  <c r="BF330" i="2"/>
  <c r="T330" i="2"/>
  <c r="R330" i="2"/>
  <c r="P330" i="2"/>
  <c r="BI327" i="2"/>
  <c r="BH327" i="2"/>
  <c r="BG327" i="2"/>
  <c r="BF327" i="2"/>
  <c r="T327" i="2"/>
  <c r="R327" i="2"/>
  <c r="P327" i="2"/>
  <c r="BI323" i="2"/>
  <c r="BH323" i="2"/>
  <c r="BG323" i="2"/>
  <c r="BF323" i="2"/>
  <c r="T323" i="2"/>
  <c r="R323" i="2"/>
  <c r="P323" i="2"/>
  <c r="BI317" i="2"/>
  <c r="BH317" i="2"/>
  <c r="BG317" i="2"/>
  <c r="BF317" i="2"/>
  <c r="T317" i="2"/>
  <c r="R317" i="2"/>
  <c r="P317" i="2"/>
  <c r="BI315" i="2"/>
  <c r="BH315" i="2"/>
  <c r="BG315" i="2"/>
  <c r="BF315" i="2"/>
  <c r="T315" i="2"/>
  <c r="R315" i="2"/>
  <c r="P315" i="2"/>
  <c r="BI311" i="2"/>
  <c r="BH311" i="2"/>
  <c r="BG311" i="2"/>
  <c r="BF311" i="2"/>
  <c r="T311" i="2"/>
  <c r="R311" i="2"/>
  <c r="P311" i="2"/>
  <c r="BI303" i="2"/>
  <c r="BH303" i="2"/>
  <c r="BG303" i="2"/>
  <c r="BF303" i="2"/>
  <c r="T303" i="2"/>
  <c r="R303" i="2"/>
  <c r="P303" i="2"/>
  <c r="BI300" i="2"/>
  <c r="BH300" i="2"/>
  <c r="BG300" i="2"/>
  <c r="BF300" i="2"/>
  <c r="T300" i="2"/>
  <c r="R300" i="2"/>
  <c r="P300" i="2"/>
  <c r="BI295" i="2"/>
  <c r="BH295" i="2"/>
  <c r="BG295" i="2"/>
  <c r="BF295" i="2"/>
  <c r="T295" i="2"/>
  <c r="R295" i="2"/>
  <c r="P295" i="2"/>
  <c r="BI291" i="2"/>
  <c r="BH291" i="2"/>
  <c r="BG291" i="2"/>
  <c r="BF291" i="2"/>
  <c r="T291" i="2"/>
  <c r="R291" i="2"/>
  <c r="P291" i="2"/>
  <c r="BI276" i="2"/>
  <c r="BH276" i="2"/>
  <c r="BG276" i="2"/>
  <c r="BF276" i="2"/>
  <c r="T276" i="2"/>
  <c r="R276" i="2"/>
  <c r="P276" i="2"/>
  <c r="BI273" i="2"/>
  <c r="BH273" i="2"/>
  <c r="BG273" i="2"/>
  <c r="BF273" i="2"/>
  <c r="T273" i="2"/>
  <c r="R273" i="2"/>
  <c r="P273" i="2"/>
  <c r="BI252" i="2"/>
  <c r="BH252" i="2"/>
  <c r="BG252" i="2"/>
  <c r="BF252" i="2"/>
  <c r="T252" i="2"/>
  <c r="R252" i="2"/>
  <c r="P252" i="2"/>
  <c r="BI240" i="2"/>
  <c r="BH240" i="2"/>
  <c r="BG240" i="2"/>
  <c r="BF240" i="2"/>
  <c r="T240" i="2"/>
  <c r="R240" i="2"/>
  <c r="P240" i="2"/>
  <c r="BI227" i="2"/>
  <c r="BH227" i="2"/>
  <c r="BG227" i="2"/>
  <c r="BF227" i="2"/>
  <c r="T227" i="2"/>
  <c r="R227" i="2"/>
  <c r="P227" i="2"/>
  <c r="BI224" i="2"/>
  <c r="BH224" i="2"/>
  <c r="BG224" i="2"/>
  <c r="BF224" i="2"/>
  <c r="T224" i="2"/>
  <c r="R224" i="2"/>
  <c r="P224" i="2"/>
  <c r="BI215" i="2"/>
  <c r="BH215" i="2"/>
  <c r="BG215" i="2"/>
  <c r="BF215" i="2"/>
  <c r="T215" i="2"/>
  <c r="R215" i="2"/>
  <c r="P215" i="2"/>
  <c r="BI212" i="2"/>
  <c r="BH212" i="2"/>
  <c r="BG212" i="2"/>
  <c r="BF212" i="2"/>
  <c r="T212" i="2"/>
  <c r="R212" i="2"/>
  <c r="P212" i="2"/>
  <c r="BI198" i="2"/>
  <c r="BH198" i="2"/>
  <c r="BG198" i="2"/>
  <c r="BF198" i="2"/>
  <c r="T198" i="2"/>
  <c r="R198" i="2"/>
  <c r="P198" i="2"/>
  <c r="BI195" i="2"/>
  <c r="BH195" i="2"/>
  <c r="BG195" i="2"/>
  <c r="BF195" i="2"/>
  <c r="T195" i="2"/>
  <c r="R195" i="2"/>
  <c r="P195" i="2"/>
  <c r="BI192" i="2"/>
  <c r="BH192" i="2"/>
  <c r="BG192" i="2"/>
  <c r="BF192" i="2"/>
  <c r="T192" i="2"/>
  <c r="R192" i="2"/>
  <c r="P192" i="2"/>
  <c r="BI189" i="2"/>
  <c r="BH189" i="2"/>
  <c r="BG189" i="2"/>
  <c r="BF189" i="2"/>
  <c r="T189" i="2"/>
  <c r="R189" i="2"/>
  <c r="P189" i="2"/>
  <c r="BI185" i="2"/>
  <c r="BH185" i="2"/>
  <c r="BG185" i="2"/>
  <c r="BF185" i="2"/>
  <c r="T185" i="2"/>
  <c r="R185" i="2"/>
  <c r="P185" i="2"/>
  <c r="BI181" i="2"/>
  <c r="BH181" i="2"/>
  <c r="BG181" i="2"/>
  <c r="BF181" i="2"/>
  <c r="T181" i="2"/>
  <c r="R181" i="2"/>
  <c r="P181" i="2"/>
  <c r="BI177" i="2"/>
  <c r="BH177" i="2"/>
  <c r="BG177" i="2"/>
  <c r="BF177" i="2"/>
  <c r="T177" i="2"/>
  <c r="R177" i="2"/>
  <c r="P177" i="2"/>
  <c r="BI173" i="2"/>
  <c r="BH173" i="2"/>
  <c r="BG173" i="2"/>
  <c r="BF173" i="2"/>
  <c r="T173" i="2"/>
  <c r="R173" i="2"/>
  <c r="P173" i="2"/>
  <c r="BI162" i="2"/>
  <c r="BH162" i="2"/>
  <c r="BG162" i="2"/>
  <c r="BF162" i="2"/>
  <c r="T162" i="2"/>
  <c r="R162" i="2"/>
  <c r="P162" i="2"/>
  <c r="BI157" i="2"/>
  <c r="BH157" i="2"/>
  <c r="BG157" i="2"/>
  <c r="BF157" i="2"/>
  <c r="T157" i="2"/>
  <c r="R157" i="2"/>
  <c r="P157" i="2"/>
  <c r="BI148" i="2"/>
  <c r="BH148" i="2"/>
  <c r="BG148" i="2"/>
  <c r="BF148" i="2"/>
  <c r="T148" i="2"/>
  <c r="R148" i="2"/>
  <c r="P148" i="2"/>
  <c r="BI143" i="2"/>
  <c r="BH143" i="2"/>
  <c r="BG143" i="2"/>
  <c r="BF143" i="2"/>
  <c r="T143" i="2"/>
  <c r="R143" i="2"/>
  <c r="P143" i="2"/>
  <c r="J137" i="2"/>
  <c r="J136" i="2"/>
  <c r="F136" i="2"/>
  <c r="F134" i="2"/>
  <c r="E132" i="2"/>
  <c r="J92" i="2"/>
  <c r="J91" i="2"/>
  <c r="F91" i="2"/>
  <c r="F89" i="2"/>
  <c r="E87" i="2"/>
  <c r="J18" i="2"/>
  <c r="E18" i="2"/>
  <c r="F137" i="2"/>
  <c r="J17" i="2"/>
  <c r="J12" i="2"/>
  <c r="J89" i="2"/>
  <c r="E7" i="2"/>
  <c r="E85" i="2" s="1"/>
  <c r="L90" i="1"/>
  <c r="AM90" i="1"/>
  <c r="AM89" i="1"/>
  <c r="L89" i="1"/>
  <c r="AM87" i="1"/>
  <c r="L87" i="1"/>
  <c r="L85" i="1"/>
  <c r="L84" i="1"/>
  <c r="BK139" i="6"/>
  <c r="J133" i="6"/>
  <c r="BK128" i="6"/>
  <c r="BK126" i="6"/>
  <c r="BK124" i="6"/>
  <c r="BK403" i="5"/>
  <c r="J403" i="5"/>
  <c r="BK397" i="5"/>
  <c r="J389" i="5"/>
  <c r="BK387" i="5"/>
  <c r="J385" i="5"/>
  <c r="J383" i="5"/>
  <c r="BK381" i="5"/>
  <c r="J379" i="5"/>
  <c r="BK377" i="5"/>
  <c r="BK375" i="5"/>
  <c r="J373" i="5"/>
  <c r="J370" i="5"/>
  <c r="J368" i="5"/>
  <c r="BK366" i="5"/>
  <c r="BK364" i="5"/>
  <c r="J362" i="5"/>
  <c r="BK358" i="5"/>
  <c r="BK352" i="5"/>
  <c r="J350" i="5"/>
  <c r="BK335" i="5"/>
  <c r="J333" i="5"/>
  <c r="BK326" i="5"/>
  <c r="BK324" i="5"/>
  <c r="J321" i="5"/>
  <c r="J317" i="5"/>
  <c r="J309" i="5"/>
  <c r="J307" i="5"/>
  <c r="BK302" i="5"/>
  <c r="BK297" i="5"/>
  <c r="J295" i="5"/>
  <c r="J288" i="5"/>
  <c r="BK276" i="5"/>
  <c r="J273" i="5"/>
  <c r="J265" i="5"/>
  <c r="BK263" i="5"/>
  <c r="BK261" i="5"/>
  <c r="BK259" i="5"/>
  <c r="BK255" i="5"/>
  <c r="J251" i="5"/>
  <c r="BK245" i="5"/>
  <c r="J239" i="5"/>
  <c r="J237" i="5"/>
  <c r="J233" i="5"/>
  <c r="BK231" i="5"/>
  <c r="BK228" i="5"/>
  <c r="BK222" i="5"/>
  <c r="J220" i="5"/>
  <c r="J213" i="5"/>
  <c r="BK211" i="5"/>
  <c r="J209" i="5"/>
  <c r="BK207" i="5"/>
  <c r="J203" i="5"/>
  <c r="J201" i="5"/>
  <c r="BK184" i="5"/>
  <c r="J175" i="5"/>
  <c r="BK166" i="5"/>
  <c r="J164" i="5"/>
  <c r="J162" i="5"/>
  <c r="J160" i="5"/>
  <c r="BK158" i="5"/>
  <c r="BK156" i="5"/>
  <c r="J154" i="5"/>
  <c r="J152" i="5"/>
  <c r="J146" i="5"/>
  <c r="J141" i="5"/>
  <c r="BK201" i="4"/>
  <c r="BK199" i="4"/>
  <c r="BK197" i="4"/>
  <c r="BK195" i="4"/>
  <c r="J193" i="4"/>
  <c r="J187" i="4"/>
  <c r="J176" i="4"/>
  <c r="BK174" i="4"/>
  <c r="J172" i="4"/>
  <c r="J166" i="4"/>
  <c r="BK164" i="4"/>
  <c r="J158" i="4"/>
  <c r="BK150" i="4"/>
  <c r="BK144" i="4"/>
  <c r="BK136" i="4"/>
  <c r="J130" i="4"/>
  <c r="J196" i="3"/>
  <c r="J189" i="3"/>
  <c r="J180" i="3"/>
  <c r="J174" i="3"/>
  <c r="BK171" i="3"/>
  <c r="J168" i="3"/>
  <c r="J165" i="3"/>
  <c r="J158" i="3"/>
  <c r="J155" i="3"/>
  <c r="BK142" i="3"/>
  <c r="BK140" i="3"/>
  <c r="BK135" i="3"/>
  <c r="J129" i="3"/>
  <c r="BK127" i="3"/>
  <c r="BK884" i="2"/>
  <c r="BK882" i="2"/>
  <c r="BK880" i="2"/>
  <c r="J878" i="2"/>
  <c r="J875" i="2"/>
  <c r="J872" i="2"/>
  <c r="BK866" i="2"/>
  <c r="BK858" i="2"/>
  <c r="J855" i="2"/>
  <c r="J850" i="2"/>
  <c r="BK841" i="2"/>
  <c r="J827" i="2"/>
  <c r="J819" i="2"/>
  <c r="J809" i="2"/>
  <c r="J806" i="2"/>
  <c r="BK798" i="2"/>
  <c r="BK787" i="2"/>
  <c r="J785" i="2"/>
  <c r="J783" i="2"/>
  <c r="BK781" i="2"/>
  <c r="J777" i="2"/>
  <c r="J774" i="2"/>
  <c r="BK770" i="2"/>
  <c r="BK766" i="2"/>
  <c r="BK763" i="2"/>
  <c r="J752" i="2"/>
  <c r="J717" i="2"/>
  <c r="BK714" i="2"/>
  <c r="BK712" i="2"/>
  <c r="J699" i="2"/>
  <c r="J697" i="2"/>
  <c r="J693" i="2"/>
  <c r="BK689" i="2"/>
  <c r="J686" i="2"/>
  <c r="J684" i="2"/>
  <c r="BK677" i="2"/>
  <c r="BK674" i="2"/>
  <c r="J671" i="2"/>
  <c r="BK657" i="2"/>
  <c r="BK654" i="2"/>
  <c r="J649" i="2"/>
  <c r="J644" i="2"/>
  <c r="J630" i="2"/>
  <c r="BK628" i="2"/>
  <c r="J617" i="2"/>
  <c r="J615" i="2"/>
  <c r="J610" i="2"/>
  <c r="BK608" i="2"/>
  <c r="BK599" i="2"/>
  <c r="J593" i="2"/>
  <c r="J578" i="2"/>
  <c r="J562" i="2"/>
  <c r="BK551" i="2"/>
  <c r="BK548" i="2"/>
  <c r="BK540" i="2"/>
  <c r="BK538" i="2"/>
  <c r="J524" i="2"/>
  <c r="BK521" i="2"/>
  <c r="J513" i="2"/>
  <c r="J509" i="2"/>
  <c r="J505" i="2"/>
  <c r="BK503" i="2"/>
  <c r="BK495" i="2"/>
  <c r="J488" i="2"/>
  <c r="BK485" i="2"/>
  <c r="BK483" i="2"/>
  <c r="J477" i="2"/>
  <c r="J475" i="2"/>
  <c r="BK472" i="2"/>
  <c r="BK466" i="2"/>
  <c r="BK463" i="2"/>
  <c r="J458" i="2"/>
  <c r="BK448" i="2"/>
  <c r="BK446" i="2"/>
  <c r="J441" i="2"/>
  <c r="J433" i="2"/>
  <c r="BK424" i="2"/>
  <c r="J412" i="2"/>
  <c r="BK406" i="2"/>
  <c r="BK404" i="2"/>
  <c r="BK402" i="2"/>
  <c r="BK399" i="2"/>
  <c r="J397" i="2"/>
  <c r="BK390" i="2"/>
  <c r="J380" i="2"/>
  <c r="BK377" i="2"/>
  <c r="BK374" i="2"/>
  <c r="BK372" i="2"/>
  <c r="BK366" i="2"/>
  <c r="J363" i="2"/>
  <c r="BK361" i="2"/>
  <c r="BK352" i="2"/>
  <c r="J349" i="2"/>
  <c r="J340" i="2"/>
  <c r="BK338" i="2"/>
  <c r="J335" i="2"/>
  <c r="J327" i="2"/>
  <c r="J317" i="2"/>
  <c r="J315" i="2"/>
  <c r="J273" i="2"/>
  <c r="J252" i="2"/>
  <c r="BK224" i="2"/>
  <c r="J215" i="2"/>
  <c r="BK189" i="2"/>
  <c r="BK181" i="2"/>
  <c r="J177" i="2"/>
  <c r="BK173" i="2"/>
  <c r="J143" i="2"/>
  <c r="AS94" i="1"/>
  <c r="J139" i="6"/>
  <c r="BK136" i="6"/>
  <c r="BK133" i="6"/>
  <c r="J130" i="6"/>
  <c r="J128" i="6"/>
  <c r="J397" i="5"/>
  <c r="J395" i="5"/>
  <c r="BK393" i="5"/>
  <c r="J387" i="5"/>
  <c r="BK385" i="5"/>
  <c r="BK383" i="5"/>
  <c r="BK379" i="5"/>
  <c r="J377" i="5"/>
  <c r="BK370" i="5"/>
  <c r="BK356" i="5"/>
  <c r="BK346" i="5"/>
  <c r="BK344" i="5"/>
  <c r="J339" i="5"/>
  <c r="BK331" i="5"/>
  <c r="BK329" i="5"/>
  <c r="J324" i="5"/>
  <c r="J319" i="5"/>
  <c r="BK317" i="5"/>
  <c r="J315" i="5"/>
  <c r="BK307" i="5"/>
  <c r="J304" i="5"/>
  <c r="J300" i="5"/>
  <c r="J297" i="5"/>
  <c r="J292" i="5"/>
  <c r="J286" i="5"/>
  <c r="BK284" i="5"/>
  <c r="BK273" i="5"/>
  <c r="BK271" i="5"/>
  <c r="J269" i="5"/>
  <c r="BK267" i="5"/>
  <c r="J263" i="5"/>
  <c r="J259" i="5"/>
  <c r="BK257" i="5"/>
  <c r="J253" i="5"/>
  <c r="BK251" i="5"/>
  <c r="J249" i="5"/>
  <c r="BK243" i="5"/>
  <c r="J241" i="5"/>
  <c r="J228" i="5"/>
  <c r="J226" i="5"/>
  <c r="BK224" i="5"/>
  <c r="J215" i="5"/>
  <c r="BK213" i="5"/>
  <c r="J207" i="5"/>
  <c r="BK201" i="5"/>
  <c r="BK199" i="5"/>
  <c r="BK194" i="5"/>
  <c r="J192" i="5"/>
  <c r="J184" i="5"/>
  <c r="BK181" i="5"/>
  <c r="BK173" i="5"/>
  <c r="J169" i="5"/>
  <c r="BK164" i="5"/>
  <c r="BK162" i="5"/>
  <c r="J158" i="5"/>
  <c r="BK154" i="5"/>
  <c r="BK152" i="5"/>
  <c r="J150" i="5"/>
  <c r="BK148" i="5"/>
  <c r="J203" i="4"/>
  <c r="J197" i="4"/>
  <c r="BK191" i="4"/>
  <c r="BK189" i="4"/>
  <c r="BK185" i="4"/>
  <c r="J180" i="4"/>
  <c r="BK172" i="4"/>
  <c r="BK162" i="4"/>
  <c r="J152" i="4"/>
  <c r="J150" i="4"/>
  <c r="J148" i="4"/>
  <c r="BK142" i="4"/>
  <c r="BK138" i="4"/>
  <c r="J136" i="4"/>
  <c r="J134" i="4"/>
  <c r="J132" i="4"/>
  <c r="BK126" i="4"/>
  <c r="BK200" i="3"/>
  <c r="J192" i="3"/>
  <c r="J177" i="3"/>
  <c r="BK161" i="3"/>
  <c r="J151" i="3"/>
  <c r="BK149" i="3"/>
  <c r="BK147" i="3"/>
  <c r="J147" i="3"/>
  <c r="BK145" i="3"/>
  <c r="J138" i="3"/>
  <c r="BK133" i="3"/>
  <c r="J131" i="3"/>
  <c r="BK125" i="3"/>
  <c r="J123" i="3"/>
  <c r="J882" i="2"/>
  <c r="J880" i="2"/>
  <c r="BK878" i="2"/>
  <c r="J866" i="2"/>
  <c r="J861" i="2"/>
  <c r="J858" i="2"/>
  <c r="J844" i="2"/>
  <c r="J830" i="2"/>
  <c r="J821" i="2"/>
  <c r="BK819" i="2"/>
  <c r="J816" i="2"/>
  <c r="BK814" i="2"/>
  <c r="J812" i="2"/>
  <c r="BK806" i="2"/>
  <c r="J804" i="2"/>
  <c r="J801" i="2"/>
  <c r="BK796" i="2"/>
  <c r="J793" i="2"/>
  <c r="J770" i="2"/>
  <c r="BK758" i="2"/>
  <c r="BK752" i="2"/>
  <c r="J746" i="2"/>
  <c r="BK740" i="2"/>
  <c r="J737" i="2"/>
  <c r="BK735" i="2"/>
  <c r="BK732" i="2"/>
  <c r="J725" i="2"/>
  <c r="BK722" i="2"/>
  <c r="J719" i="2"/>
  <c r="J712" i="2"/>
  <c r="BK709" i="2"/>
  <c r="BK703" i="2"/>
  <c r="J674" i="2"/>
  <c r="J659" i="2"/>
  <c r="J657" i="2"/>
  <c r="BK649" i="2"/>
  <c r="BK636" i="2"/>
  <c r="J633" i="2"/>
  <c r="BK630" i="2"/>
  <c r="J625" i="2"/>
  <c r="BK620" i="2"/>
  <c r="BK610" i="2"/>
  <c r="J608" i="2"/>
  <c r="BK605" i="2"/>
  <c r="BK593" i="2"/>
  <c r="BK585" i="2"/>
  <c r="J576" i="2"/>
  <c r="BK562" i="2"/>
  <c r="J560" i="2"/>
  <c r="J551" i="2"/>
  <c r="J543" i="2"/>
  <c r="J538" i="2"/>
  <c r="J535" i="2"/>
  <c r="J530" i="2"/>
  <c r="BK527" i="2"/>
  <c r="BK524" i="2"/>
  <c r="BK518" i="2"/>
  <c r="BK515" i="2"/>
  <c r="BK513" i="2"/>
  <c r="BK509" i="2"/>
  <c r="BK497" i="2"/>
  <c r="BK490" i="2"/>
  <c r="J485" i="2"/>
  <c r="J480" i="2"/>
  <c r="BK475" i="2"/>
  <c r="J470" i="2"/>
  <c r="J451" i="2"/>
  <c r="BK444" i="2"/>
  <c r="BK437" i="2"/>
  <c r="BK428" i="2"/>
  <c r="J424" i="2"/>
  <c r="J422" i="2"/>
  <c r="J418" i="2"/>
  <c r="J416" i="2"/>
  <c r="J404" i="2"/>
  <c r="J390" i="2"/>
  <c r="J388" i="2"/>
  <c r="J385" i="2"/>
  <c r="BK380" i="2"/>
  <c r="J361" i="2"/>
  <c r="J358" i="2"/>
  <c r="BK349" i="2"/>
  <c r="BK347" i="2"/>
  <c r="J344" i="2"/>
  <c r="BK342" i="2"/>
  <c r="BK340" i="2"/>
  <c r="BK327" i="2"/>
  <c r="BK323" i="2"/>
  <c r="J303" i="2"/>
  <c r="J295" i="2"/>
  <c r="J291" i="2"/>
  <c r="BK240" i="2"/>
  <c r="J227" i="2"/>
  <c r="BK198" i="2"/>
  <c r="BK195" i="2"/>
  <c r="J192" i="2"/>
  <c r="J189" i="2"/>
  <c r="BK157" i="2"/>
  <c r="J148" i="2"/>
  <c r="BK143" i="2"/>
  <c r="BK130" i="6"/>
  <c r="J126" i="6"/>
  <c r="J124" i="6"/>
  <c r="J399" i="5"/>
  <c r="J375" i="5"/>
  <c r="BK360" i="5"/>
  <c r="J354" i="5"/>
  <c r="J352" i="5"/>
  <c r="BK350" i="5"/>
  <c r="J348" i="5"/>
  <c r="J341" i="5"/>
  <c r="BK339" i="5"/>
  <c r="BK337" i="5"/>
  <c r="J335" i="5"/>
  <c r="BK333" i="5"/>
  <c r="J331" i="5"/>
  <c r="J329" i="5"/>
  <c r="J326" i="5"/>
  <c r="BK321" i="5"/>
  <c r="BK315" i="5"/>
  <c r="J313" i="5"/>
  <c r="J311" i="5"/>
  <c r="BK309" i="5"/>
  <c r="J302" i="5"/>
  <c r="BK300" i="5"/>
  <c r="BK295" i="5"/>
  <c r="BK292" i="5"/>
  <c r="J290" i="5"/>
  <c r="BK288" i="5"/>
  <c r="BK286" i="5"/>
  <c r="J284" i="5"/>
  <c r="J282" i="5"/>
  <c r="BK280" i="5"/>
  <c r="BK278" i="5"/>
  <c r="J276" i="5"/>
  <c r="J271" i="5"/>
  <c r="BK269" i="5"/>
  <c r="J267" i="5"/>
  <c r="BK265" i="5"/>
  <c r="J261" i="5"/>
  <c r="J255" i="5"/>
  <c r="BK253" i="5"/>
  <c r="BK247" i="5"/>
  <c r="J245" i="5"/>
  <c r="BK241" i="5"/>
  <c r="BK239" i="5"/>
  <c r="BK237" i="5"/>
  <c r="J235" i="5"/>
  <c r="BK233" i="5"/>
  <c r="J231" i="5"/>
  <c r="J222" i="5"/>
  <c r="BK220" i="5"/>
  <c r="BK218" i="5"/>
  <c r="BK215" i="5"/>
  <c r="J211" i="5"/>
  <c r="BK205" i="5"/>
  <c r="J196" i="5"/>
  <c r="J194" i="5"/>
  <c r="BK190" i="5"/>
  <c r="J186" i="5"/>
  <c r="J181" i="5"/>
  <c r="BK179" i="5"/>
  <c r="J177" i="5"/>
  <c r="BK175" i="5"/>
  <c r="J173" i="5"/>
  <c r="BK171" i="5"/>
  <c r="BK150" i="5"/>
  <c r="J148" i="5"/>
  <c r="BK146" i="5"/>
  <c r="BK143" i="5"/>
  <c r="J199" i="4"/>
  <c r="BK193" i="4"/>
  <c r="J191" i="4"/>
  <c r="BK187" i="4"/>
  <c r="BK183" i="4"/>
  <c r="BK180" i="4"/>
  <c r="BK178" i="4"/>
  <c r="BK176" i="4"/>
  <c r="J174" i="4"/>
  <c r="J170" i="4"/>
  <c r="BK168" i="4"/>
  <c r="J160" i="4"/>
  <c r="BK156" i="4"/>
  <c r="J154" i="4"/>
  <c r="BK148" i="4"/>
  <c r="J146" i="4"/>
  <c r="J142" i="4"/>
  <c r="BK140" i="4"/>
  <c r="BK134" i="4"/>
  <c r="BK132" i="4"/>
  <c r="BK128" i="4"/>
  <c r="J124" i="4"/>
  <c r="J198" i="3"/>
  <c r="J194" i="3"/>
  <c r="BK186" i="3"/>
  <c r="J183" i="3"/>
  <c r="BK180" i="3"/>
  <c r="BK174" i="3"/>
  <c r="BK165" i="3"/>
  <c r="BK158" i="3"/>
  <c r="J149" i="3"/>
  <c r="J140" i="3"/>
  <c r="BK138" i="3"/>
  <c r="J133" i="3"/>
  <c r="BK131" i="3"/>
  <c r="BK129" i="3"/>
  <c r="BK875" i="2"/>
  <c r="BK855" i="2"/>
  <c r="BK847" i="2"/>
  <c r="BK844" i="2"/>
  <c r="J841" i="2"/>
  <c r="BK838" i="2"/>
  <c r="BK830" i="2"/>
  <c r="BK827" i="2"/>
  <c r="J824" i="2"/>
  <c r="BK821" i="2"/>
  <c r="BK804" i="2"/>
  <c r="J798" i="2"/>
  <c r="BK793" i="2"/>
  <c r="J787" i="2"/>
  <c r="J781" i="2"/>
  <c r="BK774" i="2"/>
  <c r="J766" i="2"/>
  <c r="BK761" i="2"/>
  <c r="J758" i="2"/>
  <c r="BK743" i="2"/>
  <c r="BK737" i="2"/>
  <c r="J735" i="2"/>
  <c r="J722" i="2"/>
  <c r="J703" i="2"/>
  <c r="BK701" i="2"/>
  <c r="J689" i="2"/>
  <c r="BK686" i="2"/>
  <c r="BK671" i="2"/>
  <c r="BK659" i="2"/>
  <c r="J654" i="2"/>
  <c r="BK639" i="2"/>
  <c r="J636" i="2"/>
  <c r="J628" i="2"/>
  <c r="BK615" i="2"/>
  <c r="J605" i="2"/>
  <c r="BK603" i="2"/>
  <c r="BK601" i="2"/>
  <c r="J583" i="2"/>
  <c r="BK578" i="2"/>
  <c r="BK576" i="2"/>
  <c r="BK560" i="2"/>
  <c r="BK557" i="2"/>
  <c r="BK554" i="2"/>
  <c r="BK545" i="2"/>
  <c r="BK533" i="2"/>
  <c r="J515" i="2"/>
  <c r="J503" i="2"/>
  <c r="BK500" i="2"/>
  <c r="J492" i="2"/>
  <c r="J490" i="2"/>
  <c r="BK488" i="2"/>
  <c r="J483" i="2"/>
  <c r="J472" i="2"/>
  <c r="BK470" i="2"/>
  <c r="J463" i="2"/>
  <c r="BK460" i="2"/>
  <c r="BK456" i="2"/>
  <c r="J453" i="2"/>
  <c r="BK430" i="2"/>
  <c r="BK422" i="2"/>
  <c r="J399" i="2"/>
  <c r="BK397" i="2"/>
  <c r="BK385" i="2"/>
  <c r="J377" i="2"/>
  <c r="J366" i="2"/>
  <c r="BK355" i="2"/>
  <c r="J352" i="2"/>
  <c r="BK344" i="2"/>
  <c r="J342" i="2"/>
  <c r="J338" i="2"/>
  <c r="J330" i="2"/>
  <c r="J323" i="2"/>
  <c r="BK315" i="2"/>
  <c r="BK311" i="2"/>
  <c r="BK303" i="2"/>
  <c r="BK300" i="2"/>
  <c r="BK291" i="2"/>
  <c r="BK276" i="2"/>
  <c r="J224" i="2"/>
  <c r="BK212" i="2"/>
  <c r="J198" i="2"/>
  <c r="J195" i="2"/>
  <c r="BK192" i="2"/>
  <c r="J185" i="2"/>
  <c r="J173" i="2"/>
  <c r="BK162" i="2"/>
  <c r="J157" i="2"/>
  <c r="J136" i="6"/>
  <c r="BK399" i="5"/>
  <c r="BK395" i="5"/>
  <c r="J393" i="5"/>
  <c r="BK389" i="5"/>
  <c r="J381" i="5"/>
  <c r="BK373" i="5"/>
  <c r="BK368" i="5"/>
  <c r="J366" i="5"/>
  <c r="J364" i="5"/>
  <c r="BK362" i="5"/>
  <c r="J360" i="5"/>
  <c r="J358" i="5"/>
  <c r="J356" i="5"/>
  <c r="BK354" i="5"/>
  <c r="BK348" i="5"/>
  <c r="J346" i="5"/>
  <c r="J344" i="5"/>
  <c r="BK341" i="5"/>
  <c r="J337" i="5"/>
  <c r="BK319" i="5"/>
  <c r="BK313" i="5"/>
  <c r="BK311" i="5"/>
  <c r="BK304" i="5"/>
  <c r="BK290" i="5"/>
  <c r="BK282" i="5"/>
  <c r="J280" i="5"/>
  <c r="J278" i="5"/>
  <c r="J257" i="5"/>
  <c r="BK249" i="5"/>
  <c r="J247" i="5"/>
  <c r="J243" i="5"/>
  <c r="BK235" i="5"/>
  <c r="BK226" i="5"/>
  <c r="J224" i="5"/>
  <c r="J218" i="5"/>
  <c r="BK209" i="5"/>
  <c r="J205" i="5"/>
  <c r="BK203" i="5"/>
  <c r="J199" i="5"/>
  <c r="BK196" i="5"/>
  <c r="BK192" i="5"/>
  <c r="J190" i="5"/>
  <c r="BK186" i="5"/>
  <c r="J179" i="5"/>
  <c r="BK177" i="5"/>
  <c r="J171" i="5"/>
  <c r="BK169" i="5"/>
  <c r="J166" i="5"/>
  <c r="BK160" i="5"/>
  <c r="J156" i="5"/>
  <c r="J143" i="5"/>
  <c r="BK141" i="5"/>
  <c r="BK203" i="4"/>
  <c r="J201" i="4"/>
  <c r="J195" i="4"/>
  <c r="J189" i="4"/>
  <c r="J185" i="4"/>
  <c r="J183" i="4"/>
  <c r="J178" i="4"/>
  <c r="BK170" i="4"/>
  <c r="J168" i="4"/>
  <c r="BK166" i="4"/>
  <c r="J164" i="4"/>
  <c r="J162" i="4"/>
  <c r="BK160" i="4"/>
  <c r="BK158" i="4"/>
  <c r="J156" i="4"/>
  <c r="BK154" i="4"/>
  <c r="BK152" i="4"/>
  <c r="BK146" i="4"/>
  <c r="J144" i="4"/>
  <c r="J140" i="4"/>
  <c r="J138" i="4"/>
  <c r="BK130" i="4"/>
  <c r="J128" i="4"/>
  <c r="J126" i="4"/>
  <c r="BK124" i="4"/>
  <c r="J200" i="3"/>
  <c r="BK198" i="3"/>
  <c r="BK196" i="3"/>
  <c r="BK194" i="3"/>
  <c r="BK192" i="3"/>
  <c r="BK189" i="3"/>
  <c r="J186" i="3"/>
  <c r="BK183" i="3"/>
  <c r="BK177" i="3"/>
  <c r="J171" i="3"/>
  <c r="BK168" i="3"/>
  <c r="J161" i="3"/>
  <c r="BK155" i="3"/>
  <c r="BK151" i="3"/>
  <c r="J145" i="3"/>
  <c r="J142" i="3"/>
  <c r="J135" i="3"/>
  <c r="J127" i="3"/>
  <c r="J125" i="3"/>
  <c r="BK123" i="3"/>
  <c r="BK912" i="2"/>
  <c r="J912" i="2"/>
  <c r="BK909" i="2"/>
  <c r="J909" i="2"/>
  <c r="BK899" i="2"/>
  <c r="J899" i="2"/>
  <c r="J884" i="2"/>
  <c r="BK872" i="2"/>
  <c r="BK861" i="2"/>
  <c r="BK850" i="2"/>
  <c r="J847" i="2"/>
  <c r="J838" i="2"/>
  <c r="BK824" i="2"/>
  <c r="BK816" i="2"/>
  <c r="J814" i="2"/>
  <c r="BK812" i="2"/>
  <c r="BK809" i="2"/>
  <c r="BK801" i="2"/>
  <c r="J796" i="2"/>
  <c r="BK785" i="2"/>
  <c r="BK783" i="2"/>
  <c r="BK777" i="2"/>
  <c r="J763" i="2"/>
  <c r="J761" i="2"/>
  <c r="BK746" i="2"/>
  <c r="J743" i="2"/>
  <c r="J740" i="2"/>
  <c r="J732" i="2"/>
  <c r="BK725" i="2"/>
  <c r="BK719" i="2"/>
  <c r="BK717" i="2"/>
  <c r="J714" i="2"/>
  <c r="J709" i="2"/>
  <c r="J701" i="2"/>
  <c r="BK699" i="2"/>
  <c r="BK697" i="2"/>
  <c r="BK693" i="2"/>
  <c r="BK684" i="2"/>
  <c r="J677" i="2"/>
  <c r="BK644" i="2"/>
  <c r="J639" i="2"/>
  <c r="BK633" i="2"/>
  <c r="BK625" i="2"/>
  <c r="J620" i="2"/>
  <c r="BK617" i="2"/>
  <c r="J603" i="2"/>
  <c r="J601" i="2"/>
  <c r="J599" i="2"/>
  <c r="J585" i="2"/>
  <c r="BK583" i="2"/>
  <c r="J557" i="2"/>
  <c r="J554" i="2"/>
  <c r="J548" i="2"/>
  <c r="J545" i="2"/>
  <c r="BK543" i="2"/>
  <c r="J540" i="2"/>
  <c r="BK535" i="2"/>
  <c r="J533" i="2"/>
  <c r="BK530" i="2"/>
  <c r="J527" i="2"/>
  <c r="J521" i="2"/>
  <c r="J518" i="2"/>
  <c r="BK505" i="2"/>
  <c r="J500" i="2"/>
  <c r="J497" i="2"/>
  <c r="J495" i="2"/>
  <c r="BK492" i="2"/>
  <c r="BK480" i="2"/>
  <c r="BK477" i="2"/>
  <c r="J466" i="2"/>
  <c r="J460" i="2"/>
  <c r="BK458" i="2"/>
  <c r="J456" i="2"/>
  <c r="BK453" i="2"/>
  <c r="BK451" i="2"/>
  <c r="J448" i="2"/>
  <c r="J446" i="2"/>
  <c r="J444" i="2"/>
  <c r="BK441" i="2"/>
  <c r="J437" i="2"/>
  <c r="BK433" i="2"/>
  <c r="J430" i="2"/>
  <c r="J428" i="2"/>
  <c r="BK418" i="2"/>
  <c r="BK416" i="2"/>
  <c r="BK412" i="2"/>
  <c r="J406" i="2"/>
  <c r="J402" i="2"/>
  <c r="BK388" i="2"/>
  <c r="J374" i="2"/>
  <c r="J372" i="2"/>
  <c r="BK363" i="2"/>
  <c r="BK358" i="2"/>
  <c r="J355" i="2"/>
  <c r="J347" i="2"/>
  <c r="BK335" i="2"/>
  <c r="BK330" i="2"/>
  <c r="BK317" i="2"/>
  <c r="J311" i="2"/>
  <c r="J300" i="2"/>
  <c r="BK295" i="2"/>
  <c r="J276" i="2"/>
  <c r="BK273" i="2"/>
  <c r="BK252" i="2"/>
  <c r="J240" i="2"/>
  <c r="BK227" i="2"/>
  <c r="BK215" i="2"/>
  <c r="J212" i="2"/>
  <c r="BK185" i="2"/>
  <c r="J181" i="2"/>
  <c r="BK177" i="2"/>
  <c r="J162" i="2"/>
  <c r="BK148" i="2"/>
  <c r="R142" i="2" l="1"/>
  <c r="P223" i="2"/>
  <c r="BK275" i="2"/>
  <c r="J275" i="2"/>
  <c r="J100" i="2"/>
  <c r="R275" i="2"/>
  <c r="P294" i="2"/>
  <c r="BK314" i="2"/>
  <c r="J314" i="2"/>
  <c r="J102" i="2"/>
  <c r="BK326" i="2"/>
  <c r="J326" i="2"/>
  <c r="J103" i="2" s="1"/>
  <c r="T326" i="2"/>
  <c r="T371" i="2"/>
  <c r="BK469" i="2"/>
  <c r="BK482" i="2"/>
  <c r="J482" i="2"/>
  <c r="J109" i="2" s="1"/>
  <c r="BK520" i="2"/>
  <c r="J520" i="2"/>
  <c r="J110" i="2"/>
  <c r="P553" i="2"/>
  <c r="R635" i="2"/>
  <c r="P711" i="2"/>
  <c r="T742" i="2"/>
  <c r="P800" i="2"/>
  <c r="T823" i="2"/>
  <c r="T857" i="2"/>
  <c r="P877" i="2"/>
  <c r="P898" i="2"/>
  <c r="R137" i="3"/>
  <c r="T154" i="3"/>
  <c r="T153" i="3"/>
  <c r="BK182" i="4"/>
  <c r="BK123" i="4" s="1"/>
  <c r="J123" i="4" s="1"/>
  <c r="J99" i="4" s="1"/>
  <c r="J182" i="4"/>
  <c r="J100" i="4" s="1"/>
  <c r="BK140" i="5"/>
  <c r="J140" i="5" s="1"/>
  <c r="J98" i="5" s="1"/>
  <c r="P140" i="5"/>
  <c r="T145" i="5"/>
  <c r="T168" i="5"/>
  <c r="T183" i="5"/>
  <c r="BK198" i="5"/>
  <c r="J198" i="5"/>
  <c r="J104" i="5"/>
  <c r="BK217" i="5"/>
  <c r="J217" i="5" s="1"/>
  <c r="J105" i="5" s="1"/>
  <c r="P217" i="5"/>
  <c r="T230" i="5"/>
  <c r="T275" i="5"/>
  <c r="P294" i="5"/>
  <c r="T299" i="5"/>
  <c r="R306" i="5"/>
  <c r="P323" i="5"/>
  <c r="P328" i="5"/>
  <c r="P343" i="5"/>
  <c r="R372" i="5"/>
  <c r="BK392" i="5"/>
  <c r="BK391" i="5"/>
  <c r="J391" i="5" s="1"/>
  <c r="J115" i="5" s="1"/>
  <c r="P142" i="2"/>
  <c r="BK223" i="2"/>
  <c r="J223" i="2"/>
  <c r="J99" i="2" s="1"/>
  <c r="T223" i="2"/>
  <c r="T275" i="2"/>
  <c r="R294" i="2"/>
  <c r="P314" i="2"/>
  <c r="P326" i="2"/>
  <c r="R326" i="2"/>
  <c r="P371" i="2"/>
  <c r="BK455" i="2"/>
  <c r="J455" i="2"/>
  <c r="J105" i="2"/>
  <c r="R455" i="2"/>
  <c r="P469" i="2"/>
  <c r="P482" i="2"/>
  <c r="P520" i="2"/>
  <c r="BK553" i="2"/>
  <c r="J553" i="2"/>
  <c r="J112" i="2" s="1"/>
  <c r="BK635" i="2"/>
  <c r="J635" i="2" s="1"/>
  <c r="J113" i="2" s="1"/>
  <c r="BK711" i="2"/>
  <c r="J711" i="2"/>
  <c r="J114" i="2"/>
  <c r="BK742" i="2"/>
  <c r="J742" i="2"/>
  <c r="J115" i="2"/>
  <c r="BK800" i="2"/>
  <c r="J800" i="2"/>
  <c r="J116" i="2" s="1"/>
  <c r="BK823" i="2"/>
  <c r="J823" i="2" s="1"/>
  <c r="J117" i="2" s="1"/>
  <c r="BK857" i="2"/>
  <c r="J857" i="2"/>
  <c r="J118" i="2"/>
  <c r="BK877" i="2"/>
  <c r="J877" i="2"/>
  <c r="J119" i="2"/>
  <c r="BK898" i="2"/>
  <c r="J898" i="2"/>
  <c r="J120" i="2" s="1"/>
  <c r="BK122" i="3"/>
  <c r="J122" i="3" s="1"/>
  <c r="J97" i="3" s="1"/>
  <c r="R122" i="3"/>
  <c r="P137" i="3"/>
  <c r="P144" i="3"/>
  <c r="R144" i="3"/>
  <c r="T144" i="3"/>
  <c r="R154" i="3"/>
  <c r="R153" i="3"/>
  <c r="T182" i="4"/>
  <c r="T123" i="4" s="1"/>
  <c r="T122" i="4" s="1"/>
  <c r="T121" i="4" s="1"/>
  <c r="T120" i="4" s="1"/>
  <c r="R140" i="5"/>
  <c r="R145" i="5"/>
  <c r="R168" i="5"/>
  <c r="R183" i="5"/>
  <c r="R189" i="5"/>
  <c r="R198" i="5"/>
  <c r="R217" i="5"/>
  <c r="P230" i="5"/>
  <c r="R275" i="5"/>
  <c r="BK299" i="5"/>
  <c r="J299" i="5" s="1"/>
  <c r="J109" i="5" s="1"/>
  <c r="P299" i="5"/>
  <c r="P306" i="5"/>
  <c r="R323" i="5"/>
  <c r="T328" i="5"/>
  <c r="T343" i="5"/>
  <c r="T372" i="5"/>
  <c r="P392" i="5"/>
  <c r="P391" i="5"/>
  <c r="R123" i="6"/>
  <c r="R122" i="6"/>
  <c r="R121" i="6" s="1"/>
  <c r="BK142" i="2"/>
  <c r="J142" i="2"/>
  <c r="J98" i="2"/>
  <c r="T142" i="2"/>
  <c r="R223" i="2"/>
  <c r="P275" i="2"/>
  <c r="BK294" i="2"/>
  <c r="J294" i="2"/>
  <c r="J101" i="2"/>
  <c r="T294" i="2"/>
  <c r="R314" i="2"/>
  <c r="T314" i="2"/>
  <c r="BK371" i="2"/>
  <c r="J371" i="2"/>
  <c r="J104" i="2"/>
  <c r="R371" i="2"/>
  <c r="P455" i="2"/>
  <c r="T455" i="2"/>
  <c r="R469" i="2"/>
  <c r="R482" i="2"/>
  <c r="R520" i="2"/>
  <c r="R553" i="2"/>
  <c r="P635" i="2"/>
  <c r="R711" i="2"/>
  <c r="P742" i="2"/>
  <c r="R800" i="2"/>
  <c r="R823" i="2"/>
  <c r="P857" i="2"/>
  <c r="R877" i="2"/>
  <c r="R898" i="2"/>
  <c r="P122" i="3"/>
  <c r="BK137" i="3"/>
  <c r="J137" i="3"/>
  <c r="J98" i="3" s="1"/>
  <c r="T137" i="3"/>
  <c r="P154" i="3"/>
  <c r="P153" i="3"/>
  <c r="P182" i="4"/>
  <c r="P123" i="4"/>
  <c r="P122" i="4"/>
  <c r="P121" i="4" s="1"/>
  <c r="P120" i="4" s="1"/>
  <c r="AU97" i="1" s="1"/>
  <c r="T140" i="5"/>
  <c r="T139" i="5"/>
  <c r="P145" i="5"/>
  <c r="P168" i="5"/>
  <c r="P183" i="5"/>
  <c r="P189" i="5"/>
  <c r="T198" i="5"/>
  <c r="T188" i="5" s="1"/>
  <c r="T217" i="5"/>
  <c r="R230" i="5"/>
  <c r="P275" i="5"/>
  <c r="T294" i="5"/>
  <c r="R299" i="5"/>
  <c r="T306" i="5"/>
  <c r="T323" i="5"/>
  <c r="R328" i="5"/>
  <c r="R343" i="5"/>
  <c r="P372" i="5"/>
  <c r="T392" i="5"/>
  <c r="T391" i="5"/>
  <c r="BK123" i="6"/>
  <c r="P123" i="6"/>
  <c r="P122" i="6" s="1"/>
  <c r="P121" i="6" s="1"/>
  <c r="AU99" i="1" s="1"/>
  <c r="T123" i="6"/>
  <c r="T122" i="6"/>
  <c r="T121" i="6" s="1"/>
  <c r="T469" i="2"/>
  <c r="T482" i="2"/>
  <c r="T520" i="2"/>
  <c r="T553" i="2"/>
  <c r="T635" i="2"/>
  <c r="T711" i="2"/>
  <c r="R742" i="2"/>
  <c r="T800" i="2"/>
  <c r="P823" i="2"/>
  <c r="R857" i="2"/>
  <c r="T877" i="2"/>
  <c r="T898" i="2"/>
  <c r="T122" i="3"/>
  <c r="T121" i="3" s="1"/>
  <c r="BK144" i="3"/>
  <c r="J144" i="3"/>
  <c r="J99" i="3"/>
  <c r="BK154" i="3"/>
  <c r="J154" i="3" s="1"/>
  <c r="J101" i="3" s="1"/>
  <c r="R182" i="4"/>
  <c r="R123" i="4"/>
  <c r="R122" i="4"/>
  <c r="R121" i="4" s="1"/>
  <c r="R120" i="4" s="1"/>
  <c r="BK145" i="5"/>
  <c r="J145" i="5"/>
  <c r="J99" i="5"/>
  <c r="BK168" i="5"/>
  <c r="J168" i="5"/>
  <c r="J100" i="5" s="1"/>
  <c r="BK183" i="5"/>
  <c r="J183" i="5"/>
  <c r="J101" i="5"/>
  <c r="BK189" i="5"/>
  <c r="J189" i="5" s="1"/>
  <c r="J103" i="5" s="1"/>
  <c r="T189" i="5"/>
  <c r="P198" i="5"/>
  <c r="BK230" i="5"/>
  <c r="J230" i="5"/>
  <c r="J106" i="5" s="1"/>
  <c r="BK275" i="5"/>
  <c r="J275" i="5"/>
  <c r="J107" i="5"/>
  <c r="BK294" i="5"/>
  <c r="J294" i="5" s="1"/>
  <c r="J108" i="5" s="1"/>
  <c r="R294" i="5"/>
  <c r="BK306" i="5"/>
  <c r="J306" i="5"/>
  <c r="J110" i="5"/>
  <c r="BK323" i="5"/>
  <c r="J323" i="5" s="1"/>
  <c r="J111" i="5" s="1"/>
  <c r="BK328" i="5"/>
  <c r="J328" i="5"/>
  <c r="J112" i="5"/>
  <c r="BK343" i="5"/>
  <c r="J343" i="5"/>
  <c r="J113" i="5" s="1"/>
  <c r="BK372" i="5"/>
  <c r="J372" i="5"/>
  <c r="J114" i="5"/>
  <c r="R392" i="5"/>
  <c r="R391" i="5" s="1"/>
  <c r="F92" i="2"/>
  <c r="J134" i="2"/>
  <c r="BE189" i="2"/>
  <c r="BE195" i="2"/>
  <c r="BE340" i="2"/>
  <c r="BE342" i="2"/>
  <c r="BE344" i="2"/>
  <c r="BE349" i="2"/>
  <c r="BE377" i="2"/>
  <c r="BE380" i="2"/>
  <c r="BE390" i="2"/>
  <c r="BE399" i="2"/>
  <c r="BE402" i="2"/>
  <c r="BE422" i="2"/>
  <c r="BE460" i="2"/>
  <c r="BE470" i="2"/>
  <c r="BE472" i="2"/>
  <c r="BE483" i="2"/>
  <c r="BE488" i="2"/>
  <c r="BE500" i="2"/>
  <c r="BE509" i="2"/>
  <c r="BE513" i="2"/>
  <c r="BE560" i="2"/>
  <c r="BE562" i="2"/>
  <c r="BE576" i="2"/>
  <c r="BE585" i="2"/>
  <c r="BE605" i="2"/>
  <c r="BE610" i="2"/>
  <c r="BE649" i="2"/>
  <c r="BE654" i="2"/>
  <c r="BE657" i="2"/>
  <c r="BE686" i="2"/>
  <c r="BE735" i="2"/>
  <c r="BE752" i="2"/>
  <c r="BE766" i="2"/>
  <c r="BE770" i="2"/>
  <c r="BE787" i="2"/>
  <c r="BE798" i="2"/>
  <c r="BE804" i="2"/>
  <c r="BE819" i="2"/>
  <c r="BE827" i="2"/>
  <c r="BE841" i="2"/>
  <c r="BE855" i="2"/>
  <c r="BE875" i="2"/>
  <c r="BE880" i="2"/>
  <c r="BE882" i="2"/>
  <c r="BE884" i="2"/>
  <c r="BE899" i="2"/>
  <c r="BE909" i="2"/>
  <c r="BE912" i="2"/>
  <c r="BK550" i="2"/>
  <c r="J550" i="2"/>
  <c r="J111" i="2" s="1"/>
  <c r="J115" i="3"/>
  <c r="BE129" i="3"/>
  <c r="BE158" i="3"/>
  <c r="BE161" i="3"/>
  <c r="BE174" i="3"/>
  <c r="BE200" i="3"/>
  <c r="E85" i="4"/>
  <c r="F117" i="4"/>
  <c r="BE134" i="4"/>
  <c r="BE148" i="4"/>
  <c r="BE172" i="4"/>
  <c r="BE185" i="4"/>
  <c r="BE187" i="4"/>
  <c r="BE191" i="4"/>
  <c r="BE197" i="4"/>
  <c r="BE201" i="4"/>
  <c r="J89" i="5"/>
  <c r="BE146" i="5"/>
  <c r="BE150" i="5"/>
  <c r="BE162" i="5"/>
  <c r="BE171" i="5"/>
  <c r="BE173" i="5"/>
  <c r="BE179" i="5"/>
  <c r="BE213" i="5"/>
  <c r="BE228" i="5"/>
  <c r="BE237" i="5"/>
  <c r="BE243" i="5"/>
  <c r="BE251" i="5"/>
  <c r="BE253" i="5"/>
  <c r="BE261" i="5"/>
  <c r="BE265" i="5"/>
  <c r="BE269" i="5"/>
  <c r="BE271" i="5"/>
  <c r="BE273" i="5"/>
  <c r="BE286" i="5"/>
  <c r="BE292" i="5"/>
  <c r="BE295" i="5"/>
  <c r="BE297" i="5"/>
  <c r="BE300" i="5"/>
  <c r="BE307" i="5"/>
  <c r="BE315" i="5"/>
  <c r="BE321" i="5"/>
  <c r="BE324" i="5"/>
  <c r="BE326" i="5"/>
  <c r="BE329" i="5"/>
  <c r="BE333" i="5"/>
  <c r="BE356" i="5"/>
  <c r="BE375" i="5"/>
  <c r="BE377" i="5"/>
  <c r="BE383" i="5"/>
  <c r="BE385" i="5"/>
  <c r="BK402" i="5"/>
  <c r="BK401" i="5"/>
  <c r="J401" i="5"/>
  <c r="J117" i="5" s="1"/>
  <c r="BE126" i="6"/>
  <c r="BE128" i="6"/>
  <c r="BE139" i="6"/>
  <c r="E130" i="2"/>
  <c r="BE143" i="2"/>
  <c r="BE177" i="2"/>
  <c r="BE185" i="2"/>
  <c r="BE224" i="2"/>
  <c r="BE240" i="2"/>
  <c r="BE273" i="2"/>
  <c r="BE317" i="2"/>
  <c r="BE327" i="2"/>
  <c r="BE335" i="2"/>
  <c r="BE338" i="2"/>
  <c r="BE347" i="2"/>
  <c r="BE358" i="2"/>
  <c r="BE361" i="2"/>
  <c r="BE374" i="2"/>
  <c r="BE388" i="2"/>
  <c r="BE404" i="2"/>
  <c r="BE406" i="2"/>
  <c r="BE412" i="2"/>
  <c r="BE416" i="2"/>
  <c r="BE424" i="2"/>
  <c r="BE433" i="2"/>
  <c r="BE441" i="2"/>
  <c r="BE444" i="2"/>
  <c r="BE448" i="2"/>
  <c r="BE475" i="2"/>
  <c r="BE477" i="2"/>
  <c r="BE495" i="2"/>
  <c r="BE505" i="2"/>
  <c r="BE515" i="2"/>
  <c r="BE518" i="2"/>
  <c r="BE521" i="2"/>
  <c r="BE524" i="2"/>
  <c r="BE535" i="2"/>
  <c r="BE540" i="2"/>
  <c r="BE548" i="2"/>
  <c r="BE551" i="2"/>
  <c r="BE593" i="2"/>
  <c r="BE608" i="2"/>
  <c r="BE617" i="2"/>
  <c r="BE620" i="2"/>
  <c r="BE625" i="2"/>
  <c r="BE628" i="2"/>
  <c r="BE630" i="2"/>
  <c r="BE644" i="2"/>
  <c r="BE674" i="2"/>
  <c r="BE677" i="2"/>
  <c r="BE693" i="2"/>
  <c r="BE709" i="2"/>
  <c r="BE712" i="2"/>
  <c r="BE717" i="2"/>
  <c r="BE719" i="2"/>
  <c r="BE725" i="2"/>
  <c r="BE746" i="2"/>
  <c r="BE763" i="2"/>
  <c r="BE777" i="2"/>
  <c r="BE783" i="2"/>
  <c r="BE806" i="2"/>
  <c r="BE812" i="2"/>
  <c r="BE816" i="2"/>
  <c r="BE861" i="2"/>
  <c r="BE866" i="2"/>
  <c r="BE878" i="2"/>
  <c r="F92" i="3"/>
  <c r="BE125" i="3"/>
  <c r="BE135" i="3"/>
  <c r="BE151" i="3"/>
  <c r="BE189" i="3"/>
  <c r="BE124" i="4"/>
  <c r="BE126" i="4"/>
  <c r="BE128" i="4"/>
  <c r="BE130" i="4"/>
  <c r="BE136" i="4"/>
  <c r="BE142" i="4"/>
  <c r="BE150" i="4"/>
  <c r="BE162" i="4"/>
  <c r="BE170" i="4"/>
  <c r="BE195" i="4"/>
  <c r="BE203" i="4"/>
  <c r="E85" i="5"/>
  <c r="F92" i="5"/>
  <c r="BE154" i="5"/>
  <c r="BE156" i="5"/>
  <c r="BE160" i="5"/>
  <c r="BE164" i="5"/>
  <c r="BE166" i="5"/>
  <c r="BE181" i="5"/>
  <c r="BE199" i="5"/>
  <c r="BE201" i="5"/>
  <c r="BE207" i="5"/>
  <c r="BE211" i="5"/>
  <c r="BE222" i="5"/>
  <c r="BE226" i="5"/>
  <c r="BE249" i="5"/>
  <c r="BE255" i="5"/>
  <c r="BE304" i="5"/>
  <c r="BE317" i="5"/>
  <c r="BE344" i="5"/>
  <c r="BE362" i="5"/>
  <c r="BE364" i="5"/>
  <c r="BE368" i="5"/>
  <c r="BE370" i="5"/>
  <c r="BE379" i="5"/>
  <c r="BE381" i="5"/>
  <c r="BE389" i="5"/>
  <c r="BE162" i="2"/>
  <c r="BE173" i="2"/>
  <c r="BE181" i="2"/>
  <c r="BE212" i="2"/>
  <c r="BE215" i="2"/>
  <c r="BE252" i="2"/>
  <c r="BE295" i="2"/>
  <c r="BE311" i="2"/>
  <c r="BE315" i="2"/>
  <c r="BE330" i="2"/>
  <c r="BE352" i="2"/>
  <c r="BE363" i="2"/>
  <c r="BE366" i="2"/>
  <c r="BE372" i="2"/>
  <c r="BE397" i="2"/>
  <c r="BE430" i="2"/>
  <c r="BE446" i="2"/>
  <c r="BE453" i="2"/>
  <c r="BE456" i="2"/>
  <c r="BE458" i="2"/>
  <c r="BE463" i="2"/>
  <c r="BE466" i="2"/>
  <c r="BE485" i="2"/>
  <c r="BE492" i="2"/>
  <c r="BE503" i="2"/>
  <c r="BE530" i="2"/>
  <c r="BE538" i="2"/>
  <c r="BE545" i="2"/>
  <c r="BE554" i="2"/>
  <c r="BE578" i="2"/>
  <c r="BE599" i="2"/>
  <c r="BE615" i="2"/>
  <c r="BE639" i="2"/>
  <c r="BE671" i="2"/>
  <c r="BE684" i="2"/>
  <c r="BE689" i="2"/>
  <c r="BE697" i="2"/>
  <c r="BE699" i="2"/>
  <c r="BE714" i="2"/>
  <c r="BE761" i="2"/>
  <c r="BE774" i="2"/>
  <c r="BE781" i="2"/>
  <c r="BE785" i="2"/>
  <c r="BE796" i="2"/>
  <c r="BE838" i="2"/>
  <c r="BE847" i="2"/>
  <c r="BE850" i="2"/>
  <c r="BE858" i="2"/>
  <c r="BE872" i="2"/>
  <c r="E111" i="3"/>
  <c r="BE127" i="3"/>
  <c r="BE140" i="3"/>
  <c r="BE142" i="3"/>
  <c r="BE145" i="3"/>
  <c r="BE147" i="3"/>
  <c r="BE155" i="3"/>
  <c r="BE165" i="3"/>
  <c r="BE168" i="3"/>
  <c r="BE171" i="3"/>
  <c r="BE180" i="3"/>
  <c r="BE186" i="3"/>
  <c r="BE194" i="3"/>
  <c r="BE196" i="3"/>
  <c r="J89" i="4"/>
  <c r="BE144" i="4"/>
  <c r="BE152" i="4"/>
  <c r="BE156" i="4"/>
  <c r="BE158" i="4"/>
  <c r="BE164" i="4"/>
  <c r="BE166" i="4"/>
  <c r="BE168" i="4"/>
  <c r="BE174" i="4"/>
  <c r="BE176" i="4"/>
  <c r="BE193" i="4"/>
  <c r="BE199" i="4"/>
  <c r="BE141" i="5"/>
  <c r="BE143" i="5"/>
  <c r="BE152" i="5"/>
  <c r="BE158" i="5"/>
  <c r="BE175" i="5"/>
  <c r="BE184" i="5"/>
  <c r="BE194" i="5"/>
  <c r="BE203" i="5"/>
  <c r="BE209" i="5"/>
  <c r="BE218" i="5"/>
  <c r="BE220" i="5"/>
  <c r="BE231" i="5"/>
  <c r="BE233" i="5"/>
  <c r="BE235" i="5"/>
  <c r="BE245" i="5"/>
  <c r="BE259" i="5"/>
  <c r="BE263" i="5"/>
  <c r="BE276" i="5"/>
  <c r="BE280" i="5"/>
  <c r="BE288" i="5"/>
  <c r="BE309" i="5"/>
  <c r="BE311" i="5"/>
  <c r="BE319" i="5"/>
  <c r="BE335" i="5"/>
  <c r="BE339" i="5"/>
  <c r="BE348" i="5"/>
  <c r="BE350" i="5"/>
  <c r="BE352" i="5"/>
  <c r="BE358" i="5"/>
  <c r="BE360" i="5"/>
  <c r="BE366" i="5"/>
  <c r="BE373" i="5"/>
  <c r="BE387" i="5"/>
  <c r="BE395" i="5"/>
  <c r="J89" i="6"/>
  <c r="F92" i="6"/>
  <c r="BE124" i="6"/>
  <c r="BE136" i="6"/>
  <c r="BE148" i="2"/>
  <c r="BE157" i="2"/>
  <c r="BE192" i="2"/>
  <c r="BE198" i="2"/>
  <c r="BE227" i="2"/>
  <c r="BE276" i="2"/>
  <c r="BE291" i="2"/>
  <c r="BE300" i="2"/>
  <c r="BE303" i="2"/>
  <c r="BE323" i="2"/>
  <c r="BE355" i="2"/>
  <c r="BE385" i="2"/>
  <c r="BE418" i="2"/>
  <c r="BE428" i="2"/>
  <c r="BE437" i="2"/>
  <c r="BE451" i="2"/>
  <c r="BE480" i="2"/>
  <c r="BE490" i="2"/>
  <c r="BE497" i="2"/>
  <c r="BE527" i="2"/>
  <c r="BE533" i="2"/>
  <c r="BE543" i="2"/>
  <c r="BE557" i="2"/>
  <c r="BE583" i="2"/>
  <c r="BE601" i="2"/>
  <c r="BE603" i="2"/>
  <c r="BE633" i="2"/>
  <c r="BE636" i="2"/>
  <c r="BE659" i="2"/>
  <c r="BE701" i="2"/>
  <c r="BE703" i="2"/>
  <c r="BE722" i="2"/>
  <c r="BE732" i="2"/>
  <c r="BE737" i="2"/>
  <c r="BE740" i="2"/>
  <c r="BE743" i="2"/>
  <c r="BE758" i="2"/>
  <c r="BE793" i="2"/>
  <c r="BE801" i="2"/>
  <c r="BE809" i="2"/>
  <c r="BE814" i="2"/>
  <c r="BE821" i="2"/>
  <c r="BE824" i="2"/>
  <c r="BE830" i="2"/>
  <c r="BE844" i="2"/>
  <c r="BK465" i="2"/>
  <c r="J465" i="2"/>
  <c r="J106" i="2" s="1"/>
  <c r="BE123" i="3"/>
  <c r="BE131" i="3"/>
  <c r="BE133" i="3"/>
  <c r="BE138" i="3"/>
  <c r="BE149" i="3"/>
  <c r="BE177" i="3"/>
  <c r="BE183" i="3"/>
  <c r="BE192" i="3"/>
  <c r="BE198" i="3"/>
  <c r="BE132" i="4"/>
  <c r="BE138" i="4"/>
  <c r="BE140" i="4"/>
  <c r="BE146" i="4"/>
  <c r="BE154" i="4"/>
  <c r="BE160" i="4"/>
  <c r="BE178" i="4"/>
  <c r="BE180" i="4"/>
  <c r="BE183" i="4"/>
  <c r="BE189" i="4"/>
  <c r="BE148" i="5"/>
  <c r="BE169" i="5"/>
  <c r="BE177" i="5"/>
  <c r="BE186" i="5"/>
  <c r="BE190" i="5"/>
  <c r="BE192" i="5"/>
  <c r="BE196" i="5"/>
  <c r="BE205" i="5"/>
  <c r="BE215" i="5"/>
  <c r="BE224" i="5"/>
  <c r="BE239" i="5"/>
  <c r="BE241" i="5"/>
  <c r="BE247" i="5"/>
  <c r="BE257" i="5"/>
  <c r="BE267" i="5"/>
  <c r="BE278" i="5"/>
  <c r="BE282" i="5"/>
  <c r="BE284" i="5"/>
  <c r="BE290" i="5"/>
  <c r="BE302" i="5"/>
  <c r="BE313" i="5"/>
  <c r="BE331" i="5"/>
  <c r="BE337" i="5"/>
  <c r="BE341" i="5"/>
  <c r="BE346" i="5"/>
  <c r="BE354" i="5"/>
  <c r="BE393" i="5"/>
  <c r="BE397" i="5"/>
  <c r="BE399" i="5"/>
  <c r="BE403" i="5"/>
  <c r="E85" i="6"/>
  <c r="BE130" i="6"/>
  <c r="BE133" i="6"/>
  <c r="BK132" i="6"/>
  <c r="J132" i="6"/>
  <c r="J99" i="6"/>
  <c r="BK135" i="6"/>
  <c r="J135" i="6" s="1"/>
  <c r="J100" i="6" s="1"/>
  <c r="BK138" i="6"/>
  <c r="J138" i="6"/>
  <c r="J101" i="6"/>
  <c r="J34" i="2"/>
  <c r="AW95" i="1"/>
  <c r="J34" i="3"/>
  <c r="AW96" i="1"/>
  <c r="F35" i="5"/>
  <c r="BB98" i="1"/>
  <c r="F37" i="3"/>
  <c r="BD96" i="1" s="1"/>
  <c r="F35" i="6"/>
  <c r="BB99" i="1"/>
  <c r="F37" i="2"/>
  <c r="BD95" i="1"/>
  <c r="F34" i="6"/>
  <c r="BA99" i="1"/>
  <c r="F35" i="3"/>
  <c r="BB96" i="1"/>
  <c r="F36" i="6"/>
  <c r="BC99" i="1"/>
  <c r="F37" i="4"/>
  <c r="BD97" i="1" s="1"/>
  <c r="F35" i="2"/>
  <c r="BB95" i="1" s="1"/>
  <c r="J34" i="6"/>
  <c r="AW99" i="1"/>
  <c r="F36" i="5"/>
  <c r="BC98" i="1"/>
  <c r="F37" i="6"/>
  <c r="BD99" i="1"/>
  <c r="F34" i="4"/>
  <c r="BA97" i="1"/>
  <c r="F34" i="5"/>
  <c r="BA98" i="1" s="1"/>
  <c r="F34" i="3"/>
  <c r="BA96" i="1" s="1"/>
  <c r="F36" i="4"/>
  <c r="BC97" i="1"/>
  <c r="F34" i="2"/>
  <c r="BA95" i="1"/>
  <c r="F36" i="3"/>
  <c r="BC96" i="1"/>
  <c r="J34" i="4"/>
  <c r="AW97" i="1"/>
  <c r="F37" i="5"/>
  <c r="BD98" i="1" s="1"/>
  <c r="F36" i="2"/>
  <c r="BC95" i="1" s="1"/>
  <c r="J34" i="5"/>
  <c r="AW98" i="1"/>
  <c r="F35" i="4"/>
  <c r="BB97" i="1"/>
  <c r="R468" i="2" l="1"/>
  <c r="R140" i="2" s="1"/>
  <c r="T141" i="2"/>
  <c r="BK122" i="6"/>
  <c r="J122" i="6"/>
  <c r="J97" i="6"/>
  <c r="P121" i="3"/>
  <c r="AU96" i="1" s="1"/>
  <c r="R139" i="5"/>
  <c r="R121" i="3"/>
  <c r="P468" i="2"/>
  <c r="P141" i="2"/>
  <c r="BK468" i="2"/>
  <c r="J468" i="2"/>
  <c r="J107" i="2" s="1"/>
  <c r="T468" i="2"/>
  <c r="P188" i="5"/>
  <c r="T138" i="5"/>
  <c r="R188" i="5"/>
  <c r="P139" i="5"/>
  <c r="P138" i="5" s="1"/>
  <c r="AU98" i="1" s="1"/>
  <c r="R141" i="2"/>
  <c r="BK141" i="2"/>
  <c r="J141" i="2"/>
  <c r="J97" i="2" s="1"/>
  <c r="J469" i="2"/>
  <c r="J108" i="2"/>
  <c r="J392" i="5"/>
  <c r="J116" i="5"/>
  <c r="J402" i="5"/>
  <c r="J118" i="5" s="1"/>
  <c r="BK153" i="3"/>
  <c r="J153" i="3"/>
  <c r="J100" i="3"/>
  <c r="BK139" i="5"/>
  <c r="J139" i="5"/>
  <c r="J97" i="5" s="1"/>
  <c r="J123" i="6"/>
  <c r="J98" i="6"/>
  <c r="BK122" i="4"/>
  <c r="J122" i="4"/>
  <c r="J98" i="4" s="1"/>
  <c r="BK188" i="5"/>
  <c r="J188" i="5"/>
  <c r="J102" i="5"/>
  <c r="BC94" i="1"/>
  <c r="AY94" i="1"/>
  <c r="J33" i="5"/>
  <c r="AV98" i="1" s="1"/>
  <c r="AT98" i="1" s="1"/>
  <c r="F33" i="3"/>
  <c r="AZ96" i="1"/>
  <c r="F33" i="6"/>
  <c r="AZ99" i="1" s="1"/>
  <c r="J33" i="6"/>
  <c r="AV99" i="1"/>
  <c r="AT99" i="1"/>
  <c r="BD94" i="1"/>
  <c r="W33" i="1"/>
  <c r="J33" i="2"/>
  <c r="AV95" i="1" s="1"/>
  <c r="AT95" i="1" s="1"/>
  <c r="BA94" i="1"/>
  <c r="W30" i="1"/>
  <c r="J33" i="3"/>
  <c r="AV96" i="1" s="1"/>
  <c r="AT96" i="1" s="1"/>
  <c r="J33" i="4"/>
  <c r="AV97" i="1"/>
  <c r="AT97" i="1"/>
  <c r="F33" i="5"/>
  <c r="AZ98" i="1"/>
  <c r="BB94" i="1"/>
  <c r="AX94" i="1"/>
  <c r="F33" i="4"/>
  <c r="AZ97" i="1"/>
  <c r="F33" i="2"/>
  <c r="AZ95" i="1" s="1"/>
  <c r="P140" i="2" l="1"/>
  <c r="AU95" i="1"/>
  <c r="T140" i="2"/>
  <c r="R138" i="5"/>
  <c r="BK121" i="3"/>
  <c r="J121" i="3"/>
  <c r="BK121" i="4"/>
  <c r="BK120" i="4" s="1"/>
  <c r="J120" i="4" s="1"/>
  <c r="J96" i="4" s="1"/>
  <c r="BK140" i="2"/>
  <c r="J140" i="2"/>
  <c r="J96" i="2" s="1"/>
  <c r="BK138" i="5"/>
  <c r="J138" i="5" s="1"/>
  <c r="J30" i="5" s="1"/>
  <c r="AG98" i="1" s="1"/>
  <c r="AN98" i="1" s="1"/>
  <c r="BK121" i="6"/>
  <c r="J121" i="6"/>
  <c r="J30" i="6" s="1"/>
  <c r="AG99" i="1" s="1"/>
  <c r="AN99" i="1" s="1"/>
  <c r="AU94" i="1"/>
  <c r="W31" i="1"/>
  <c r="J30" i="3"/>
  <c r="AG96" i="1"/>
  <c r="AN96" i="1" s="1"/>
  <c r="AZ94" i="1"/>
  <c r="AV94" i="1" s="1"/>
  <c r="AK29" i="1" s="1"/>
  <c r="AW94" i="1"/>
  <c r="AK30" i="1"/>
  <c r="W32" i="1"/>
  <c r="J39" i="3" l="1"/>
  <c r="J39" i="5"/>
  <c r="J96" i="5"/>
  <c r="J39" i="6"/>
  <c r="J96" i="6"/>
  <c r="J96" i="3"/>
  <c r="J121" i="4"/>
  <c r="J97" i="4"/>
  <c r="W29" i="1"/>
  <c r="J30" i="2"/>
  <c r="AG95" i="1"/>
  <c r="AN95" i="1"/>
  <c r="J30" i="4"/>
  <c r="AG97" i="1"/>
  <c r="AN97" i="1" s="1"/>
  <c r="AT94" i="1"/>
  <c r="J39" i="2" l="1"/>
  <c r="J39" i="4"/>
  <c r="AG94" i="1"/>
  <c r="AK26" i="1"/>
  <c r="AK35" i="1"/>
  <c r="AN94" i="1" l="1"/>
</calcChain>
</file>

<file path=xl/sharedStrings.xml><?xml version="1.0" encoding="utf-8"?>
<sst xmlns="http://schemas.openxmlformats.org/spreadsheetml/2006/main" count="12444" uniqueCount="2204">
  <si>
    <t>Export Komplet</t>
  </si>
  <si>
    <t/>
  </si>
  <si>
    <t>2.0</t>
  </si>
  <si>
    <t>ZAMOK</t>
  </si>
  <si>
    <t>False</t>
  </si>
  <si>
    <t>{4fb6bc22-503a-4058-9ed3-d90d7cace056}</t>
  </si>
  <si>
    <t>0,01</t>
  </si>
  <si>
    <t>21</t>
  </si>
  <si>
    <t>12</t>
  </si>
  <si>
    <t>REKAPITULACE STAVBY</t>
  </si>
  <si>
    <t>v ---  níže se nacházejí doplnkové a pomocné údaje k sestavám  --- v</t>
  </si>
  <si>
    <t>Návod na vyplnění</t>
  </si>
  <si>
    <t>0,001</t>
  </si>
  <si>
    <t>Kód:</t>
  </si>
  <si>
    <t>LZ240083</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</si>
  <si>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</si>
  <si>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</si>
  <si>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a dobudování vzdělávacích a výzkumných prostor v rámci objektu stáje antilopy losí</t>
  </si>
  <si>
    <t>KSO:</t>
  </si>
  <si>
    <t>CC-CZ:</t>
  </si>
  <si>
    <t>Místo:</t>
  </si>
  <si>
    <t>Praha Suchdol</t>
  </si>
  <si>
    <t>Datum:</t>
  </si>
  <si>
    <t>9. 4. 2024</t>
  </si>
  <si>
    <t>Zadavatel:</t>
  </si>
  <si>
    <t>IČ:</t>
  </si>
  <si>
    <t>Fakulta tropického zemědělství,ČZU v Praze</t>
  </si>
  <si>
    <t>DIČ:</t>
  </si>
  <si>
    <t>Uchazeč:</t>
  </si>
  <si>
    <t>Vyplň údaj</t>
  </si>
  <si>
    <t>Projektant:</t>
  </si>
  <si>
    <t>LZ-PROJEKT plus s.r.o.</t>
  </si>
  <si>
    <t>True</t>
  </si>
  <si>
    <t>Zpracovatel:</t>
  </si>
  <si>
    <t>Fajfrová Irena</t>
  </si>
  <si>
    <t>Poznámka:</t>
  </si>
  <si>
    <t xml:space="preserve">U vybraných výrobků je pro jasné a přesné vymezení požadovaných parametrů uveden možný výrobce (v souladu s odst. 9, par. 44, zák. Č. 137/2006 sb.)._x000D_
Při realizaci lze použít i jiného výrobce (dodavatele) při splnění technických parametrů uvedeného typu výrobku možného výrobce (dodavatele)._x000D_
Technickými parametry se mj. rozumí pevnostní charakteristiky, fyzikálně technické vlastnosti, parametry spotřeby a výkonu, rozměry, hmotnosti, hlukové parametry, materiálové provedení, design/estetické a kvalitativní vlastnosti, provozní vlastnosti, životnost, způsob ovládání, vazby na ostatní profese apod._x000D_
Případné změny je nutné dokladovat (např. statickým výpočtem), konzultovat a odsouhlasit projektantem, tj. zpracovatelem tohoto projektu._x000D_
_x000D_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</si>
  <si>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</si>
  <si>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</si>
  <si>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</si>
  <si>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</si>
  <si>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</si>
  <si>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</si>
  <si>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</si>
  <si>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</si>
  <si>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</si>
  <si>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</si>
  <si>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</si>
  <si>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</si>
  <si>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</si>
  <si>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</si>
  <si>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</si>
  <si>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</si>
  <si>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</si>
  <si>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</si>
  <si>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</si>
  <si>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</si>
  <si>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</si>
  <si>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</si>
  <si>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</si>
  <si>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</si>
  <si>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</si>
  <si>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</si>
  <si>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</si>
  <si>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</si>
  <si>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</si>
  <si>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</si>
  <si>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</si>
  <si>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</si>
  <si>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</si>
  <si>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</si>
  <si>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</si>
  <si>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</si>
  <si>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</si>
  <si>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</si>
  <si>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</si>
  <si>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</si>
  <si>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</si>
  <si>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</si>
  <si>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</si>
  <si>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</si>
  <si>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</si>
  <si>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</si>
  <si>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Stavební část</t>
  </si>
  <si>
    <t>STA</t>
  </si>
  <si>
    <t>1</t>
  </si>
  <si>
    <t>{2e2b54d5-6e47-4aa4-95dc-a3dcbb53a4f6}</t>
  </si>
  <si>
    <t>2</t>
  </si>
  <si>
    <t>02</t>
  </si>
  <si>
    <t>Zdravotechnika</t>
  </si>
  <si>
    <t>{6be7b391-3992-4b45-8bf7-455b28d16cc4}</t>
  </si>
  <si>
    <t>03</t>
  </si>
  <si>
    <t>Vzduchotechnika+vytápění</t>
  </si>
  <si>
    <t>{33665e79-c1b8-4e81-b1b1-c0aab25acf64}</t>
  </si>
  <si>
    <t>04</t>
  </si>
  <si>
    <t>Elektroinstalace</t>
  </si>
  <si>
    <t>{13590e0f-f43c-4845-88c6-e43ca654533c}</t>
  </si>
  <si>
    <t>05</t>
  </si>
  <si>
    <t>Vedlejší rozpočtové náklady</t>
  </si>
  <si>
    <t>{efc4b2df-816a-42f1-a2c9-ed052d617786}</t>
  </si>
  <si>
    <t>j1</t>
  </si>
  <si>
    <t>17,835</t>
  </si>
  <si>
    <t>j2</t>
  </si>
  <si>
    <t>114,54</t>
  </si>
  <si>
    <t>KRYCÍ LIST SOUPISU PRACÍ</t>
  </si>
  <si>
    <t>k</t>
  </si>
  <si>
    <t>88,39</t>
  </si>
  <si>
    <t>o</t>
  </si>
  <si>
    <t>27,058</t>
  </si>
  <si>
    <t>ob</t>
  </si>
  <si>
    <t>35,495</t>
  </si>
  <si>
    <t>or</t>
  </si>
  <si>
    <t>185</t>
  </si>
  <si>
    <t>Objekt:</t>
  </si>
  <si>
    <t>z</t>
  </si>
  <si>
    <t>105,317</t>
  </si>
  <si>
    <t>01 - Stavební část</t>
  </si>
  <si>
    <t xml:space="preserve">U vybraných výrobků je pro jasné a přesné vymezení požadovaných parametrů uveden možný výrobce (v souladu s odst. 9, par. 44, zák. Č. 137/2006 sb.). Při realizaci lze použít i jiného výrobce (dodavatele) při splnění technických parametrů uvedeného typu výrobku možného výrobce (dodavatele). Technickými parametry se mj. rozumí pevnostní charakteristiky, fyzikálně technické vlastnosti, parametry spotřeby a výkonu, rozměry, hmotnosti, hlukové parametry, materiálové provedení, design/estetické a kvalitativní vlastnosti, provozní vlastnosti, životnost, způsob ovládání, vazby na ostatní profese apod. Případné změny je nutné dokladovat (např. statickým výpočtem), konzultovat a odsouhlasit projektantem, tj. zpracovatelem tohoto projektu.  </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</si>
  <si>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</si>
  <si>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</si>
  <si>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</si>
  <si>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</si>
  <si>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</si>
  <si>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</si>
  <si>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</si>
  <si>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</si>
  <si>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</si>
  <si>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</si>
  <si>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</si>
  <si>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</si>
  <si>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</si>
  <si>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</si>
  <si>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</si>
  <si>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</si>
  <si>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</si>
  <si>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</si>
  <si>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</si>
  <si>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</si>
  <si>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</si>
  <si>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</si>
  <si>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</si>
  <si>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</si>
  <si>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</si>
  <si>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</si>
  <si>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781 - Dokončovací práce - obklady</t>
  </si>
  <si>
    <t xml:space="preserve">    784 - Dokončovací práce - malby a tapety</t>
  </si>
  <si>
    <t xml:space="preserve">    789 - Povrchové úpravy ocelových konstrukcí a technologických zařízení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</si>
  <si>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</si>
  <si>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</si>
  <si>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</si>
  <si>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</si>
  <si>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</si>
  <si>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</si>
  <si>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</si>
  <si>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</si>
  <si>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</si>
  <si>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</si>
  <si>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</si>
  <si>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</si>
  <si>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</si>
  <si>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</si>
  <si>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</si>
  <si>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</si>
  <si>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</si>
  <si>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</si>
  <si>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121151113</t>
  </si>
  <si>
    <t>Sejmutí ornice plochy do 500 m2 tl vrstvy do 200 mm strojně</t>
  </si>
  <si>
    <t>m2</t>
  </si>
  <si>
    <t>CS ÚRS 2024 01</t>
  </si>
  <si>
    <t>4</t>
  </si>
  <si>
    <t>1559414270</t>
  </si>
  <si>
    <t>PP</t>
  </si>
  <si>
    <t>Sejmutí ornice strojně při souvislé ploše přes 100 do 500 m2, tl. vrstvy do 200 mm</t>
  </si>
  <si>
    <t>VV</t>
  </si>
  <si>
    <t>V cenách jsou započteny i náklady na</t>
  </si>
  <si>
    <t>naložení sejmuté ornice na dopravní prostředek,</t>
  </si>
  <si>
    <t>185,0</t>
  </si>
  <si>
    <t>122251104</t>
  </si>
  <si>
    <t>Odkopávky a prokopávky nezapažené v hornině třídy těžitelnosti I skupiny 3 objem do 500 m3 strojně</t>
  </si>
  <si>
    <t>m3</t>
  </si>
  <si>
    <t>1027764846</t>
  </si>
  <si>
    <t>Odkopávky a prokopávky nezapažené strojně v hornině třídy těžitelnosti I skupiny 3 přes 100 do 500 m3</t>
  </si>
  <si>
    <t>odkop na -0,465</t>
  </si>
  <si>
    <t>(5,3+3,96+1,2)*(19,7+1,2*2)*0,3</t>
  </si>
  <si>
    <t>(5,3+1,2)*(2,49+0,885+1,2*2)*0,3</t>
  </si>
  <si>
    <t>odkop -0,35</t>
  </si>
  <si>
    <t>(18,9+1,2*2)*(5,55+1,2)*0,15</t>
  </si>
  <si>
    <t>(9,0+1,2)*(3,0+1,2)*0,15</t>
  </si>
  <si>
    <t>j</t>
  </si>
  <si>
    <t>Součet</t>
  </si>
  <si>
    <t>3</t>
  </si>
  <si>
    <t>131213701</t>
  </si>
  <si>
    <t>Hloubení nezapažených jam v soudržných horninách třídy těžitelnosti I skupiny 3 ručně</t>
  </si>
  <si>
    <t>-855412015</t>
  </si>
  <si>
    <t>Hloubení nezapažených jam ručně s urovnáním dna do předepsaného profilu a spádu v hornině třídy těžitelnosti I skupiny 3 soudržných</t>
  </si>
  <si>
    <t>patky u stávajícího objektu</t>
  </si>
  <si>
    <t>(1,15*2,1+(1,15+0,585)*(2,1+0,585*2))*0,5*(1,2-0,465)*6</t>
  </si>
  <si>
    <t>131251104</t>
  </si>
  <si>
    <t>Hloubení jam nezapažených v hornině třídy těžitelnosti I skupiny 3 objem do 500 m3 strojně</t>
  </si>
  <si>
    <t>41441636</t>
  </si>
  <si>
    <t>Hloubení nezapažených jam a zářezů strojně s urovnáním dna do předepsaného profilu a spádu v hornině třídy těžitelnosti I skupiny 3 přes 100 do 500 m3</t>
  </si>
  <si>
    <t>(2,11*2,525+(2,11+0,585*2)*(2,525+1,0+0,585))*0,5*(1,2-0,465)*5</t>
  </si>
  <si>
    <t>(2,11*(2,635+1,7+1,0+1,9)+(2,11+0,585*2)*(0,585+2,635+2,7+1,9+0,85))*0,5*(1,2-0,465)</t>
  </si>
  <si>
    <t>(1,4*1,4+(1,4+0,585+1,0)*(1,4+1,0+0,585))*0,5*(1,2-0,465)</t>
  </si>
  <si>
    <t>(1,4*1,4+(1,4+0,585+1,0)*(1,4+0,585*2))*0,5*(1,2-0,465)*7</t>
  </si>
  <si>
    <t>(1,4*1,4+(1,4+0,585+1,0)*(1,4+0,585+0,85))*0,5*(1,2-0,465)</t>
  </si>
  <si>
    <t>((1,5+0,4*2)*(1,3+0,4*2)+(1,9+0,585*2)*(2,1+0,585*2))*0,5*(1,2-0,465)</t>
  </si>
  <si>
    <t>((1,5+0,4*2)*(1,6+0,4*2)+(2,3+0,585*2)*(2,4+0,585*2))*0,5*(1,2-0,465)</t>
  </si>
  <si>
    <t>(1,4*1,4+(1,4+0,585*2)*(1,4+0,585*2))*0,5*(1,0-0,25)*6</t>
  </si>
  <si>
    <t>5</t>
  </si>
  <si>
    <t>162351103</t>
  </si>
  <si>
    <t>Vodorovné přemístění přes 50 do 500 m výkopku/sypaniny z horniny třídy těžitelnosti I skupiny 1 až 3</t>
  </si>
  <si>
    <t>1941253656</t>
  </si>
  <si>
    <t>Vodorovné přemístění výkopku nebo sypaniny po suchu na obvyklém dopravním prostředku, bez naložení výkopku, avšak se složením bez rozhrnutí z horniny třídy těžitelnosti I skupiny 1 až 3 na vzdálenost přes 50 do 500 m</t>
  </si>
  <si>
    <t>odvoz ornice</t>
  </si>
  <si>
    <t>or*0,2</t>
  </si>
  <si>
    <t>6</t>
  </si>
  <si>
    <t>-113695638</t>
  </si>
  <si>
    <t>odvoz + dovoz zeminy na mezideponii pro zásyp</t>
  </si>
  <si>
    <t>z*2</t>
  </si>
  <si>
    <t>7</t>
  </si>
  <si>
    <t>162751117</t>
  </si>
  <si>
    <t>Vodorovné přemístění přes 9 000 do 10000 m výkopku/sypaniny z horniny třídy těžitelnosti I skupiny 1 až 3</t>
  </si>
  <si>
    <t>-633070935</t>
  </si>
  <si>
    <t>Vodorovné přemístění výkopku nebo sypaniny po suchu na obvyklém dopravním prostředku, bez naložení výkopku, avšak se složením bez rozhrnutí z horniny třídy těžitelnosti I skupiny 1 až 3 na vzdálenost přes 9 000 do 10 000 m</t>
  </si>
  <si>
    <t>odvoz přebytečné zeminy</t>
  </si>
  <si>
    <t>j1+j2-z</t>
  </si>
  <si>
    <t>8</t>
  </si>
  <si>
    <t>167151101</t>
  </si>
  <si>
    <t>Nakládání výkopku z hornin třídy těžitelnosti I skupiny 1 až 3 do 100 m3</t>
  </si>
  <si>
    <t>-356417162</t>
  </si>
  <si>
    <t>Nakládání, skládání a překládání neulehlého výkopku nebo sypaniny strojně nakládání, množství do 100 m3, z horniny třídy těžitelnosti I, skupiny 1 až 3</t>
  </si>
  <si>
    <t>naložení ornice pro rozprostření</t>
  </si>
  <si>
    <t>9</t>
  </si>
  <si>
    <t>167151111</t>
  </si>
  <si>
    <t>Nakládání výkopku z hornin třídy těžitelnosti I skupiny 1 až 3 přes 100 m3</t>
  </si>
  <si>
    <t>-1389019439</t>
  </si>
  <si>
    <t>Nakládání, skládání a překládání neulehlého výkopku nebo sypaniny strojně nakládání, množství přes 100 m3, z hornin třídy těžitelnosti I, skupiny 1 až 3</t>
  </si>
  <si>
    <t>10</t>
  </si>
  <si>
    <t>171201231</t>
  </si>
  <si>
    <t>Poplatek za uložení zeminy a kamení na recyklační skládce (skládkovné) kód odpadu 17 05 04</t>
  </si>
  <si>
    <t>t</t>
  </si>
  <si>
    <t>1057864953</t>
  </si>
  <si>
    <t>Poplatek za uložení stavebního odpadu na recyklační skládce (skládkovné) zeminy a kamení zatříděného do Katalogu odpadů pod kódem 17 05 04</t>
  </si>
  <si>
    <t>o*2,0</t>
  </si>
  <si>
    <t>11</t>
  </si>
  <si>
    <t>171251201</t>
  </si>
  <si>
    <t>Uložení sypaniny na skládky nebo meziskládky</t>
  </si>
  <si>
    <t>1551595108</t>
  </si>
  <si>
    <t>Uložení sypaniny na skládky nebo meziskládky bez hutnění s upravením uložené sypaniny do předepsaného tvaru</t>
  </si>
  <si>
    <t>174151101</t>
  </si>
  <si>
    <t>Zásyp jam, šachet rýh nebo kolem objektů sypaninou se zhutněním</t>
  </si>
  <si>
    <t>1158444015</t>
  </si>
  <si>
    <t>Zásyp sypaninou z jakékoliv horniny strojně s uložením výkopku ve vrstvách se zhutněním jam, šachet, rýh nebo kolem objektů v těchto vykopávkách</t>
  </si>
  <si>
    <t>j1+j2</t>
  </si>
  <si>
    <t>-6,647</t>
  </si>
  <si>
    <t>-0,75*1,3*0,635*6</t>
  </si>
  <si>
    <t>-1,31*1,725*0,635</t>
  </si>
  <si>
    <t>-1,31*1,415*0,635*4</t>
  </si>
  <si>
    <t>-1,31*1,915*0,635</t>
  </si>
  <si>
    <t>-1,31*1,3*0,635</t>
  </si>
  <si>
    <t>-1,2*1,3*0,635</t>
  </si>
  <si>
    <t>-1,5*1,3*0,635</t>
  </si>
  <si>
    <t>-1,5*1,68*0,635</t>
  </si>
  <si>
    <t>-0,6*0,6*0,75*(9+6)</t>
  </si>
  <si>
    <t>13</t>
  </si>
  <si>
    <t>181351103</t>
  </si>
  <si>
    <t>Rozprostření ornice tl vrstvy do 200 mm pl přes 100 do 500 m2 v rovině nebo ve svahu do 1:5 strojně</t>
  </si>
  <si>
    <t>1151934459</t>
  </si>
  <si>
    <t>Rozprostření a urovnání ornice v rovině nebo ve svahu sklonu do 1:5 strojně při souvislé ploše přes 100 do 500 m2, tl. vrstvy do 200 mm</t>
  </si>
  <si>
    <t>14</t>
  </si>
  <si>
    <t>181951112</t>
  </si>
  <si>
    <t>Úprava pláně v hornině třídy těžitelnosti I skupiny 1 až 3 se zhutněním strojně</t>
  </si>
  <si>
    <t>-998040154</t>
  </si>
  <si>
    <t>Úprava pláně vyrovnáním výškových rozdílů strojně v hornině třídy těžitelnosti I, skupiny 1 až 3 se zhutněním</t>
  </si>
  <si>
    <t>5,3*(0,885+19,7+2,49)</t>
  </si>
  <si>
    <t>3,96*19,7</t>
  </si>
  <si>
    <t>9,0*3,0</t>
  </si>
  <si>
    <t>18,9*5,55</t>
  </si>
  <si>
    <t>Mezisoučet</t>
  </si>
  <si>
    <t>335</t>
  </si>
  <si>
    <t>Zakládání</t>
  </si>
  <si>
    <t>15</t>
  </si>
  <si>
    <t>271572211</t>
  </si>
  <si>
    <t>Podsyp pod základové konstrukce se zhutněním z netříděného štěrkopísku</t>
  </si>
  <si>
    <t>-1494790715</t>
  </si>
  <si>
    <t>Podsyp pod základové konstrukce se zhutněním a urovnáním povrchu ze štěrkopísku netříděného</t>
  </si>
  <si>
    <t>3,95</t>
  </si>
  <si>
    <t>16</t>
  </si>
  <si>
    <t>275313611</t>
  </si>
  <si>
    <t>Základové patky z betonu tř. C 16/20</t>
  </si>
  <si>
    <t>406811086</t>
  </si>
  <si>
    <t>Základy z betonu prostého patky a bloky z betonu kamenem neprokládaného tř. C 16/20</t>
  </si>
  <si>
    <t>0,95*2,1*0,1*6</t>
  </si>
  <si>
    <t>1,71*2,125*0,1</t>
  </si>
  <si>
    <t>1,71*2,215*0,1*4</t>
  </si>
  <si>
    <t>1,71*2,315*0,1</t>
  </si>
  <si>
    <t>1,71*1,7*0,1</t>
  </si>
  <si>
    <t>1,6*1,7*0,1</t>
  </si>
  <si>
    <t>1,9*1,7*0,1</t>
  </si>
  <si>
    <t>1,9*2,05*0,1</t>
  </si>
  <si>
    <t>1,0*1,0*0,1*9</t>
  </si>
  <si>
    <t>1,0*1,0*0,1*6</t>
  </si>
  <si>
    <t>17</t>
  </si>
  <si>
    <t>274321511</t>
  </si>
  <si>
    <t>Základové pasy ze ŽB bez zvýšených nároků na prostředí tř. C 25/30</t>
  </si>
  <si>
    <t>-893390863</t>
  </si>
  <si>
    <t>Základy z betonu železového (bez výztuže) pasy z betonu bez zvláštních nároků na prostředí tř. C 25/30</t>
  </si>
  <si>
    <t>0,75*1,3*0,75*6</t>
  </si>
  <si>
    <t>1,31*1,725*0,75</t>
  </si>
  <si>
    <t>1,31*1,415*0,75*4</t>
  </si>
  <si>
    <t>1,31*1,915*0,75</t>
  </si>
  <si>
    <t>1,31*1,3*0,75</t>
  </si>
  <si>
    <t>1,2*1,3*0,75</t>
  </si>
  <si>
    <t>1,5*1,3*0,75</t>
  </si>
  <si>
    <t>1,5*1,68*0,75</t>
  </si>
  <si>
    <t>0,6*0,6*0,75*(9+6)</t>
  </si>
  <si>
    <t>18</t>
  </si>
  <si>
    <t>275351121</t>
  </si>
  <si>
    <t>Zřízení bednění základových patek</t>
  </si>
  <si>
    <t>1884600669</t>
  </si>
  <si>
    <t>Bednění základů patek zřízení</t>
  </si>
  <si>
    <t>(0,75*2+1,3)*0,75*6</t>
  </si>
  <si>
    <t>(1,31+1,725)*2*0,75</t>
  </si>
  <si>
    <t>(1,31+1,415)*2*0,75*4</t>
  </si>
  <si>
    <t>(1,31+1,915)*2*0,75</t>
  </si>
  <si>
    <t>(1,31+1,3)*2*0,75</t>
  </si>
  <si>
    <t>(1,2+1,3)*2*0,75</t>
  </si>
  <si>
    <t>(1,5+1,3)*2*0,75</t>
  </si>
  <si>
    <t>(1,5+1,68)*2*0,75</t>
  </si>
  <si>
    <t>0,6*4*0,75*(9+6)</t>
  </si>
  <si>
    <t>(0,95+2,1)*2*0,1*6</t>
  </si>
  <si>
    <t>(1,71+2,125)*2*0,1</t>
  </si>
  <si>
    <t>(1,71+2,215)*2*0,1*4</t>
  </si>
  <si>
    <t>(1,71+2,315)*2*0,1</t>
  </si>
  <si>
    <t>(1,71+1,7)*2*0,1</t>
  </si>
  <si>
    <t>(1,6+1,7)*2*0,1</t>
  </si>
  <si>
    <t>(1,9+1,7)*2*0,1</t>
  </si>
  <si>
    <t>(1,9+2,05)*2*0,1</t>
  </si>
  <si>
    <t>1,0*4*0,1*15</t>
  </si>
  <si>
    <t>19</t>
  </si>
  <si>
    <t>275351122</t>
  </si>
  <si>
    <t>Odstranění bednění základových patek</t>
  </si>
  <si>
    <t>-378420315</t>
  </si>
  <si>
    <t>Bednění základů patek odstranění</t>
  </si>
  <si>
    <t>Svislé a kompletní konstrukce</t>
  </si>
  <si>
    <t>20</t>
  </si>
  <si>
    <t>342151112.1</t>
  </si>
  <si>
    <t>Montáž opláštění stěn ocelových kcí ze sendvičových panelů šroubovaných budov v přes 6 do 12 m vč.lišt,lemování a všech doplňků</t>
  </si>
  <si>
    <t>959057115</t>
  </si>
  <si>
    <t>Montáž opláštění stěn ocelové konstrukce ze sendvičových panelů šroubovaných, výšky budovy přes 6 do 12 m</t>
  </si>
  <si>
    <t>(5,3*2+7,78*2+0,05*2+3,0+7,78+0,12*2)*(3,32+0,165)</t>
  </si>
  <si>
    <t>(5,42*2+7,78*2+0,05*2+3,0+7,78+0,12*2)*(7,315-3,32)</t>
  </si>
  <si>
    <t>(7,78*2+0,05*2+3,0+7,78+0,12*2)*(7,315-3,32)</t>
  </si>
  <si>
    <t>(3,25+1,05*2)*3,21</t>
  </si>
  <si>
    <t>-(7,78*2+0,05*2+3,0+7,78+0,12*2)*2,1*0,5</t>
  </si>
  <si>
    <t>-3,4*0,6</t>
  </si>
  <si>
    <t>-2,1*2,25*4</t>
  </si>
  <si>
    <t>-2,3*2,25</t>
  </si>
  <si>
    <t>-4,0*1,5</t>
  </si>
  <si>
    <t>-(3,74+3,24+3,24)*1,5</t>
  </si>
  <si>
    <t>-3,74*1,5</t>
  </si>
  <si>
    <t>-0,8*1,97</t>
  </si>
  <si>
    <t>M</t>
  </si>
  <si>
    <t>55324720.1</t>
  </si>
  <si>
    <t>panel sendvičový stěnový vnější, izolace PUR, viditelné kotvení, U 0,18W/m2K, modulová/celková š 1100/1120mm tl 120mm</t>
  </si>
  <si>
    <t>1485680219</t>
  </si>
  <si>
    <t>panel sendvičový stěnový vnější, izolace PIR, viditelné kotvení, U 0,18W/m2K, modulová/celková š 1100/1120mm tl 120mm</t>
  </si>
  <si>
    <t>320,929*1,1 'Přepočtené koeficientem množství</t>
  </si>
  <si>
    <t>Vodorovné konstrukce</t>
  </si>
  <si>
    <t>22</t>
  </si>
  <si>
    <t>444171111.1</t>
  </si>
  <si>
    <t>Montáž krytiny ocelových střech z tvarovaných ocelových plechů šroubovaných budov v do 6 m  vč.lemování,těsnění a všech doplňků</t>
  </si>
  <si>
    <t>-1514062215</t>
  </si>
  <si>
    <t>Montáž krytiny střech ocelových konstrukcí z tvarovaných ocelových plechů šroubovaných, výšky budovy do 6 m</t>
  </si>
  <si>
    <t>přístřešky</t>
  </si>
  <si>
    <t>skladba S3</t>
  </si>
  <si>
    <t>9,3*4,0</t>
  </si>
  <si>
    <t>23</t>
  </si>
  <si>
    <t>15484313.1</t>
  </si>
  <si>
    <t>plech trapézový 40/160 PES 25µm tl 1,00mm   vč.lemování,těsnění a všech doplňků</t>
  </si>
  <si>
    <t>-1488887628</t>
  </si>
  <si>
    <t>plech trapézový 40/160 PES 25µm tl 1,00mm</t>
  </si>
  <si>
    <t>37,2*1,133 'Přepočtené koeficientem množství</t>
  </si>
  <si>
    <t>24</t>
  </si>
  <si>
    <t>444191111.1</t>
  </si>
  <si>
    <t>Montáž krytiny ocelových střech ze sklolaminátových desek šroubovaných budov v do 6 m   vč.lemování,těsnění a všech doplňků</t>
  </si>
  <si>
    <t>2024884066</t>
  </si>
  <si>
    <t>Montáž krytiny střech ocelových konstrukcí ze sklolaminátových desek šroubovaných, výšky budovy do 6 m</t>
  </si>
  <si>
    <t>9,3*1,6</t>
  </si>
  <si>
    <t>skladba S2</t>
  </si>
  <si>
    <t>20,0*4,2</t>
  </si>
  <si>
    <t>25</t>
  </si>
  <si>
    <t>63171254.1</t>
  </si>
  <si>
    <t>deska sklolaminátová trapéz tl 0,99mm profil 200/40   vč.lemování,těsnění a všech doplňků</t>
  </si>
  <si>
    <t>1407120581</t>
  </si>
  <si>
    <t>deska sklolaminátová trapéz tl 0,99mm profil 200/40</t>
  </si>
  <si>
    <t>98,88*1,133 'Přepočtené koeficientem množství</t>
  </si>
  <si>
    <t>Komunikace pozemní</t>
  </si>
  <si>
    <t>26</t>
  </si>
  <si>
    <t>564861111</t>
  </si>
  <si>
    <t>Podklad ze štěrkodrtě ŠD plochy přes 100 m2 tl 200 mm</t>
  </si>
  <si>
    <t>-1654464327</t>
  </si>
  <si>
    <t>Podklad ze štěrkodrti ŠD s rozprostřením a zhutněním plochy přes 100 m2, po zhutnění tl. 200 mm</t>
  </si>
  <si>
    <t>27</t>
  </si>
  <si>
    <t>596211112</t>
  </si>
  <si>
    <t>Kladení zámkové dlažby komunikací pro pěší ručně tl 60 mm skupiny A pl přes 100 do 300 m2</t>
  </si>
  <si>
    <t>704204107</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</si>
  <si>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přes 100 do 300 m2</t>
  </si>
  <si>
    <t>9,0*5,55</t>
  </si>
  <si>
    <t>77</t>
  </si>
  <si>
    <t>28</t>
  </si>
  <si>
    <t>59246043</t>
  </si>
  <si>
    <t>dlažba skladebná betonová 200x100mm tl 40mm přírodní</t>
  </si>
  <si>
    <t>-51448189</t>
  </si>
  <si>
    <t>77*1,03 'Přepočtené koeficientem množství</t>
  </si>
  <si>
    <t>Úpravy povrchů, podlahy a osazování výplní</t>
  </si>
  <si>
    <t>29</t>
  </si>
  <si>
    <t>612325422</t>
  </si>
  <si>
    <t>Oprava vnitřní vápenocementové štukové omítky stěn v rozsahu plochy přes 10 do 30 %</t>
  </si>
  <si>
    <t>-1306108180</t>
  </si>
  <si>
    <t>Oprava vápenocementové omítky vnitřních ploch štukové dvouvrstvé, tloušťky do 20 mm a tloušťky štuku do 3 mm stěn, v rozsahu opravované plochy přes 10 do 30%</t>
  </si>
  <si>
    <t>18,0*5,0</t>
  </si>
  <si>
    <t>30</t>
  </si>
  <si>
    <t>631311125</t>
  </si>
  <si>
    <t>Mazanina tl přes 80 do 120 mm z betonu prostého bez zvýšených nároků na prostředí tř. C 20/25</t>
  </si>
  <si>
    <t>-1256414170</t>
  </si>
  <si>
    <t>Mazanina z betonu prostého bez zvýšených nároků na prostředí tl. přes 80 do 120 mm tř. C 20/25</t>
  </si>
  <si>
    <t>5,3*(0,885+19,7+2,49)*0,1</t>
  </si>
  <si>
    <t>4,0*19,7*0,1</t>
  </si>
  <si>
    <t>31</t>
  </si>
  <si>
    <t>631311135</t>
  </si>
  <si>
    <t>Mazanina tl přes 120 do 240 mm z betonu prostého bez zvýšených nároků na prostředí tř. C 20/25</t>
  </si>
  <si>
    <t>159202393</t>
  </si>
  <si>
    <t>Mazanina z betonu prostého bez zvýšených nároků na prostředí tl. přes 120 do 240 mm tř. C 20/25</t>
  </si>
  <si>
    <t>202*0,15</t>
  </si>
  <si>
    <t>32</t>
  </si>
  <si>
    <t>631319012</t>
  </si>
  <si>
    <t>Příplatek k mazanině tl přes 80 do 120 mm za přehlazení povrchu</t>
  </si>
  <si>
    <t>890203445</t>
  </si>
  <si>
    <t>Příplatek k cenám mazanin za úpravu povrchu mazaniny přehlazením, mazanina tl. přes 80 do 120 mm</t>
  </si>
  <si>
    <t>33</t>
  </si>
  <si>
    <t>631319173</t>
  </si>
  <si>
    <t>Příplatek k mazanině tl přes 80 do 120 mm za stržení povrchu spodní vrstvy před vložením výztuže</t>
  </si>
  <si>
    <t>1076838007</t>
  </si>
  <si>
    <t>Příplatek k cenám mazanin za stržení povrchu spodní vrstvy mazaniny latí před vložením výztuže nebo pletiva pro tl. obou vrstev mazaniny přes 80 do 120 mm</t>
  </si>
  <si>
    <t>34</t>
  </si>
  <si>
    <t>631319175</t>
  </si>
  <si>
    <t>Příplatek k mazanině tl přes 120 do 240 mm za stržení povrchu spodní vrstvy před vložením výztuže</t>
  </si>
  <si>
    <t>-1505857770</t>
  </si>
  <si>
    <t>Příplatek k cenám mazanin za stržení povrchu spodní vrstvy mazaniny latí před vložením výztuže nebo pletiva pro tl. obou vrstev mazaniny přes 120 do 240 mm</t>
  </si>
  <si>
    <t>35</t>
  </si>
  <si>
    <t>631351101</t>
  </si>
  <si>
    <t>Zřízení bednění rýh a hran v podlahách</t>
  </si>
  <si>
    <t>1404855309</t>
  </si>
  <si>
    <t>Bednění v podlahách rýh a hran zřízení</t>
  </si>
  <si>
    <t>(9,26*2+00,885+19,7+2,49)*0,1</t>
  </si>
  <si>
    <t>36</t>
  </si>
  <si>
    <t>631351102</t>
  </si>
  <si>
    <t>Odstranění bednění rýh a hran v podlahách</t>
  </si>
  <si>
    <t>-409116959</t>
  </si>
  <si>
    <t>Bednění v podlahách rýh a hran odstranění</t>
  </si>
  <si>
    <t>37</t>
  </si>
  <si>
    <t>631362021</t>
  </si>
  <si>
    <t>Výztuž mazanin svařovanými sítěmi Kari</t>
  </si>
  <si>
    <t>-1508298017</t>
  </si>
  <si>
    <t>Výztuž mazanin ze svařovaných sítí z drátů typu KARI</t>
  </si>
  <si>
    <t>201,11*7,667*1,15*0,001</t>
  </si>
  <si>
    <t>38</t>
  </si>
  <si>
    <t>1236463974</t>
  </si>
  <si>
    <t>202*3,033*1,15*0,001</t>
  </si>
  <si>
    <t>39</t>
  </si>
  <si>
    <t>632441220</t>
  </si>
  <si>
    <t>Potěr anhydritový samonivelační litý C25 přes 45 do 50 mm</t>
  </si>
  <si>
    <t>660053338</t>
  </si>
  <si>
    <t>Potěr anhydritový samonivelační litý tř. C 25, tl. přes 45 do 50 mm</t>
  </si>
  <si>
    <t>40</t>
  </si>
  <si>
    <t>632441292</t>
  </si>
  <si>
    <t>Příplatek k anhydritovému samonivelačnímu litému potěru C25 ZKD 5 mm tl</t>
  </si>
  <si>
    <t>-1946400722</t>
  </si>
  <si>
    <t>Potěr anhydritový samonivelační litý Příplatek k cenám za každých dalších i započatých 5 mm tloušťky přes 50 mm tř. C 25</t>
  </si>
  <si>
    <t>k*2</t>
  </si>
  <si>
    <t>41</t>
  </si>
  <si>
    <t>632481213</t>
  </si>
  <si>
    <t>Separační vrstva z PE fólie</t>
  </si>
  <si>
    <t>1444577070</t>
  </si>
  <si>
    <t>Separační vrstva k oddělení podlahových vrstev z polyetylénové fólie</t>
  </si>
  <si>
    <t>42</t>
  </si>
  <si>
    <t>633111111</t>
  </si>
  <si>
    <t>Povrchová úprava průmyslových podlah pro lehký provoz vsypovou směsí s příměsí křemíku tl 2 mm</t>
  </si>
  <si>
    <t>1921349509</t>
  </si>
  <si>
    <t>Povrchová úprava vsypovou směsí průmyslových betonových podlah pro lehký provoz s přísadou křemíku, tl. 2 mm</t>
  </si>
  <si>
    <t>8,41+12,95+37,62+14,91+37,62+76,11</t>
  </si>
  <si>
    <t>43</t>
  </si>
  <si>
    <t>635111215</t>
  </si>
  <si>
    <t>Násyp pod podlahy ze štěrkopísku se zhutněním</t>
  </si>
  <si>
    <t>-303205404</t>
  </si>
  <si>
    <t>Násyp ze štěrkopísku, písku nebo kameniva pod podlahy se zhutněním ze štěrkopísku</t>
  </si>
  <si>
    <t>5,3*(0,885+19,7+2,49)*0,2</t>
  </si>
  <si>
    <t>4,0*19,7*0,2</t>
  </si>
  <si>
    <t>Ostatní konstrukce a práce, bourání</t>
  </si>
  <si>
    <t>44</t>
  </si>
  <si>
    <t>916231213</t>
  </si>
  <si>
    <t>Osazení chodníkového obrubníku betonového stojatého s boční opěrou do lože z betonu prostého</t>
  </si>
  <si>
    <t>m</t>
  </si>
  <si>
    <t>-1242858656</t>
  </si>
  <si>
    <t>Osazení chodníkového obrubníku betonového se zřízením lože, s vyplněním a zatřením spár cementovou maltou stojatého s boční opěrou z betonu prostého, do lože z betonu prostého</t>
  </si>
  <si>
    <t>45</t>
  </si>
  <si>
    <t>59217017</t>
  </si>
  <si>
    <t>obrubník betonový chodníkový 1000x100x250mm</t>
  </si>
  <si>
    <t>-1722558404</t>
  </si>
  <si>
    <t>21*1,02 'Přepočtené koeficientem množství</t>
  </si>
  <si>
    <t>46</t>
  </si>
  <si>
    <t>916991121</t>
  </si>
  <si>
    <t>Lože pod obrubníky, krajníky nebo obruby z dlažebních kostek z betonu prostého</t>
  </si>
  <si>
    <t>-859699263</t>
  </si>
  <si>
    <t>21,000*0,3*0,1</t>
  </si>
  <si>
    <t>47</t>
  </si>
  <si>
    <t>941111131</t>
  </si>
  <si>
    <t>Montáž lešení řadového trubkového lehkého s podlahami zatížení do 200 kg/m2 š od 1,2 do 1,5 m v do 10 m</t>
  </si>
  <si>
    <t>-1905623186</t>
  </si>
  <si>
    <t>Lešení řadové trubkové lehké pracovní s podlahami s provozním zatížením tř. 3 do 200 kg/m2 šířky tř. W12 od 1,2 do 1,5 m, výšky výšky do 10 m montáž</t>
  </si>
  <si>
    <t>(2,5+19,7+00,9+1,5*2+5,5+1,5*2)*2*7,6</t>
  </si>
  <si>
    <t>-19,7*4,2</t>
  </si>
  <si>
    <t>48</t>
  </si>
  <si>
    <t>941111231</t>
  </si>
  <si>
    <t>Příplatek k lešení řadovému trubkovému lehkému s podlahami do 200 kg/m2 š od 1,2 do 1,5 m v do 10 m za každý den použití</t>
  </si>
  <si>
    <t>-1358360376</t>
  </si>
  <si>
    <t>Lešení řadové trubkové lehké pracovní s podlahami s provozním zatížením tř. 3 do 200 kg/m2 šířky tř. W12 od 1,2 do 1,5 m, výšky výšky do 10 m příplatek k ceně za každý den použití</t>
  </si>
  <si>
    <t>443,180*30</t>
  </si>
  <si>
    <t>49</t>
  </si>
  <si>
    <t>941111831</t>
  </si>
  <si>
    <t>Demontáž lešení řadového trubkového lehkého s podlahami zatížení do 200 kg/m2 š od 1,2 do 1,5 m v do 10 m</t>
  </si>
  <si>
    <t>249196153</t>
  </si>
  <si>
    <t>Lešení řadové trubkové lehké pracovní s podlahami s provozním zatížením tř. 3 do 200 kg/m2 šířky tř. W12 od 1,2 do 1,5 m, výšky výšky do 10 m demontáž</t>
  </si>
  <si>
    <t>50</t>
  </si>
  <si>
    <t>949101111</t>
  </si>
  <si>
    <t>Lešení pomocné pro objekty pozemních staveb s lešeňovou podlahou v do 1,9 m zatížení do 150 kg/m2</t>
  </si>
  <si>
    <t>889876349</t>
  </si>
  <si>
    <t>Lešení pomocné pracovní pro objekty pozemních staveb pro zatížení do 150 kg/m2, o výšce lešeňové podlahy do 1,9 m</t>
  </si>
  <si>
    <t>1.NP</t>
  </si>
  <si>
    <t>8,41+12,95+37,62+14,91+37,62</t>
  </si>
  <si>
    <t>2.NP</t>
  </si>
  <si>
    <t>21,0+11,35+6,85+6,35+2,17+54,58+3,26+1,92+1,91</t>
  </si>
  <si>
    <t>51</t>
  </si>
  <si>
    <t>949411112</t>
  </si>
  <si>
    <t>Montáž schodišťových věží trubkových o půdorysné ploše do 10 m2 v přes 10 do 20 m</t>
  </si>
  <si>
    <t>-1076297101</t>
  </si>
  <si>
    <t>Věže schodišťové a výstupové z trubkového lešení o půdorysné ploše do 10 m2, výšky přes 10 do 20 m montáž</t>
  </si>
  <si>
    <t>52</t>
  </si>
  <si>
    <t>949411212</t>
  </si>
  <si>
    <t>Příplatek k schodišťovým věžím trubkovým do 10 m2 v přes 10 do 20 m za každý den použití</t>
  </si>
  <si>
    <t>974729363</t>
  </si>
  <si>
    <t>Věže schodišťové a výstupové z trubkového lešení o půdorysné ploše do 10 m2, výšky přes 10 do 20 m příplatek k ceně za každý den použití</t>
  </si>
  <si>
    <t>7,300*30</t>
  </si>
  <si>
    <t>53</t>
  </si>
  <si>
    <t>949411812</t>
  </si>
  <si>
    <t>Demontáž schodišťových věží trubkových o půdorysné ploše do 10 m2 v přes 10 do 20 m</t>
  </si>
  <si>
    <t>1691341165</t>
  </si>
  <si>
    <t>Věže schodišťové a výstupové z trubkového lešení o půdorysné ploše do 10 m2, výšky přes 10 do 20 m demontáž</t>
  </si>
  <si>
    <t>54</t>
  </si>
  <si>
    <t>952901111</t>
  </si>
  <si>
    <t>Vyčištění budov bytové a občanské výstavby při výšce podlaží do 4 m</t>
  </si>
  <si>
    <t>-514222998</t>
  </si>
  <si>
    <t>Vyčištění budov nebo objektů před předáním do užívání budov bytové nebo občanské výstavby, světlé výšky podlaží do 4 m</t>
  </si>
  <si>
    <t>55</t>
  </si>
  <si>
    <t>953312122</t>
  </si>
  <si>
    <t>Vložky do svislých dilatačních spár z extrudovaných polystyrénových desek tl. přes 10 do 20 mm</t>
  </si>
  <si>
    <t>-2046576981</t>
  </si>
  <si>
    <t>Vložky svislé do dilatačních spár z polystyrenových desek extrudovaných včetně dodání a osazení, v jakémkoliv zdivu přes 10 do 20 mm</t>
  </si>
  <si>
    <t>patky,deska</t>
  </si>
  <si>
    <t>1,3*0,75*6</t>
  </si>
  <si>
    <t>(7,78+0,05*2+3,0+7,78)*0,265</t>
  </si>
  <si>
    <t>56</t>
  </si>
  <si>
    <t>953946122</t>
  </si>
  <si>
    <t>Montáž atypických ocelových kcí hmotnosti přes 1 do 2,5 t z profilů hmotnosti přes 13 do 30 kg/m</t>
  </si>
  <si>
    <t>-587943383</t>
  </si>
  <si>
    <t>Montáž atypických ocelových konstrukcí profilů hmotnosti přes 13 do 30 kg/m, hmotnosti konstrukce přes 1 do 2,5 t</t>
  </si>
  <si>
    <t>přístavky</t>
  </si>
  <si>
    <t>1,41</t>
  </si>
  <si>
    <t>57</t>
  </si>
  <si>
    <t>RMAT0002</t>
  </si>
  <si>
    <t>ocelová konstrukce</t>
  </si>
  <si>
    <t>kg</t>
  </si>
  <si>
    <t>821409936</t>
  </si>
  <si>
    <t>58</t>
  </si>
  <si>
    <t>641694062</t>
  </si>
  <si>
    <t>schodiště vč.pororoštů,zábradlí</t>
  </si>
  <si>
    <t>4306,3*0,001</t>
  </si>
  <si>
    <t>59</t>
  </si>
  <si>
    <t>RMAT0003</t>
  </si>
  <si>
    <t>-1212638984</t>
  </si>
  <si>
    <t>60</t>
  </si>
  <si>
    <t>953946124</t>
  </si>
  <si>
    <t>Montáž atypických ocelových kcí hmotnosti přes 5 do 10 t z profilů hmotnosti přes 13 do 30 kg/m</t>
  </si>
  <si>
    <t>234741419</t>
  </si>
  <si>
    <t>Montáž atypických ocelových konstrukcí profilů hmotnosti přes 13 do 30 kg/m, hmotnosti konstrukce přes 5 do 10 t</t>
  </si>
  <si>
    <t>nosná OK</t>
  </si>
  <si>
    <t>13150*0,001</t>
  </si>
  <si>
    <t>61</t>
  </si>
  <si>
    <t>RMAT0001</t>
  </si>
  <si>
    <t>-621635937</t>
  </si>
  <si>
    <t>62</t>
  </si>
  <si>
    <t>961055111</t>
  </si>
  <si>
    <t>Bourání základů ze ŽB</t>
  </si>
  <si>
    <t>-174006103</t>
  </si>
  <si>
    <t>Bourání základů z betonu železového</t>
  </si>
  <si>
    <t>(1,2*2+2,75*2)*0,95</t>
  </si>
  <si>
    <t>63</t>
  </si>
  <si>
    <t>962042320</t>
  </si>
  <si>
    <t>Bourání zdiva nadzákladového z betonu prostého do 1 m3</t>
  </si>
  <si>
    <t>-1388530913</t>
  </si>
  <si>
    <t>Bourání zdiva z betonu prostého nadzákladového objemu do 1 m3</t>
  </si>
  <si>
    <t>beton.nadezdívky</t>
  </si>
  <si>
    <t>1,632*2+1,87*2+0,582</t>
  </si>
  <si>
    <t>64</t>
  </si>
  <si>
    <t>962052211</t>
  </si>
  <si>
    <t>Bourání zdiva nadzákladového ze ŽB přes 1 m3</t>
  </si>
  <si>
    <t>183077404</t>
  </si>
  <si>
    <t>Bourání zdiva železobetonového nadzákladového, objemu přes 1 m3</t>
  </si>
  <si>
    <t>beton.zídky</t>
  </si>
  <si>
    <t>3,108*2</t>
  </si>
  <si>
    <t>65</t>
  </si>
  <si>
    <t>965042241</t>
  </si>
  <si>
    <t>Bourání podkladů pod dlažby nebo mazanin betonových nebo z litého asfaltu tl přes 100 mm pl přes 4 m2</t>
  </si>
  <si>
    <t>459198220</t>
  </si>
  <si>
    <t>Bourání mazanin betonových nebo z litého asfaltu tl. přes 100 mm, plochy přes 4 m2</t>
  </si>
  <si>
    <t>(28,45+11,63+28,46)*0,2</t>
  </si>
  <si>
    <t>66</t>
  </si>
  <si>
    <t>965049112</t>
  </si>
  <si>
    <t>Příplatek k bourání betonových mazanin za bourání mazanin se svařovanou sítí tl přes 100 mm</t>
  </si>
  <si>
    <t>-2096495518</t>
  </si>
  <si>
    <t>Bourání mazanin Příplatek k cenám za bourání mazanin betonových se svařovanou sítí, tl. přes 100 mm</t>
  </si>
  <si>
    <t>67</t>
  </si>
  <si>
    <t>966071121</t>
  </si>
  <si>
    <t>Demontáž ocelových kcí hmotnosti do 5 t z profilů hmotnosti přes 13 do 30 kg/m</t>
  </si>
  <si>
    <t>1283682090</t>
  </si>
  <si>
    <t>Demontáž ocelových konstrukcí profilů hmotnosti přes 13 do 30 kg/m, hmotnosti konstrukce do 5 t</t>
  </si>
  <si>
    <t>68</t>
  </si>
  <si>
    <t>966073122</t>
  </si>
  <si>
    <t>Demontáž krytiny ocelových střech z tvarovaných ocelových plechů šroubovaných budov v přes 6 do 12 m</t>
  </si>
  <si>
    <t>-1023933004</t>
  </si>
  <si>
    <t>Demontáž krytiny střech ocelových konstrukcí z tvarovaných ocelových plechů, výšky budovy přes 6 do 12 m</t>
  </si>
  <si>
    <t>4,5*10,0*2</t>
  </si>
  <si>
    <t>69</t>
  </si>
  <si>
    <t>976085211</t>
  </si>
  <si>
    <t>Vybourání kanalizačních rámů včetně poklopů nebo mříží pl do 0,3 m2</t>
  </si>
  <si>
    <t>kus</t>
  </si>
  <si>
    <t>1524637552</t>
  </si>
  <si>
    <t>Vybourání drobných zámečnických a jiných konstrukcí kanalizačních rámů litinových, z rýhovaného plechu nebo betonových včetně poklopů nebo mříží, plochy do 0,30 m2</t>
  </si>
  <si>
    <t>70</t>
  </si>
  <si>
    <t>978013141</t>
  </si>
  <si>
    <t>Otlučení (osekání) vnitřní vápenné nebo vápenocementové omítky stěn v rozsahu přes 10 do 30 %</t>
  </si>
  <si>
    <t>325110895</t>
  </si>
  <si>
    <t>Otlučení vápenných nebo vápenocementových omítek vnitřních ploch stěn s vyškrabáním spar, s očištěním zdiva, v rozsahu přes 10 do 30 %</t>
  </si>
  <si>
    <t>997</t>
  </si>
  <si>
    <t>Přesun sutě</t>
  </si>
  <si>
    <t>71</t>
  </si>
  <si>
    <t>997013112</t>
  </si>
  <si>
    <t>Vnitrostaveništní doprava suti a vybouraných hmot pro budovy v přes 6 do 9 m</t>
  </si>
  <si>
    <t>-379846029</t>
  </si>
  <si>
    <t>Vnitrostaveništní doprava suti a vybouraných hmot vodorovně do 50 m s naložením základní pro budovy a haly výšky přes 6 do 9 m</t>
  </si>
  <si>
    <t>72</t>
  </si>
  <si>
    <t>997013501</t>
  </si>
  <si>
    <t>Odvoz suti a vybouraných hmot na skládku nebo meziskládku do 1 km se složením</t>
  </si>
  <si>
    <t>-1072737823</t>
  </si>
  <si>
    <t>Odvoz suti a vybouraných hmot na skládku nebo meziskládku se složením, na vzdálenost do 1 km</t>
  </si>
  <si>
    <t>73</t>
  </si>
  <si>
    <t>997013509</t>
  </si>
  <si>
    <t>Příplatek k odvozu suti a vybouraných hmot na skládku ZKD 1 km přes 1 km</t>
  </si>
  <si>
    <t>-96011405</t>
  </si>
  <si>
    <t>Odvoz suti a vybouraných hmot na skládku nebo meziskládku se složením, na vzdálenost Příplatek k ceně za každý další započatý 1 km přes 1 km</t>
  </si>
  <si>
    <t>83,772*19 'Přepočtené koeficientem množství</t>
  </si>
  <si>
    <t>74</t>
  </si>
  <si>
    <t>997013871</t>
  </si>
  <si>
    <t>Poplatek za uložení stavebního odpadu na recyklační skládce (skládkovné) směsného stavebního a demoličního kód odpadu 17 09 04</t>
  </si>
  <si>
    <t>118071927</t>
  </si>
  <si>
    <t>Poplatek za uložení stavebního odpadu na recyklační skládce (skládkovné) směsného stavebního a demoličního zatříděného do Katalogu odpadů pod kódem 17 09 04</t>
  </si>
  <si>
    <t>998</t>
  </si>
  <si>
    <t>Přesun hmot</t>
  </si>
  <si>
    <t>75</t>
  </si>
  <si>
    <t>998014221</t>
  </si>
  <si>
    <t>Přesun hmot pro budovy vícepodlažní v do 18 m z kovových dílců</t>
  </si>
  <si>
    <t>621991846</t>
  </si>
  <si>
    <t>Přesun hmot pro budovy a haly občanské výstavby, bydlení, výrobu a služby s nosnou svislou konstrukcí montovanou z dílců kovových vodorovná dopravní vzdálenost do 100 m, pro budovy a haly vícepodlažní, výšky do 18 m</t>
  </si>
  <si>
    <t>PSV</t>
  </si>
  <si>
    <t>Práce a dodávky PSV</t>
  </si>
  <si>
    <t>711</t>
  </si>
  <si>
    <t>Izolace proti vodě, vlhkosti a plynům</t>
  </si>
  <si>
    <t>76</t>
  </si>
  <si>
    <t>711111001</t>
  </si>
  <si>
    <t>Provedení izolace proti zemní vlhkosti vodorovné za studena nátěrem penetračním</t>
  </si>
  <si>
    <t>1795129525</t>
  </si>
  <si>
    <t>Provedení izolace proti zemní vlhkosti natěradly a tmely za studena na ploše vodorovné V nátěrem penetračním</t>
  </si>
  <si>
    <t>11163150</t>
  </si>
  <si>
    <t>lak penetrační asfaltový</t>
  </si>
  <si>
    <t>-714161267</t>
  </si>
  <si>
    <t>202*0,0003 'Přepočtené koeficientem množství</t>
  </si>
  <si>
    <t>78</t>
  </si>
  <si>
    <t>711141559</t>
  </si>
  <si>
    <t>Provedení izolace proti zemní vlhkosti pásy přitavením vodorovné NAIP</t>
  </si>
  <si>
    <t>175749967</t>
  </si>
  <si>
    <t>Provedení izolace proti zemní vlhkosti pásy přitavením NAIP na ploše vodorovné V</t>
  </si>
  <si>
    <t>79</t>
  </si>
  <si>
    <t>62856011</t>
  </si>
  <si>
    <t>pás asfaltový natavitelný modifikovaný SBS s vložkou z hliníkové fólie s textilií a spalitelnou PE fólií nebo jemnozrnným minerálním posypem na horním povrchu tl 4,0mm</t>
  </si>
  <si>
    <t>1839701127</t>
  </si>
  <si>
    <t>202*1,1655 'Přepočtené koeficientem množství</t>
  </si>
  <si>
    <t>80</t>
  </si>
  <si>
    <t>998711202</t>
  </si>
  <si>
    <t>Přesun hmot procentní pro izolace proti vodě, vlhkosti a plynům v objektech v přes 6 do 12 m</t>
  </si>
  <si>
    <t>%</t>
  </si>
  <si>
    <t>-1641556227</t>
  </si>
  <si>
    <t>Přesun hmot pro izolace proti vodě, vlhkosti a plynům stanovený procentní sazbou (%) z ceny vodorovná dopravní vzdálenost do 50 m základní v objektech výšky přes 6 do 12 m</t>
  </si>
  <si>
    <t>712</t>
  </si>
  <si>
    <t>Povlakové krytiny</t>
  </si>
  <si>
    <t>81</t>
  </si>
  <si>
    <t>712331111</t>
  </si>
  <si>
    <t>Provedení povlakové krytiny střech do 10° podkladní vrstvy pásy na sucho samolepící</t>
  </si>
  <si>
    <t>596446171</t>
  </si>
  <si>
    <t>Provedení povlakové krytiny střech plochých do 10° pásy na sucho podkladní samolepící asfaltový pás</t>
  </si>
  <si>
    <t>82</t>
  </si>
  <si>
    <t>62856006</t>
  </si>
  <si>
    <t>pás asfaltový samolepicí modifikovaný SBS s vložkou z hliníkové fólie s textilií se spalitelnou fólií nebo jemnozrnným minerálním posypem nebo textilií na horním povrchu tl 1,5mm</t>
  </si>
  <si>
    <t>-2021625589</t>
  </si>
  <si>
    <t>150*1,1655 'Přepočtené koeficientem množství</t>
  </si>
  <si>
    <t>83</t>
  </si>
  <si>
    <t>712332115</t>
  </si>
  <si>
    <t>Povlaková krytina plochých střech nopovou folií, nopek v 20 mm, tl do 1,0 mm</t>
  </si>
  <si>
    <t>-1649714002</t>
  </si>
  <si>
    <t>Povlakové krytiny střech plochých na sucho nopová fólie vrstva ochranná, drenážní výška nopku 20 mm, tl. fólie do 1,0 mm</t>
  </si>
  <si>
    <t>84</t>
  </si>
  <si>
    <t>712341559</t>
  </si>
  <si>
    <t>Provedení povlakové krytiny střech do 10° pásy NAIP přitavením v plné ploše</t>
  </si>
  <si>
    <t>-759067203</t>
  </si>
  <si>
    <t>Provedení povlakové krytiny střech plochých do 10° pásy přitavením NAIP v plné ploše</t>
  </si>
  <si>
    <t>85</t>
  </si>
  <si>
    <t>62836110</t>
  </si>
  <si>
    <t>pás asfaltový natavitelný oxidovaný s vložkou z hliníkové fólie / hliníkové fólie s textilií, se spalitelnou PE folií nebo jemnozrnným minerálním posypem tl 4,0mm</t>
  </si>
  <si>
    <t>1875062368</t>
  </si>
  <si>
    <t>86</t>
  </si>
  <si>
    <t>712362114</t>
  </si>
  <si>
    <t>Povlaková krytina střech plochých na vodorovné ploše vakuově kotvená hydroizolační fólie tl. 2,0 mm</t>
  </si>
  <si>
    <t>-1844352655</t>
  </si>
  <si>
    <t>Povlakové krytiny střech plochých s vakuově kotvenou izolací fólie volně položená s horkovzdušným přivařením spojů na vodorovné ploše tloušťky fólie 2,0 mm</t>
  </si>
  <si>
    <t>87</t>
  </si>
  <si>
    <t>712363352</t>
  </si>
  <si>
    <t>Povlakové krytiny střech do 10° z tvarovaných poplastovaných lišt délky 2 m koutová lišta vnitřní rš 100 mm</t>
  </si>
  <si>
    <t>796600015</t>
  </si>
  <si>
    <t>Povlakové krytiny střech plochých do 10° z tvarovaných poplastovaných lišt pro mPVC vnitřní koutová lišta rš 100 mm</t>
  </si>
  <si>
    <t>(23,0+5,64)*2</t>
  </si>
  <si>
    <t>88</t>
  </si>
  <si>
    <t>712363354</t>
  </si>
  <si>
    <t>Povlakové krytiny střech do 10° z tvarovaných poplastovaných lišt délky 2 m stěnová lišta vyhnutá rš 70 mm</t>
  </si>
  <si>
    <t>-544676984</t>
  </si>
  <si>
    <t>Povlakové krytiny střech plochých do 10° z tvarovaných poplastovaných lišt pro mPVC stěnová lišta vyhnutá rš 71 mm</t>
  </si>
  <si>
    <t>0,2*4</t>
  </si>
  <si>
    <t>89</t>
  </si>
  <si>
    <t>712363372</t>
  </si>
  <si>
    <t>Povlakové krytiny střech do 10° z tvarovaných poplastovaných lišt délky 2 m okrajová lišta panelu rš 200 mm</t>
  </si>
  <si>
    <t>2071191942</t>
  </si>
  <si>
    <t>Povlakové krytiny střech plochých do 10° z tvarovaných poplastovaných lišt pro mPVC okrajová lišta sendvičového panelu rš 200 mm</t>
  </si>
  <si>
    <t>90</t>
  </si>
  <si>
    <t>712391382</t>
  </si>
  <si>
    <t>Provedení povlakové krytiny střech do 10° násypem z hrubého kameniva tl 50 mm</t>
  </si>
  <si>
    <t>446103823</t>
  </si>
  <si>
    <t>Provedení povlakové krytiny střech plochých do 10° -ostatní práce dokončení izolace násypem z hrubého kameniva frakce 16 - 22, tl. 50 mm</t>
  </si>
  <si>
    <t>23,0*5,64</t>
  </si>
  <si>
    <t>130</t>
  </si>
  <si>
    <t>91</t>
  </si>
  <si>
    <t>58337403</t>
  </si>
  <si>
    <t>kamenivo dekorační (kačírek) frakce 16/32</t>
  </si>
  <si>
    <t>-1236323649</t>
  </si>
  <si>
    <t>130*0,07*2,0</t>
  </si>
  <si>
    <t>18,2*1,05 'Přepočtené koeficientem množství</t>
  </si>
  <si>
    <t>92</t>
  </si>
  <si>
    <t>712392171</t>
  </si>
  <si>
    <t>Povlakové krytiny střech plochých do 10° podkladní textilní vrstvy</t>
  </si>
  <si>
    <t>-70080950</t>
  </si>
  <si>
    <t>Povlakové krytiny střech plochých do 10° - ostatní práce provedení vrstvy textilní podkladní</t>
  </si>
  <si>
    <t>93</t>
  </si>
  <si>
    <t>712862114</t>
  </si>
  <si>
    <t>Povlaková krytina střech vytažení na konstrukce převyšující úroveň střechy hydroizolační fólií pro vakuové kotvení přilepenou bodově tl fólie 2,0 mm</t>
  </si>
  <si>
    <t>-184899024</t>
  </si>
  <si>
    <t>Povlakové krytiny střech plochých s vakuově kotvenou izolací fólie volně položená s horkovzdušným přivařením spojů na svislé konstrukce převyšující úroveň střechy tloušťky fólie 2,0 mm</t>
  </si>
  <si>
    <t>(23,0+5,64)*2*0,2</t>
  </si>
  <si>
    <t>94</t>
  </si>
  <si>
    <t>998712202</t>
  </si>
  <si>
    <t>Přesun hmot procentní pro krytiny povlakové v objektech v přes 6 do 12 m</t>
  </si>
  <si>
    <t>-1039752559</t>
  </si>
  <si>
    <t>Přesun hmot pro povlakové krytiny stanovený procentní sazbou (%) z ceny vodorovná dopravní vzdálenost do 50 m základní v objektech výšky přes 6 do 12 m</t>
  </si>
  <si>
    <t>713</t>
  </si>
  <si>
    <t>Izolace tepelné</t>
  </si>
  <si>
    <t>95</t>
  </si>
  <si>
    <t>713111134</t>
  </si>
  <si>
    <t>Montáž izolace tepelné spodem stropů žebrových přistřelením rohoží, pásů, dílců, desek</t>
  </si>
  <si>
    <t>-996267871</t>
  </si>
  <si>
    <t>Montáž tepelné izolace stropů rohožemi, pásy, dílci, deskami, bloky (izolační materiál ve specifikaci) žebrových spodem přistřelením</t>
  </si>
  <si>
    <t>102</t>
  </si>
  <si>
    <t>96</t>
  </si>
  <si>
    <t>63152110</t>
  </si>
  <si>
    <t>pás tepelně izolační univerzální λ=0,032-0,033 tl 220mm</t>
  </si>
  <si>
    <t>-688756844</t>
  </si>
  <si>
    <t>102*1,05 'Přepočtené koeficientem množství</t>
  </si>
  <si>
    <t>97</t>
  </si>
  <si>
    <t>713121111</t>
  </si>
  <si>
    <t>Montáž izolace tepelné podlah volně kladenými rohožemi, pásy, dílci, deskami 1 vrstva</t>
  </si>
  <si>
    <t>-1349546561</t>
  </si>
  <si>
    <t>Montáž tepelné izolace podlah rohožemi, pásy, deskami, dílci, bloky (izolační materiál ve specifikaci) kladenými volně jednovrstvá</t>
  </si>
  <si>
    <t>98</t>
  </si>
  <si>
    <t>28372302</t>
  </si>
  <si>
    <t>deska EPS 100 pro konstrukce s běžným zatížením λ=0,037 tl 30mm</t>
  </si>
  <si>
    <t>899076850</t>
  </si>
  <si>
    <t>88,39*1,05 'Přepočtené koeficientem množství</t>
  </si>
  <si>
    <t>99</t>
  </si>
  <si>
    <t>713141151</t>
  </si>
  <si>
    <t>Montáž izolace tepelné střech plochých kladené volně 1 vrstva rohoží, pásů, dílců, desek</t>
  </si>
  <si>
    <t>-1287816939</t>
  </si>
  <si>
    <t>Montáž tepelné izolace střech plochých rohožemi, pásy, deskami, dílci, bloky (izolační materiál ve specifikaci) kladenými volně jednovrstvá</t>
  </si>
  <si>
    <t>100</t>
  </si>
  <si>
    <t>28372321</t>
  </si>
  <si>
    <t>deska EPS 100 pro konstrukce s běžným zatížením λ=0,037 tl 200mm</t>
  </si>
  <si>
    <t>2051039773</t>
  </si>
  <si>
    <t>130*1,05 'Přepočtené koeficientem množství</t>
  </si>
  <si>
    <t>101</t>
  </si>
  <si>
    <t>713141311</t>
  </si>
  <si>
    <t>Montáž izolace tepelné střech plochých kladené volně, spádová vrstva</t>
  </si>
  <si>
    <t>580031969</t>
  </si>
  <si>
    <t>Montáž tepelné izolace střech plochých spádovými klíny v ploše kladenými volně</t>
  </si>
  <si>
    <t>28376141</t>
  </si>
  <si>
    <t>klín izolační spád do 5% EPS 100</t>
  </si>
  <si>
    <t>-139054870</t>
  </si>
  <si>
    <t>130*(0,02+0,09)*0,5*1,3</t>
  </si>
  <si>
    <t>103</t>
  </si>
  <si>
    <t>713191132</t>
  </si>
  <si>
    <t>Montáž izolace tepelné podlah, stropů vrchem nebo střech překrytí separační fólií z PE</t>
  </si>
  <si>
    <t>1544566703</t>
  </si>
  <si>
    <t>Montáž tepelné izolace stavebních konstrukcí - doplňky a konstrukční součásti podlah, stropů vrchem nebo střech překrytí fólií separační z PE</t>
  </si>
  <si>
    <t>104</t>
  </si>
  <si>
    <t>28329042</t>
  </si>
  <si>
    <t>fólie PE separační či ochranná tl 0,2mm</t>
  </si>
  <si>
    <t>1129687869</t>
  </si>
  <si>
    <t>232*1,1655 'Přepočtené koeficientem množství</t>
  </si>
  <si>
    <t>105</t>
  </si>
  <si>
    <t>998713202</t>
  </si>
  <si>
    <t>Přesun hmot procentní pro izolace tepelné v objektech v přes 6 do 12 m</t>
  </si>
  <si>
    <t>1078313400</t>
  </si>
  <si>
    <t>Přesun hmot pro izolace tepelné stanovený procentní sazbou (%) z ceny vodorovná dopravní vzdálenost do 50 m s užitím mechanizace v objektech výšky přes 6 do 12 m</t>
  </si>
  <si>
    <t>721</t>
  </si>
  <si>
    <t>Zdravotechnika - vnitřní kanalizace</t>
  </si>
  <si>
    <t>106</t>
  </si>
  <si>
    <t>721233112</t>
  </si>
  <si>
    <t>Střešní vtok polypropylen PP pro ploché střechy svislý odtok DN 110</t>
  </si>
  <si>
    <t>-1364562780</t>
  </si>
  <si>
    <t>Střešní vtoky (vpusti) polypropylenové (PP) pro ploché střechy s odtokem svislým DN 110</t>
  </si>
  <si>
    <t>762</t>
  </si>
  <si>
    <t>Konstrukce tesařské</t>
  </si>
  <si>
    <t>107</t>
  </si>
  <si>
    <t>762081410</t>
  </si>
  <si>
    <t>Vícestranné hoblování hraněného zabudovaného do konstrukce</t>
  </si>
  <si>
    <t>778537429</t>
  </si>
  <si>
    <t>Hoblování hraněného řeziva zabudovaného do konstrukce vícestranné hranoly</t>
  </si>
  <si>
    <t>153,6*(0,1+0,16)*2</t>
  </si>
  <si>
    <t>108</t>
  </si>
  <si>
    <t>762082120</t>
  </si>
  <si>
    <t>Provedení tesařského profilování zhlaví trámu jednoduchým seříznutím jedním řezem pl do 160 cm2</t>
  </si>
  <si>
    <t>1493768140</t>
  </si>
  <si>
    <t>Profilování zhlaví trámů a ozdobných konců jednoduché seříznutí jedním řezem, plochy do 160 cm2</t>
  </si>
  <si>
    <t>21+23</t>
  </si>
  <si>
    <t>109</t>
  </si>
  <si>
    <t>762083122</t>
  </si>
  <si>
    <t>Impregnace řeziva proti dřevokaznému hmyzu, houbám a plísním máčením třída ohrožení 3 a 4</t>
  </si>
  <si>
    <t>-174077730</t>
  </si>
  <si>
    <t>Impregnace řeziva máčením proti dřevokaznému hmyzu, houbám a plísním, třída ohrožení 3 a 4 (dřevo v exteriéru)</t>
  </si>
  <si>
    <t>110</t>
  </si>
  <si>
    <t>762132R01</t>
  </si>
  <si>
    <t>Montáž + dodávka dřevěný obklad z latí 60x40mm - modřín,vč.nosné konstr.spojov.prostředků,povrch.úpravy a všech doplňků</t>
  </si>
  <si>
    <t>-688120496</t>
  </si>
  <si>
    <t>Montáž bednění stěn z hoblovaných prken tl. do 32 mm na pero a drážku, na polodrážku, na vložené pero</t>
  </si>
  <si>
    <t>Dřevěný rošt z latí 40/60 mm, mezera 60 mm, nosná konstrukce z pozinkovnaného jeklu 50/50 mm tl,2 mm v množství 1bm/1 m2 obkladu Povrchová úprava latí</t>
  </si>
  <si>
    <t>nátěr/napuštění proti hnilobě + dvojnásobný lazurovací nátěr v odstínu světlého dřeva (nutno vyvzorkovat).</t>
  </si>
  <si>
    <t>(0,885+19,7+2,49)*(7,42+0,2)*2</t>
  </si>
  <si>
    <t>-(19,7-1,6)*(3,59+0,2)</t>
  </si>
  <si>
    <t>-19,0*4,12</t>
  </si>
  <si>
    <t>-19,0*2,2*0,5</t>
  </si>
  <si>
    <t>-(3,74+3,24*2)*1,5</t>
  </si>
  <si>
    <t>5,42*(7,42+0,2)*2</t>
  </si>
  <si>
    <t>240</t>
  </si>
  <si>
    <t>111</t>
  </si>
  <si>
    <t>762132R02</t>
  </si>
  <si>
    <t xml:space="preserve">Montáž + dodávka Dřevěný rošt z latí 30/40 s mezerou 80 mm na výšku 2,0 m včetně kotevního materiálu. Povrchová úprava latí nátěr/napuštění proti hnilobě + dvojnásobný lazurovací nátěr v odstínu světlého dřeva (nutno vyvzorkovat). </t>
  </si>
  <si>
    <t>-1289183724</t>
  </si>
  <si>
    <t>112</t>
  </si>
  <si>
    <t>762332532</t>
  </si>
  <si>
    <t>Montáž vázaných kcí krovů pravidelných z řeziva hoblovaného průřezové pl přes 120 do 224 cm2</t>
  </si>
  <si>
    <t>1284858484</t>
  </si>
  <si>
    <t>Montáž vázaných konstrukcí krovů střech pultových, sedlových, valbových, stanových čtvercového nebo obdélníkového půdorysu z řeziva hoblovaného průřezové plochy přes 120 do 224 cm2</t>
  </si>
  <si>
    <t>5,6*11</t>
  </si>
  <si>
    <t>4,0*23</t>
  </si>
  <si>
    <t>113</t>
  </si>
  <si>
    <t>60512130</t>
  </si>
  <si>
    <t>hranol stavební řezivo průřezu do 224cm2 do dl 6m</t>
  </si>
  <si>
    <t>285580834</t>
  </si>
  <si>
    <t>114</t>
  </si>
  <si>
    <t>762342216</t>
  </si>
  <si>
    <t>Montáž laťování na střechách jednoduchých sklonu do 60° osové vzdálenosti přes 360 do 600 mm</t>
  </si>
  <si>
    <t>-285867681</t>
  </si>
  <si>
    <t>Montáž laťování střech jednoduchých sklonu do 60° při osové vzdálenosti latí přes 360 do 600 mm</t>
  </si>
  <si>
    <t>9,3*5,6</t>
  </si>
  <si>
    <t>115</t>
  </si>
  <si>
    <t>60514114</t>
  </si>
  <si>
    <t>řezivo jehličnaté lať impregnovaná dl 4 m</t>
  </si>
  <si>
    <t>-1692042002</t>
  </si>
  <si>
    <t>9,3*11</t>
  </si>
  <si>
    <t>20,0*8</t>
  </si>
  <si>
    <t>262,3*0,06*0,05*1,1</t>
  </si>
  <si>
    <t>116</t>
  </si>
  <si>
    <t>762395000</t>
  </si>
  <si>
    <t>Spojovací prostředky krovů, bednění, laťování, nadstřešních konstrukcí</t>
  </si>
  <si>
    <t>1314449483</t>
  </si>
  <si>
    <t>Spojovací prostředky krovů, bednění a laťování, nadstřešních konstrukcí svorníky, prkna, hřebíky, pásová ocel, vruty</t>
  </si>
  <si>
    <t>117</t>
  </si>
  <si>
    <t>762511274</t>
  </si>
  <si>
    <t>Podlahové kce podkladové z desek OSB tl 18 mm broušených na pero a drážku šroubovaných</t>
  </si>
  <si>
    <t>917630109</t>
  </si>
  <si>
    <t>Podlahové konstrukce podkladové z dřevoštěpkových desek OSB jednovrstvých šroubovaných na pero a drážku broušených, tloušťky desky 18 mm</t>
  </si>
  <si>
    <t>118</t>
  </si>
  <si>
    <t>762512245</t>
  </si>
  <si>
    <t>Montáž podlahové kce podkladové z desek dřevotřískových nebo cementotřískových šroubovaných na dřevo</t>
  </si>
  <si>
    <t>-1254092841</t>
  </si>
  <si>
    <t>Podlahové konstrukce podkladové montáž z desek dřevotřískových, dřevoštěpkových nebo cementotřískových na podklad dřevěný šroubováním</t>
  </si>
  <si>
    <t>119</t>
  </si>
  <si>
    <t>60722258</t>
  </si>
  <si>
    <t>deska dřevotřísková OSB tl 32mm</t>
  </si>
  <si>
    <t>-2032921302</t>
  </si>
  <si>
    <t>deska dřevotřísková surová 2070x2800mm tl 32mm</t>
  </si>
  <si>
    <t>102*1,1 'Přepočtené koeficientem množství</t>
  </si>
  <si>
    <t>120</t>
  </si>
  <si>
    <t>762595001</t>
  </si>
  <si>
    <t>Spojovací prostředky pro položení dřevěných podlah a zakrytí kanálů</t>
  </si>
  <si>
    <t>-1275625140</t>
  </si>
  <si>
    <t>Spojovací prostředky podlah a podkladových konstrukcí hřebíky, vruty</t>
  </si>
  <si>
    <t>121</t>
  </si>
  <si>
    <t>762810044</t>
  </si>
  <si>
    <t>Záklop stropů z desek OSB tl 18 mm na pero a drážku šroubovaných na rošt</t>
  </si>
  <si>
    <t>-5725855</t>
  </si>
  <si>
    <t>Záklop stropů z dřevoštěpkových desek OSB šroubovaných na rošt na pero a drážku, tloušťky desky 18 mm</t>
  </si>
  <si>
    <t>střecha</t>
  </si>
  <si>
    <t>122</t>
  </si>
  <si>
    <t>762813110</t>
  </si>
  <si>
    <t>Montáž vrchního záklopu z desek dřevotřískových na sraz</t>
  </si>
  <si>
    <t>1558807829</t>
  </si>
  <si>
    <t>Záklop stropů montáž (materiál ve specifikaci) vrchního z desek dřevotřískových nebo dřevoštěpkových na sraz</t>
  </si>
  <si>
    <t>123</t>
  </si>
  <si>
    <t>394202392</t>
  </si>
  <si>
    <t>130*1,08 'Přepočtené koeficientem množství</t>
  </si>
  <si>
    <t>124</t>
  </si>
  <si>
    <t>762822120</t>
  </si>
  <si>
    <t>Montáž stropního trámu z hraněného řeziva průřezové pl přes 144 do 288 cm2 s výměnami</t>
  </si>
  <si>
    <t>236236634</t>
  </si>
  <si>
    <t>Montáž stropních trámů z hraněného a polohraněného řeziva s trámovými výměnami, průřezové plochy přes 144 do 288 cm2</t>
  </si>
  <si>
    <t>19*10</t>
  </si>
  <si>
    <t>23,0*7</t>
  </si>
  <si>
    <t>125</t>
  </si>
  <si>
    <t>60512135</t>
  </si>
  <si>
    <t>hranol stavební řezivo průřezu do 288cm2 do dl 6m</t>
  </si>
  <si>
    <t>1720972174</t>
  </si>
  <si>
    <t>351*0,1*0,22*1,1</t>
  </si>
  <si>
    <t>126</t>
  </si>
  <si>
    <t>762895000</t>
  </si>
  <si>
    <t>Spojovací prostředky pro montáž záklopu, stropnice a podbíjení</t>
  </si>
  <si>
    <t>1230786130</t>
  </si>
  <si>
    <t>Spojovací prostředky záklopu stropů, stropnic, podbíjení hřebíky, svorníky</t>
  </si>
  <si>
    <t>127</t>
  </si>
  <si>
    <t>1639109982</t>
  </si>
  <si>
    <t>130*(0,032+0,018)</t>
  </si>
  <si>
    <t>128</t>
  </si>
  <si>
    <t>998762202</t>
  </si>
  <si>
    <t>Přesun hmot procentní pro kce tesařské v objektech v přes 6 do 12 m</t>
  </si>
  <si>
    <t>-584060183</t>
  </si>
  <si>
    <t>Přesun hmot pro konstrukce tesařské stanovený procentní sazbou (%) z ceny vodorovná dopravní vzdálenost do 50 m s užitím mechanizace v objektech výšky přes 6 do 12 m</t>
  </si>
  <si>
    <t>763</t>
  </si>
  <si>
    <t>Konstrukce suché výstavby</t>
  </si>
  <si>
    <t>129</t>
  </si>
  <si>
    <t>763111411</t>
  </si>
  <si>
    <t>SDK příčka tl 100 mm profil CW+UW 50 desky 2xA 12,5 s izolací EI 60 Rw do 51 dB</t>
  </si>
  <si>
    <t>1052808602</t>
  </si>
  <si>
    <t>Příčka ze sádrokartonových desek s nosnou konstrukcí z jednoduchých ocelových profilů UW, CW dvojitě opláštěná deskami standardními A tl. 2 x 12,5 mm s izolací, EI 60, příčka tl. 100 mm, profil 50, Rw do 51 dB</t>
  </si>
  <si>
    <t>3,09*3,21</t>
  </si>
  <si>
    <t>763111417</t>
  </si>
  <si>
    <t>SDK příčka tl 150 mm profil CW+UW 100 desky 2xA 12,5 s izolací EI 60 Rw do 56 dB</t>
  </si>
  <si>
    <t>726271208</t>
  </si>
  <si>
    <t>Příčka ze sádrokartonových desek s nosnou konstrukcí z jednoduchých ocelových profilů UW, CW dvojitě opláštěná deskami standardními A tl. 2 x 12,5 mm s izolací, EI 60, příčka tl. 150 mm, profil 100, Rw do 56 dB</t>
  </si>
  <si>
    <t>(1,5+0,15+0,85+0,9+2,73+0,9+0,8+0,9+0,88-2,43)*3,21</t>
  </si>
  <si>
    <t>-0,8*1,97*3</t>
  </si>
  <si>
    <t>131</t>
  </si>
  <si>
    <t>763111431</t>
  </si>
  <si>
    <t>SDK příčka tl 100 mm profil CW+UW 50 desky 2xH2 12,5 s izolací EI 60 Rw do 51 dB</t>
  </si>
  <si>
    <t>-1255399995</t>
  </si>
  <si>
    <t>Příčka ze sádrokartonových desek s nosnou konstrukcí z jednoduchých ocelových profilů UW, CW dvojitě opláštěná deskami impregnovanými H2 tl. 2 x 12,5 mm EI 60, příčka tl. 100 mm, profil 50, s izolací, Rw do 51 dB</t>
  </si>
  <si>
    <t>(3,09*2+1,44+2,43)*3,21</t>
  </si>
  <si>
    <t>-0,7*1,97*2</t>
  </si>
  <si>
    <t>132</t>
  </si>
  <si>
    <t>763111437</t>
  </si>
  <si>
    <t>SDK příčka tl 150 mm profil CW+UW 100 desky 2xH2 12,5 s izolací EI 60 Rw do 56 dB</t>
  </si>
  <si>
    <t>-1370272101</t>
  </si>
  <si>
    <t>Příčka ze sádrokartonových desek s nosnou konstrukcí z jednoduchých ocelových profilů UW, CW dvojitě opláštěná deskami impregnovanými H2 tl. 2 x 12,5 mm EI 60, příčka tl. 150 mm, profil 100, s izolací, Rw do 56 dB</t>
  </si>
  <si>
    <t>2,43*3,21</t>
  </si>
  <si>
    <t>133</t>
  </si>
  <si>
    <t>763111717</t>
  </si>
  <si>
    <t>SDK příčka základní penetrační nátěr (oboustranně)</t>
  </si>
  <si>
    <t>622798895</t>
  </si>
  <si>
    <t>Příčka ze sádrokartonových desek ostatní konstrukce a práce na příčkách ze sádrokartonových desek základní penetrační nátěr (oboustranný)</t>
  </si>
  <si>
    <t>18,32+29,503+6,224+9,919</t>
  </si>
  <si>
    <t>134</t>
  </si>
  <si>
    <t>763111723</t>
  </si>
  <si>
    <t>SDK příčka Al úhelník k ochraně rohů</t>
  </si>
  <si>
    <t>-1265111401</t>
  </si>
  <si>
    <t>Příčka ze sádrokartonových desek ostatní konstrukce a práce na příčkách ze sádrokartonových desek ochrana rohů úhelníky hliníkové</t>
  </si>
  <si>
    <t>135</t>
  </si>
  <si>
    <t>763121443</t>
  </si>
  <si>
    <t>SDK stěna předsazená tl 115 mm profil CW+UW 100 deska 1xDF 15 s izolací EI 30</t>
  </si>
  <si>
    <t>-119797315</t>
  </si>
  <si>
    <t>Stěna předsazená ze sádrokartonových desek s nosnou konstrukcí z ocelových profilů CW, UW jednoduše opláštěná deskou protipožární DF tl. 15 mm s izolací, EI 30, stěna tl. 115 mm, profil 100</t>
  </si>
  <si>
    <t>(2,23+2,05+0,7+10,74+0,9)*3,21</t>
  </si>
  <si>
    <t>-3,24*1,5</t>
  </si>
  <si>
    <t>(4,79+10,74+0,85+0,9+2,73+0,9+0,8+0,9+0,68)*3,21</t>
  </si>
  <si>
    <t>-3,24*1,5*2</t>
  </si>
  <si>
    <t>(3,09+1,5)*3,21</t>
  </si>
  <si>
    <t>136</t>
  </si>
  <si>
    <t>763121447</t>
  </si>
  <si>
    <t>SDK stěna předsazená tl 115 mm profil CW+UW 100 deska 1xDFH2 15 s izolací EI 30</t>
  </si>
  <si>
    <t>-689932979</t>
  </si>
  <si>
    <t>Stěna předsazená ze sádrokartonových desek s nosnou konstrukcí z ocelových profilů CW, UW jednoduše opláštěná deskou protipožární impregnovanou DFH2 tl. 15 mm s izolací, EI 30, stěna tl. 115 mm, profil 100</t>
  </si>
  <si>
    <t>137</t>
  </si>
  <si>
    <t>763121714</t>
  </si>
  <si>
    <t>SDK stěna předsazená základní penetrační nátěr</t>
  </si>
  <si>
    <t>-415290525</t>
  </si>
  <si>
    <t>Stěna předsazená ze sádrokartonových desek ostatní konstrukce a práce na předsazených stěnách ze sádrokartonových desek základní penetrační nátěr</t>
  </si>
  <si>
    <t>109,469+7,8</t>
  </si>
  <si>
    <t>138</t>
  </si>
  <si>
    <t>763131531</t>
  </si>
  <si>
    <t>SDK podhled deska 1xDF 12,5 bez izolace jednovrstvá spodní kce profil CD+UD EI 15</t>
  </si>
  <si>
    <t>-644304461</t>
  </si>
  <si>
    <t>Podhled ze sádrokartonových desek jednovrstvá zavěšená spodní konstrukce z ocelových profilů CD, UD jednoduše opláštěná deskou protipožární DF, tl. 12,5 mm, bez izolace, EI 15</t>
  </si>
  <si>
    <t>139</t>
  </si>
  <si>
    <t>763131714</t>
  </si>
  <si>
    <t>SDK podhled základní penetrační nátěr</t>
  </si>
  <si>
    <t>528496331</t>
  </si>
  <si>
    <t>Podhled ze sádrokartonových desek ostatní práce a konstrukce na podhledech ze sádrokartonových desek základní penetrační nátěr</t>
  </si>
  <si>
    <t>140</t>
  </si>
  <si>
    <t>763131761</t>
  </si>
  <si>
    <t>Příplatek k SDK podhledu za plochu do 3 m2 jednotlivě</t>
  </si>
  <si>
    <t>1527132846</t>
  </si>
  <si>
    <t>Podhled ze sádrokartonových desek Příplatek k cenám za plochu do 3 m2 jednotlivě</t>
  </si>
  <si>
    <t>1,92+1,91+2,17</t>
  </si>
  <si>
    <t>141</t>
  </si>
  <si>
    <t>763164536</t>
  </si>
  <si>
    <t>SDK obklad kcí tvaru L š do 0,8 m desky 1xDF 15</t>
  </si>
  <si>
    <t>-958695349</t>
  </si>
  <si>
    <t>Obklad konstrukcí sádrokartonovými deskami včetně ochranných úhelníků ve tvaru L rozvinuté šíře přes 0,4 do 0,8 m, opláštěný deskou protipožární DF, tl. 15 mm</t>
  </si>
  <si>
    <t>nosníky 1.NP</t>
  </si>
  <si>
    <t>3,0*4</t>
  </si>
  <si>
    <t>142</t>
  </si>
  <si>
    <t>763164646</t>
  </si>
  <si>
    <t>SDK obklad kcí tvaru U š do 1,2 m desky 1xDFH2 15</t>
  </si>
  <si>
    <t>1936572489</t>
  </si>
  <si>
    <t>Obklad konstrukcí sádrokartonovými deskami včetně ochranných úhelníků ve tvaru U rozvinuté šíře přes 0,6 do 1,2 m, opláštěný deskou protipožární impregnovanou DFH2, tl. 15 mm</t>
  </si>
  <si>
    <t>3,0*8</t>
  </si>
  <si>
    <t>143</t>
  </si>
  <si>
    <t>763181311</t>
  </si>
  <si>
    <t>Montáž jednokřídlové kovové zárubně SDK příčka</t>
  </si>
  <si>
    <t>-865228751</t>
  </si>
  <si>
    <t>Výplně otvorů konstrukcí ze sádrokartonových desek montáž zárubně kovové s konstrukcí jednokřídlové</t>
  </si>
  <si>
    <t>144</t>
  </si>
  <si>
    <t>55331595</t>
  </si>
  <si>
    <t>zárubeň jednokřídlá ocelová pro sádrokartonové příčky tl stěny 110-150mm rozměru 800/1970, 2100mm</t>
  </si>
  <si>
    <t>-1608070735</t>
  </si>
  <si>
    <t>145</t>
  </si>
  <si>
    <t>55331589</t>
  </si>
  <si>
    <t>zárubeň jednokřídlá ocelová pro sádrokartonové příčky tl stěny 75-100mm rozměru 700/1970, 2100mm</t>
  </si>
  <si>
    <t>-2029508172</t>
  </si>
  <si>
    <t>146</t>
  </si>
  <si>
    <t>763182313</t>
  </si>
  <si>
    <t>Ostění oken z desek v SDK konstrukci hl do 0,3 m</t>
  </si>
  <si>
    <t>-238206605</t>
  </si>
  <si>
    <t>Výplně otvorů konstrukcí ze sádrokartonových desek ostění oken z desek hloubky do 0,3 m</t>
  </si>
  <si>
    <t>(4,0+1,5)*2</t>
  </si>
  <si>
    <t>(3,74+1,5)*2*2</t>
  </si>
  <si>
    <t>(3,24+1,5)*2*2</t>
  </si>
  <si>
    <t>147</t>
  </si>
  <si>
    <t>998763402</t>
  </si>
  <si>
    <t>Přesun hmot procentní pro konstrukce montované z desek v objektech v přes 6 do 12 m</t>
  </si>
  <si>
    <t>-1905899620</t>
  </si>
  <si>
    <t>Přesun hmot pro konstrukce montované z desek sádrokartonových, sádrovláknitých, cementovláknitých nebo cementových stanovený procentní sazbou (%) z ceny vodorovná dopravní vzdálenost do 50 m základní v objektech výšky přes 6 do 12 m</t>
  </si>
  <si>
    <t>764</t>
  </si>
  <si>
    <t>Konstrukce klempířské</t>
  </si>
  <si>
    <t>148</t>
  </si>
  <si>
    <t>764002801</t>
  </si>
  <si>
    <t>Demontáž závětrné lišty do suti</t>
  </si>
  <si>
    <t>-1286078594</t>
  </si>
  <si>
    <t>Demontáž klempířských konstrukcí závětrné lišty do suti</t>
  </si>
  <si>
    <t>149</t>
  </si>
  <si>
    <t>764004801</t>
  </si>
  <si>
    <t>Demontáž podokapního žlabu do suti</t>
  </si>
  <si>
    <t>-628258453</t>
  </si>
  <si>
    <t>Demontáž klempířských konstrukcí žlabu podokapního do suti</t>
  </si>
  <si>
    <t>4,5*2</t>
  </si>
  <si>
    <t>150</t>
  </si>
  <si>
    <t>764004861</t>
  </si>
  <si>
    <t>Demontáž svodu do suti</t>
  </si>
  <si>
    <t>721170823</t>
  </si>
  <si>
    <t>Demontáž klempířských konstrukcí svodu do suti</t>
  </si>
  <si>
    <t>151</t>
  </si>
  <si>
    <t>764214605</t>
  </si>
  <si>
    <t>Oplechování horních ploch a atik bez rohů z Pz s povrch úpravou mechanicky kotvené rš 380 mm   vč.všech doplňků</t>
  </si>
  <si>
    <t>961332626</t>
  </si>
  <si>
    <t>Oplechování horních ploch zdí a nadezdívek (atik) z pozinkovaného plechu s povrchovou úpravou mechanicky kotvené rš 400 mm</t>
  </si>
  <si>
    <t>"K5"    58,56</t>
  </si>
  <si>
    <t>152</t>
  </si>
  <si>
    <t>764311604.1</t>
  </si>
  <si>
    <t>spádování atiky  z Pz s povrchovou úpravou rš 290 mm vč.všech doplňků</t>
  </si>
  <si>
    <t>2082955947</t>
  </si>
  <si>
    <t>Lemování zdí z pozinkovaného plechu s povrchovou úpravou boční nebo horní rovné, střech s krytinou prejzovou nebo vlnitou rš 330 mm</t>
  </si>
  <si>
    <t>"K6"   58,56</t>
  </si>
  <si>
    <t>153</t>
  </si>
  <si>
    <t>764311R01</t>
  </si>
  <si>
    <t>Lemování okna PVC fólový plech s poplast.povrch.úpravou rš 690mm  vč.všech doplňků</t>
  </si>
  <si>
    <t>-444014480</t>
  </si>
  <si>
    <t>Lemování zdí z pozinkovaného plechu s povrchovou úpravou boční nebo horní rovné, střech s krytinou prejzovou nebo vlnitou rš 750 mm</t>
  </si>
  <si>
    <t>"K1"           10,96</t>
  </si>
  <si>
    <t>"K2"           24,44</t>
  </si>
  <si>
    <t>"K3"           19,48</t>
  </si>
  <si>
    <t>"K4"            5,5</t>
  </si>
  <si>
    <t>154</t>
  </si>
  <si>
    <t>764511602</t>
  </si>
  <si>
    <t>Žlab podokapní z pozinkovaného plechu s povrchovou úpravou včetně háků a čel půlkruhový rš 330 mm  vč.všech doplňků</t>
  </si>
  <si>
    <t>-1100202511</t>
  </si>
  <si>
    <t>Žlab podokapní z pozinkovaného plechu s povrchovou úpravou včetně háků a čel půlkruhový rš 330 mm</t>
  </si>
  <si>
    <t>"K/8"    3,0*10</t>
  </si>
  <si>
    <t>155</t>
  </si>
  <si>
    <t>764511642</t>
  </si>
  <si>
    <t>Kotlík oválný (trychtýřový) pro podokapní žlaby z Pz s povrchovou úpravou 330/100 mm</t>
  </si>
  <si>
    <t>-1975308546</t>
  </si>
  <si>
    <t>Žlab podokapní z pozinkovaného plechu s povrchovou úpravou včetně háků a čel kotlík oválný (trychtýřový), rš žlabu/průměr svodu 330/100 mm</t>
  </si>
  <si>
    <t>156</t>
  </si>
  <si>
    <t>764518622</t>
  </si>
  <si>
    <t>Svod z pozinkovaného plechu s upraveným povrchem včetně objímek, kolen a odskoků kruhový, průměru 100 mm  vč.všech doplňků</t>
  </si>
  <si>
    <t>-421063498</t>
  </si>
  <si>
    <t>Svod z pozinkovaného plechu s upraveným povrchem včetně objímek, kolen a odskoků kruhový, průměru 100 mm</t>
  </si>
  <si>
    <t>"K7"     3,5*4</t>
  </si>
  <si>
    <t>157</t>
  </si>
  <si>
    <t>998764202</t>
  </si>
  <si>
    <t>Přesun hmot procentní pro konstrukce klempířské v objektech v přes 6 do 12 m</t>
  </si>
  <si>
    <t>-199154174</t>
  </si>
  <si>
    <t>Přesun hmot pro konstrukce klempířské stanovený procentní sazbou (%) z ceny vodorovná dopravní vzdálenost do 50 m s užitím mechanizace v objektech výšky přes 6 do 12 m</t>
  </si>
  <si>
    <t>766</t>
  </si>
  <si>
    <t>Konstrukce truhlářské</t>
  </si>
  <si>
    <t>158</t>
  </si>
  <si>
    <t>766311811.1</t>
  </si>
  <si>
    <t xml:space="preserve">Demontáž dřevěného zábradlí </t>
  </si>
  <si>
    <t>-1723253658</t>
  </si>
  <si>
    <t>Demontáž zábradlí dřevěného vnitřního</t>
  </si>
  <si>
    <t>3,975*2+4,55*2+3,0</t>
  </si>
  <si>
    <t>159</t>
  </si>
  <si>
    <t>766622121</t>
  </si>
  <si>
    <t>Montáž plastových oken plochy přes 1 m2 pevných v do 1,5 m s rámem do celostěnových panelů</t>
  </si>
  <si>
    <t>1552252549</t>
  </si>
  <si>
    <t>Montáž oken plastových včetně montáže rámu plochy přes 1 m2 pevných do celostěnových panelů nebo ocelových rámů, výšky do 1,5 m</t>
  </si>
  <si>
    <t>"T3"         1,4*1,5*2</t>
  </si>
  <si>
    <t>"T5"         1,27*1,5*4</t>
  </si>
  <si>
    <t>"T6"         1,02*1,5*4</t>
  </si>
  <si>
    <t>160</t>
  </si>
  <si>
    <t>61140044</t>
  </si>
  <si>
    <t xml:space="preserve">okno plastové s fixním zasklením trojsklo přes plochu 1m2 do v 1,5m  vč. všech doplňků </t>
  </si>
  <si>
    <t>1586962901</t>
  </si>
  <si>
    <t>okno plastové s fixním zasklením trojsklo přes plochu 1m2 do v 1,5m</t>
  </si>
  <si>
    <t>161</t>
  </si>
  <si>
    <t>766622135</t>
  </si>
  <si>
    <t>Montáž plastových oken plochy přes 1 m2 otevíravých v do 1,5 m s rámem do celostěnových panelů</t>
  </si>
  <si>
    <t>-1865875164</t>
  </si>
  <si>
    <t>Montáž oken plastových včetně montáže rámu plochy přes 1 m2 otevíravých do celostěnových panelů nebo ocelových rámů, výšky do 1,5 m</t>
  </si>
  <si>
    <t>"T4"         1,2*1,5*5</t>
  </si>
  <si>
    <t>162</t>
  </si>
  <si>
    <t>61140052</t>
  </si>
  <si>
    <t>okno plastové otevíravé/sklopné trojsklo přes plochu 1m2 do v 1,5m   vč.kování a všech doplňků</t>
  </si>
  <si>
    <t>-259100637</t>
  </si>
  <si>
    <t>okno plastové otevíravé/sklopné trojsklo přes plochu 1m2 do v 1,5m</t>
  </si>
  <si>
    <t>163</t>
  </si>
  <si>
    <t>766622213</t>
  </si>
  <si>
    <t>Montáž plastových oken plochy do 1 m2 pevných s rámem do celostěnových panelů</t>
  </si>
  <si>
    <t>1204230977</t>
  </si>
  <si>
    <t>Montáž oken plastových plochy do 1 m2 včetně montáže rámu pevných do celostěnových panelů nebo ocelových rámů, výšky</t>
  </si>
  <si>
    <t>"T1"   2</t>
  </si>
  <si>
    <t>164</t>
  </si>
  <si>
    <t>61140042</t>
  </si>
  <si>
    <t xml:space="preserve">okno plastové s fixním zasklením trojsklo do plochy 1m2  vč. všech doplňků </t>
  </si>
  <si>
    <t>-2102381835</t>
  </si>
  <si>
    <t>okno plastové s fixním zasklením trojsklo do plochy 1m2</t>
  </si>
  <si>
    <t>"T1"</t>
  </si>
  <si>
    <t>1,1*0,6*2</t>
  </si>
  <si>
    <t>165</t>
  </si>
  <si>
    <t>766622217</t>
  </si>
  <si>
    <t>Montáž plastových oken plochy do 1 m2 otevíravých s rámem do celostěnových panelů</t>
  </si>
  <si>
    <t>1599290648</t>
  </si>
  <si>
    <t>Montáž oken plastových plochy do 1 m2 včetně montáže rámu otevíravých do celostěnových panelů nebo ocelových rámů, výšky</t>
  </si>
  <si>
    <t>T2</t>
  </si>
  <si>
    <t>166</t>
  </si>
  <si>
    <t>61140050</t>
  </si>
  <si>
    <t xml:space="preserve">okno plastové otevíravé/sklopné trojsklo do plochy 1m2   vč.kování a všech doplňků </t>
  </si>
  <si>
    <t>92783255</t>
  </si>
  <si>
    <t>okno plastové otevíravé/sklopné trojsklo do plochy 1m2</t>
  </si>
  <si>
    <t>1,2*0,6</t>
  </si>
  <si>
    <t>167</t>
  </si>
  <si>
    <t>766660001</t>
  </si>
  <si>
    <t>Montáž dveřních křídel otvíravých jednokřídlových š do 0,8 m do ocelové zárubně</t>
  </si>
  <si>
    <t>-1691483596</t>
  </si>
  <si>
    <t>Montáž dveřních křídel dřevěných nebo plastových otevíravých do ocelové zárubně povrchově upravených jednokřídlových, šířky do 800 mm</t>
  </si>
  <si>
    <t>D5,D6</t>
  </si>
  <si>
    <t>3+4</t>
  </si>
  <si>
    <t>168</t>
  </si>
  <si>
    <t>61162085.1</t>
  </si>
  <si>
    <t>dveře jednokřídlé dřevotřískové povrch laminátový plné 700x1970-2100mm  vč.kování a všech doplňků podrobný popis odk.D6</t>
  </si>
  <si>
    <t>-1912523155</t>
  </si>
  <si>
    <t>dveře jednokřídlé dřevotřískové povrch laminátový plné 700x1970-2100mm</t>
  </si>
  <si>
    <t>169</t>
  </si>
  <si>
    <t>61162086.1</t>
  </si>
  <si>
    <t>dveře jednokřídlé dřevotřískové povrch laminátový plné 800x1970-2100mm   vč.kování a všech doplňků podrobný popis odk.D5</t>
  </si>
  <si>
    <t>799025395</t>
  </si>
  <si>
    <t>dveře jednokřídlé dřevotřískové povrch laminátový plné 800x1970-2100mm</t>
  </si>
  <si>
    <t>170</t>
  </si>
  <si>
    <t>766660R01</t>
  </si>
  <si>
    <t>Montáž + dodávka vstupní protipožár.dveří EW-C 15   800x1970mm vč.zárubně,kování,povrch.úpravy a všech doplňků,podrobný popis odk.D4</t>
  </si>
  <si>
    <t>1323565968</t>
  </si>
  <si>
    <t>Montáž vchodových dveří včetně rámu do zdiva jednokřídlových bez nadsvětlíku</t>
  </si>
  <si>
    <t>171</t>
  </si>
  <si>
    <t>766694116</t>
  </si>
  <si>
    <t>Montáž parapetních desek dřevěných nebo plastových š do 30 cm</t>
  </si>
  <si>
    <t>280111200</t>
  </si>
  <si>
    <t>Montáž ostatních truhlářských konstrukcí parapetních desek dřevěných nebo plastových šířky do 300 mm</t>
  </si>
  <si>
    <t>"P1"            4,0</t>
  </si>
  <si>
    <t>"P2"            3,74*2</t>
  </si>
  <si>
    <t>"P3"            3,24*2</t>
  </si>
  <si>
    <t>172</t>
  </si>
  <si>
    <t>61140078</t>
  </si>
  <si>
    <t>parapet plastový vnitřní š 200mm</t>
  </si>
  <si>
    <t>1933334263</t>
  </si>
  <si>
    <t>17,96*1,1 'Přepočtené koeficientem množství</t>
  </si>
  <si>
    <t>173</t>
  </si>
  <si>
    <t>61144019</t>
  </si>
  <si>
    <t>koncovka k parapetu plastovému vnitřnímu 1 pár</t>
  </si>
  <si>
    <t>sada</t>
  </si>
  <si>
    <t>-1954456986</t>
  </si>
  <si>
    <t>174</t>
  </si>
  <si>
    <t>998766202</t>
  </si>
  <si>
    <t>Přesun hmot procentní pro kce truhlářské v objektech v přes 6 do 12 m</t>
  </si>
  <si>
    <t>-308301473</t>
  </si>
  <si>
    <t>Přesun hmot pro konstrukce truhlářské stanovený procentní sazbou (%) z ceny vodorovná dopravní vzdálenost do 50 m základní v objektech výšky přes 6 do 12 m</t>
  </si>
  <si>
    <t>767</t>
  </si>
  <si>
    <t>Konstrukce zámečnické</t>
  </si>
  <si>
    <t>175</t>
  </si>
  <si>
    <t>767620213</t>
  </si>
  <si>
    <t>Montáž oken kovových s izolačními dvojskly pevných do panelů nebo ocelové konstrukce plochy přes 1,5 do 2,5 m2</t>
  </si>
  <si>
    <t>-136833161</t>
  </si>
  <si>
    <t>Montáž oken s izolačními skly z hliníkových nebo ocelových profilů na polyuretanovou pěnu s dvojskly pevných do celostěnových panelů nebo ocelové konstrukce, plochy přes 1,5 do 2,5 m2</t>
  </si>
  <si>
    <t>"T8"         0,6*1,5*2</t>
  </si>
  <si>
    <t>176</t>
  </si>
  <si>
    <t>55341003.1</t>
  </si>
  <si>
    <t xml:space="preserve">okno hliníkové s fixním zasklením dvojsklo přes plochu 1m2 v 1,5 - protipožární EI 15  vč. všech doplňků </t>
  </si>
  <si>
    <t>-1987519049</t>
  </si>
  <si>
    <t>okno Al s fixním zasklením dvojsklo přes plochu 1m2 do v 1,5m</t>
  </si>
  <si>
    <t>177</t>
  </si>
  <si>
    <t>767620214</t>
  </si>
  <si>
    <t>Montáž oken kovových s izolačními dvojskly pevných do panelů nebo ocelové konstrukce plochy přes 2,5 do 6 m2</t>
  </si>
  <si>
    <t>-449598340</t>
  </si>
  <si>
    <t>Montáž oken s izolačními skly z hliníkových nebo ocelových profilů na polyuretanovou pěnu s dvojskly pevných do celostěnových panelů nebo ocelové konstrukce, plochy přes 2,5 do 6 m2</t>
  </si>
  <si>
    <t>"T7"         3,24*1,5</t>
  </si>
  <si>
    <t>178</t>
  </si>
  <si>
    <t>192559690</t>
  </si>
  <si>
    <t>179</t>
  </si>
  <si>
    <t>767655R01</t>
  </si>
  <si>
    <t>mont+dod vrata ocelová - 2-kř.s horním světlíkem 2100x2550mm oboustran.oplechované,z vnější strany obité latěmi,vč.rámů,povrch.úpravy,kování a všech doplňků  podrobný pois odk.D1</t>
  </si>
  <si>
    <t>-791433991</t>
  </si>
  <si>
    <t>Montáž vrat garážových nebo průmyslových skládacích, osazovaných do ocelové zárubně z dílů tříkřídlových, plochy do 6 m2</t>
  </si>
  <si>
    <t>180</t>
  </si>
  <si>
    <t>767655R02</t>
  </si>
  <si>
    <t>mont+dod vrata ocelová - 2-kř.s horním světlíkem 2300x2550mm oboustran.oplechované,z vnější strany obité latěmi,vč.rámů,povrch.úpravy,kování a všech doplňků  podrobný pois odk.D2</t>
  </si>
  <si>
    <t>1255183973</t>
  </si>
  <si>
    <t>181</t>
  </si>
  <si>
    <t>767655R03</t>
  </si>
  <si>
    <t>mont+dod mříž s dveřmi vč.rámů,povrch.úpravy,kování a všech doplňků  podrobný pois odk.D3</t>
  </si>
  <si>
    <t>65226729</t>
  </si>
  <si>
    <t>(1,3+1,0+2,88)*2,84*2</t>
  </si>
  <si>
    <t>182</t>
  </si>
  <si>
    <t>767655R04</t>
  </si>
  <si>
    <t>montáž + dod zábradlí výšky 1000 mm, částečně otevíravé , svařovaný rám z jeklů 50/50/3 s nátěrem, s výplní z prken vodorovně, 4x otevítravá sekce délky 2,5 m - zastřešená terasa vč.všech doplňků</t>
  </si>
  <si>
    <t>-565166852</t>
  </si>
  <si>
    <t>183</t>
  </si>
  <si>
    <t>998767202</t>
  </si>
  <si>
    <t>Přesun hmot procentní pro zámečnické konstrukce v objektech v přes 6 do 12 m</t>
  </si>
  <si>
    <t>-1310112107</t>
  </si>
  <si>
    <t>Přesun hmot pro zámečnické konstrukce stanovený procentní sazbou (%) z ceny vodorovná dopravní vzdálenost do 50 m základní v objektech výšky přes 6 do 12 m</t>
  </si>
  <si>
    <t>771</t>
  </si>
  <si>
    <t>Podlahy z dlaždic</t>
  </si>
  <si>
    <t>184</t>
  </si>
  <si>
    <t>771111011</t>
  </si>
  <si>
    <t>Vysátí podkladu před pokládkou dlažby</t>
  </si>
  <si>
    <t>-1710100634</t>
  </si>
  <si>
    <t>Příprava podkladu před provedením dlažby vysátí podlah</t>
  </si>
  <si>
    <t>771121011</t>
  </si>
  <si>
    <t>Nátěr penetrační na podlahu</t>
  </si>
  <si>
    <t>69504349</t>
  </si>
  <si>
    <t>Příprava podkladu před provedením dlažby nátěr penetrační na podlahu</t>
  </si>
  <si>
    <t>186</t>
  </si>
  <si>
    <t>771474113</t>
  </si>
  <si>
    <t>Montáž soklů z dlaždic keramických rovných lepených cementovým flexibilním lepidlem v přes 90 do 120 mm</t>
  </si>
  <si>
    <t>-194276087</t>
  </si>
  <si>
    <t>Montáž soklů z dlaždic keramických lepených cementovým flexibilním lepidlem rovných, výšky přes 90 do 120 mm</t>
  </si>
  <si>
    <t>(5,16+2,54+1,54+0,16)*2</t>
  </si>
  <si>
    <t>(1,5+7,53)*2</t>
  </si>
  <si>
    <t>(3,09+2,23)*2</t>
  </si>
  <si>
    <t>(3,09+2,05)*2</t>
  </si>
  <si>
    <t>(5,87+10,74+0,7)*2</t>
  </si>
  <si>
    <t>187</t>
  </si>
  <si>
    <t>59761187</t>
  </si>
  <si>
    <t>sokl keramický mrazuvzdorný povrch hladký/lapovaný tl do 10mm výšky přes 90 do 120mm</t>
  </si>
  <si>
    <t>1450537481</t>
  </si>
  <si>
    <t>92,4*1,1 'Přepočtené koeficientem množství</t>
  </si>
  <si>
    <t>188</t>
  </si>
  <si>
    <t>771574415</t>
  </si>
  <si>
    <t>Montáž podlah keramických hladkých lepených cementovým flexibilním lepidlem přes 6 do 9 ks/m2</t>
  </si>
  <si>
    <t>359770275</t>
  </si>
  <si>
    <t>Montáž podlah z dlaždic keramických lepených cementovým flexibilním lepidlem hladkých, tloušťky do 10 mm přes 6 do 9 ks/m2</t>
  </si>
  <si>
    <t>11,35+6,85+3,26+1,92+1,91+6,35+2,17+54,58</t>
  </si>
  <si>
    <t>189</t>
  </si>
  <si>
    <t>59761137</t>
  </si>
  <si>
    <t>dlažba keramická slinutá mrazuvzdorná povrch hladký/matný tl do 10mm přes 6 do 9ks/m2</t>
  </si>
  <si>
    <t>1185223676</t>
  </si>
  <si>
    <t>88,39*1,1 'Přepočtené koeficientem množství</t>
  </si>
  <si>
    <t>190</t>
  </si>
  <si>
    <t>771591112</t>
  </si>
  <si>
    <t>Izolace pod dlažbu nátěrem nebo stěrkou ve dvou vrstvách</t>
  </si>
  <si>
    <t>-536865322</t>
  </si>
  <si>
    <t>Izolace podlahy pod dlažbu nátěrem nebo stěrkou ve dvou vrstvách</t>
  </si>
  <si>
    <t>3,26+1,92+1,91</t>
  </si>
  <si>
    <t>191</t>
  </si>
  <si>
    <t>771591264</t>
  </si>
  <si>
    <t>Izolace těsnícími pásy mezi podlahou a stěnou</t>
  </si>
  <si>
    <t>1684091511</t>
  </si>
  <si>
    <t>Izolace podlahy pod dlažbu těsnícími izolačními pásy mezi podlahou a stěnu</t>
  </si>
  <si>
    <t>(1,35+2,43)*2</t>
  </si>
  <si>
    <t>(1,44+1,165)*2*2</t>
  </si>
  <si>
    <t>192</t>
  </si>
  <si>
    <t>998771202</t>
  </si>
  <si>
    <t>Přesun hmot procentní pro podlahy z dlaždic v objektech v přes 6 do 12 m</t>
  </si>
  <si>
    <t>-294374738</t>
  </si>
  <si>
    <t>Přesun hmot pro podlahy z dlaždic stanovený procentní sazbou (%) z ceny vodorovná dopravní vzdálenost do 50 m základní v objektech výšky přes 6 do 12 m</t>
  </si>
  <si>
    <t>781</t>
  </si>
  <si>
    <t>Dokončovací práce - obklady</t>
  </si>
  <si>
    <t>193</t>
  </si>
  <si>
    <t>781121011</t>
  </si>
  <si>
    <t>Nátěr penetrační na stěnu</t>
  </si>
  <si>
    <t>-1103558506</t>
  </si>
  <si>
    <t>Příprava podkladu před provedením obkladu nátěr penetrační na stěnu</t>
  </si>
  <si>
    <t>194</t>
  </si>
  <si>
    <t>781131112</t>
  </si>
  <si>
    <t>Izolace pod obklad nátěrem nebo stěrkou ve dvou vrstvách</t>
  </si>
  <si>
    <t>-575655694</t>
  </si>
  <si>
    <t>Izolace stěny pod obklad izolace nátěrem nebo stěrkou ve dvou vrstvách</t>
  </si>
  <si>
    <t>(1,35+2,43)*2*0,5</t>
  </si>
  <si>
    <t>(1,44+1,165)*2*0,5*2</t>
  </si>
  <si>
    <t>195</t>
  </si>
  <si>
    <t>781472215</t>
  </si>
  <si>
    <t>Montáž obkladů keramických hladkých lepených cementovým flexibilním lepidlem přes 6 do 9 ks/m2</t>
  </si>
  <si>
    <t>177960758</t>
  </si>
  <si>
    <t>Montáž keramických obkladů stěn lepených cementovým flexibilním lepidlem hladkých přes 6 do 9 ks/m2</t>
  </si>
  <si>
    <t>(3,09+0,7*2)*1,5</t>
  </si>
  <si>
    <t>(1,35+2,43)*2*2,0-0,8*2,0-0,7*2,0*2</t>
  </si>
  <si>
    <t>(1,44+1,165)*2*2,0*2-0,7*2,0*2</t>
  </si>
  <si>
    <t>196</t>
  </si>
  <si>
    <t>59761714.1</t>
  </si>
  <si>
    <t xml:space="preserve">obklad keramický </t>
  </si>
  <si>
    <t>113715227</t>
  </si>
  <si>
    <t>obklad keramický nemrazuvzdorný povrch hladký/matný tl do 10mm přes 22 do 25ks/m2</t>
  </si>
  <si>
    <t>35,495*1,15 'Přepočtené koeficientem množství</t>
  </si>
  <si>
    <t>197</t>
  </si>
  <si>
    <t>998781202</t>
  </si>
  <si>
    <t>Přesun hmot procentní pro obklady keramické v objektech v přes 6 do 12 m</t>
  </si>
  <si>
    <t>35519260</t>
  </si>
  <si>
    <t>Přesun hmot pro obklady keramické stanovený procentní sazbou (%) z ceny vodorovná dopravní vzdálenost do 50 m základní v objektech výšky přes 6 do 12 m</t>
  </si>
  <si>
    <t>784</t>
  </si>
  <si>
    <t>Dokončovací práce - malby a tapety</t>
  </si>
  <si>
    <t>198</t>
  </si>
  <si>
    <t>784181101</t>
  </si>
  <si>
    <t>Základní akrylátová jednonásobná bezbarvá penetrace podkladu v místnostech v do 3,80 m</t>
  </si>
  <si>
    <t>-2031484873</t>
  </si>
  <si>
    <t>Penetrace podkladu jednonásobná základní akrylátová bezbarvá v místnostech výšky do 3,80 m</t>
  </si>
  <si>
    <t>199</t>
  </si>
  <si>
    <t>784181103</t>
  </si>
  <si>
    <t>Základní akrylátová jednonásobná bezbarvá penetrace podkladu v místnostech v přes 3,80 do 5,00 m</t>
  </si>
  <si>
    <t>-1411363869</t>
  </si>
  <si>
    <t>Penetrace podkladu jednonásobná základní akrylátová bezbarvá v místnostech výšky přes 3,80 do 5,00 m</t>
  </si>
  <si>
    <t>200</t>
  </si>
  <si>
    <t>784211113</t>
  </si>
  <si>
    <t>Dvojnásobné bílé malby ze směsí za mokra velmi dobře oděruvzdorných v místnostech v přes 3,80 do 5,00 m</t>
  </si>
  <si>
    <t>968504823</t>
  </si>
  <si>
    <t>Malby z malířských směsí oděruvzdorných za mokra dvojnásobné, bílé za mokra oděruvzdorné velmi dobře v místnostech výšky přes 3,80 do 5,00 m</t>
  </si>
  <si>
    <t>201</t>
  </si>
  <si>
    <t>784211121</t>
  </si>
  <si>
    <t>Dvojnásobné bílé malby ze směsí za mokra středně oděruvzdorných v místnostech v do 3,80 m</t>
  </si>
  <si>
    <t>316213360</t>
  </si>
  <si>
    <t>Malby z malířských směsí oděruvzdorných za mokra dvojnásobné, bílé za mokra oděruvzdorné středně v místnostech výšky do 3,80 m</t>
  </si>
  <si>
    <t>(1,5+7,53)*2*3,0</t>
  </si>
  <si>
    <t>(3,09+2,23)*2*3,0</t>
  </si>
  <si>
    <t>(3,09+2,05)*2*3,0</t>
  </si>
  <si>
    <t>(5,87+10,74+0,7)*2*3,0</t>
  </si>
  <si>
    <t>-3,24*1,5+4</t>
  </si>
  <si>
    <t>-4,0*1,5+4</t>
  </si>
  <si>
    <t>-(3,74+3,24*2)*1,5+4*3</t>
  </si>
  <si>
    <t>-3,74*1,5+4</t>
  </si>
  <si>
    <t>(1,35+2,43)*2*(3,0-2,0)+4</t>
  </si>
  <si>
    <t>(1,44+1,165)*2*1,0*2</t>
  </si>
  <si>
    <t>789</t>
  </si>
  <si>
    <t>Povrchové úpravy ocelových konstrukcí a technologických zařízení</t>
  </si>
  <si>
    <t>202</t>
  </si>
  <si>
    <t>789327211</t>
  </si>
  <si>
    <t>Nátěr ocelových konstrukcí třídy III dvousložkový epoxidový základní tl do 80 µm</t>
  </si>
  <si>
    <t>1232365754</t>
  </si>
  <si>
    <t>Nátěr ocelových konstrukcí třídy III dvousložkový epoxidový základní, tloušťky do 80 μm</t>
  </si>
  <si>
    <t>13150*34*0,001</t>
  </si>
  <si>
    <t>1410,0*52*0,001</t>
  </si>
  <si>
    <t>schodiště</t>
  </si>
  <si>
    <t>4306,3*52*0,001</t>
  </si>
  <si>
    <t>-(250,0+275,0)*52*0,001</t>
  </si>
  <si>
    <t>203</t>
  </si>
  <si>
    <t>789327221</t>
  </si>
  <si>
    <t>Nátěr ocelových konstrukcí třídy III dvousložkový epoxidový krycí (vrchní) tl do 80 µm</t>
  </si>
  <si>
    <t>1772163685</t>
  </si>
  <si>
    <t>Nátěr ocelových konstrukcí třídy III dvousložkový epoxidový krycí (vrchní), tloušťky do 80 μm</t>
  </si>
  <si>
    <t>717,048*2</t>
  </si>
  <si>
    <t>204</t>
  </si>
  <si>
    <t>789421533</t>
  </si>
  <si>
    <t>Žárové stříkání ocelových konstrukcí třídy III ZnAl 100 μm</t>
  </si>
  <si>
    <t>1450217089</t>
  </si>
  <si>
    <t>Žárové stříkání ocelových konstrukcí slitinou zinacor ZnAl, tloušťky 100 μm, třídy III</t>
  </si>
  <si>
    <t>schodiště - rošty</t>
  </si>
  <si>
    <t>(250,0+275)*52*0,001</t>
  </si>
  <si>
    <t>or_1</t>
  </si>
  <si>
    <t>02 - Zdravotechnika</t>
  </si>
  <si>
    <t>D1 - Kanalizace</t>
  </si>
  <si>
    <t>D2 - Vodovod</t>
  </si>
  <si>
    <t>D3 - Zařizovací předměty</t>
  </si>
  <si>
    <t>D1</t>
  </si>
  <si>
    <t>Kanalizace</t>
  </si>
  <si>
    <t>Pol140</t>
  </si>
  <si>
    <t>Potrubí z PVC - pro venkovní kanalizaci (KG systém) - hrdlové spoje - Ø 110 - 125 , vč. tvarovek, písk. podsypu a obsypu, zemních prací</t>
  </si>
  <si>
    <t>1320881911</t>
  </si>
  <si>
    <t>Pol141</t>
  </si>
  <si>
    <t>Potrubí z PVC - pro venkovní kanalizaci (KG systém) - hrdlové spoje - Ø 160 - 200 , vč. tvarovek, písk. podsypu a obsypu, emních prací</t>
  </si>
  <si>
    <t>-718407724</t>
  </si>
  <si>
    <t>Pol142</t>
  </si>
  <si>
    <t>Revizní šachtice plastová DN 400, vč. montáže</t>
  </si>
  <si>
    <t>kpl</t>
  </si>
  <si>
    <t>2022455567</t>
  </si>
  <si>
    <t>Pol143</t>
  </si>
  <si>
    <t>Kalová šachtice plastová DN 600, vč. montáže, filtru</t>
  </si>
  <si>
    <t>1498629229</t>
  </si>
  <si>
    <t>Pol144</t>
  </si>
  <si>
    <t>Potrubí z PP - pro vnitřní kanalizaci (HT systém) - hrdlové spoje - Ø 40 - 50, vč. tvarovek, montáže, kotvení</t>
  </si>
  <si>
    <t>214420206</t>
  </si>
  <si>
    <t>Pol145</t>
  </si>
  <si>
    <t>Potrubí z PP - pro vnitřní kanalizaci (HT systém) - hrdlové spoje - Ø 110, vč. tvarovek, montáže, kotvení</t>
  </si>
  <si>
    <t>-454562244</t>
  </si>
  <si>
    <t>Pol146</t>
  </si>
  <si>
    <t>Plastová podzemní samonosná nádrž na splaškovou vodu, jednolitá, 10 m3, včetně vstupního uzamykatelného poklopu min. DN 600 + zemní práce, štěrkový podsyp + obsyp, uložení</t>
  </si>
  <si>
    <t>-971958822</t>
  </si>
  <si>
    <t>D2</t>
  </si>
  <si>
    <t>Vodovod</t>
  </si>
  <si>
    <t>Pol148</t>
  </si>
  <si>
    <t>Plastové potrubí PE 100  - Ø 32, vč. tvarovek, zemních prací, podsypů a obsypů</t>
  </si>
  <si>
    <t>905260502</t>
  </si>
  <si>
    <t>Pol149</t>
  </si>
  <si>
    <t>Plastové potrubí PP-RCT pro vnitřní rozvod  vody  - Ø 20 - 32, vč. tvarovek, izolace, montáže, armatur, kotvení</t>
  </si>
  <si>
    <t>-1221510893</t>
  </si>
  <si>
    <t>Pol150</t>
  </si>
  <si>
    <t>Maloobjemový tlakový elektrický ohřívač teplé vody (15 l; 230 V; 2 kW)</t>
  </si>
  <si>
    <t>ks</t>
  </si>
  <si>
    <t>1191165425</t>
  </si>
  <si>
    <t>D3</t>
  </si>
  <si>
    <t>Zařizovací předměty</t>
  </si>
  <si>
    <t>Pol151</t>
  </si>
  <si>
    <t>Umyvadlo keramické, š. 60 cm (U) + instalační prvek pro umývadlo pro osazení do lehké instalační stěny + směšovací baterie umyvadlová stojánková, páková, vč. připojovacích hadic + 2x rohový ventil s filtrem  1/2" x 3/8" + sifon umyvadlový mosazný, chromov</t>
  </si>
  <si>
    <t>-483290921</t>
  </si>
  <si>
    <t>Umyvadlo keramické, š. 60 cm (U) + instalační prvek pro umývadlo pro osazení do lehké instalační stěny + směšovací baterie umyvadlová stojánková, páková, vč. připojovacích hadic + 2x rohový ventil s filtrem  1/2" x 3/8" + sifon umyvadlový mosazný, chromovaný, DN 40</t>
  </si>
  <si>
    <t>Pol152</t>
  </si>
  <si>
    <t>Závěsné WC, např. Lyra Plus, dl. 53 cm (WC) + montážní prvek pro WC GEBERIT DUOFIX pro osazení do lehké instalační stěny, ovládání zepředu, vč. příslušenství + ovládací tlačítko GEBERIT, dvě splachovací množství + duroplastové WC sedátko (JIKA)</t>
  </si>
  <si>
    <t>1280747178</t>
  </si>
  <si>
    <t>Pol153</t>
  </si>
  <si>
    <t xml:space="preserve">Kuchyňský dřez jednodílný nerezový, bez odkládací plochy (DJ1) + baterie dřezová páková stojánková, vč. připojovacích hadic + 2x rohový ventil s filtrem  1/2" x 3/8"                                                                                          </t>
  </si>
  <si>
    <t>-1085676984</t>
  </si>
  <si>
    <t>Kuchyňský dřez jednodílný nerezový, bez odkládací plochy (DJ1) + baterie dřezová páková stojánková, vč. připojovacích hadic + 2x rohový ventil s filtrem  1/2" x 3/8"                                                                                                                        + sifon dřezový DN 50, včetně odtokového ventilu</t>
  </si>
  <si>
    <t>Pol154</t>
  </si>
  <si>
    <t xml:space="preserve">Kuchyňský dřez jednodílný nerezový, s odkládací plochou (DJ2) + baterie dřezová páková stojánková, vč. připojovacích hadic + 2x rohový ventil s filtrem  1/2" x 3/8"                                                                                           </t>
  </si>
  <si>
    <t>-1932812782</t>
  </si>
  <si>
    <t>Kuchyňský dřez jednodílný nerezový, s odkládací plochou (DJ2) + baterie dřezová páková stojánková, vč. připojovacích hadic + 2x rohový ventil s filtrem  1/2" x 3/8"                                                                                                                        + sifon dřezový DN 50, včetně odtokového ventilu s hadicovou přípojkou pro myčku</t>
  </si>
  <si>
    <t>121151103</t>
  </si>
  <si>
    <t>Sejmutí ornice plochy do 100 m2 tl vrstvy do 200 mm strojně</t>
  </si>
  <si>
    <t>-1724839427</t>
  </si>
  <si>
    <t>Sejmutí ornice strojně při souvislé ploše do 100 m2, tl. vrstvy do 200 mm</t>
  </si>
  <si>
    <t>100,0</t>
  </si>
  <si>
    <t>131251102</t>
  </si>
  <si>
    <t>Hloubení jam nezapažených v hornině třídy těžitelnosti I skupiny 3 objem do 50 m3 strojně</t>
  </si>
  <si>
    <t>970419527</t>
  </si>
  <si>
    <t>Hloubení nezapažených jam a zářezů strojně s urovnáním dna do předepsaného profilu a spádu v hornině třídy těžitelnosti I skupiny 3 přes 20 do 50 m3</t>
  </si>
  <si>
    <t>22,0</t>
  </si>
  <si>
    <t>397473161</t>
  </si>
  <si>
    <t>odvoz ornice+dovoz ornice</t>
  </si>
  <si>
    <t>or*0,2*2</t>
  </si>
  <si>
    <t>53410485</t>
  </si>
  <si>
    <t>2132908052</t>
  </si>
  <si>
    <t>580422490</t>
  </si>
  <si>
    <t>j*2</t>
  </si>
  <si>
    <t>154568118</t>
  </si>
  <si>
    <t>-1494952184</t>
  </si>
  <si>
    <t>181411131</t>
  </si>
  <si>
    <t>Založení parkového trávníku výsevem pl do 1000 m2 v rovině a ve svahu do 1:5</t>
  </si>
  <si>
    <t>-178402085</t>
  </si>
  <si>
    <t>Založení trávníku na půdě předem připravené plochy do 1000 m2 výsevem včetně utažení parkového v rovině nebo na svahu do 1:5</t>
  </si>
  <si>
    <t>8*6</t>
  </si>
  <si>
    <t>00572410</t>
  </si>
  <si>
    <t>osivo směs travní parková</t>
  </si>
  <si>
    <t>-432668757</t>
  </si>
  <si>
    <t>48*0,02 'Přepočtené koeficientem množství</t>
  </si>
  <si>
    <t>181411132</t>
  </si>
  <si>
    <t>Založení parkového trávníku výsevem pl do 1000 m2 ve svahu přes 1:5 do 1:2</t>
  </si>
  <si>
    <t>-1981469015</t>
  </si>
  <si>
    <t>Založení trávníku na půdě předem připravené plochy do 1000 m2 výsevem včetně utažení parkového na svahu přes 1:5 do 1:2</t>
  </si>
  <si>
    <t>120,000-48</t>
  </si>
  <si>
    <t>-15656673</t>
  </si>
  <si>
    <t>72*0,02 'Přepočtené koeficientem množství</t>
  </si>
  <si>
    <t>182151111</t>
  </si>
  <si>
    <t>Svahování v zářezech v hornině třídy těžitelnosti I skupiny 1 až 3 strojně</t>
  </si>
  <si>
    <t>-1664184216</t>
  </si>
  <si>
    <t>Svahování trvalých svahů do projektovaných profilů strojně s potřebným přemístěním výkopku při svahování v zářezech v hornině třídy těžitelnosti I, skupiny 1 až 3</t>
  </si>
  <si>
    <t>183403153</t>
  </si>
  <si>
    <t>Obdělání půdy hrabáním v rovině a svahu do 1:5</t>
  </si>
  <si>
    <t>967713571</t>
  </si>
  <si>
    <t>Obdělání půdy hrabáním v rovině nebo na svahu do 1:5</t>
  </si>
  <si>
    <t>183403161</t>
  </si>
  <si>
    <t>Obdělání půdy válením v rovině a svahu do 1:5</t>
  </si>
  <si>
    <t>-1415251700</t>
  </si>
  <si>
    <t>Obdělání půdy válením v rovině nebo na svahu do 1:5</t>
  </si>
  <si>
    <t>183403253</t>
  </si>
  <si>
    <t>Obdělání půdy hrabáním ve svahu přes 1:5 do 1:2</t>
  </si>
  <si>
    <t>32916367</t>
  </si>
  <si>
    <t>Obdělání půdy hrabáním na svahu přes 1:5 do 1:2</t>
  </si>
  <si>
    <t>183403261</t>
  </si>
  <si>
    <t>Obdělání půdy válením ve svahu přes 1:5 do 1:2</t>
  </si>
  <si>
    <t>-21522942</t>
  </si>
  <si>
    <t>Obdělání půdy válením na svahu přes 1:5 do 1:2</t>
  </si>
  <si>
    <t>03 - Vzduchotechnika+vytápění</t>
  </si>
  <si>
    <t xml:space="preserve">    751 - Vzduchotechnika</t>
  </si>
  <si>
    <t xml:space="preserve">      ZAŘÍZENÍ Č.1 - ZAŘÍZENÍ Č.1</t>
  </si>
  <si>
    <t xml:space="preserve">        Ostatní činnosti - Ostatní činnosti</t>
  </si>
  <si>
    <t>751</t>
  </si>
  <si>
    <t>Vzduchotechnika</t>
  </si>
  <si>
    <t>ZAŘÍZENÍ Č.1</t>
  </si>
  <si>
    <t>1.1</t>
  </si>
  <si>
    <t>Rekuperační jednotka ve vnitřním nástěnném provedení HRDA2-030EB -EE1C.  průtok: 300 m3/hod  externí tlak: 180 Pa Jednotka se sestává z: Přívodní část:  - elektrický předehřev  - filtrace třídy F7  - entalpický diagonální výměník s přenosem vlhkosti   - v</t>
  </si>
  <si>
    <t>-244772886</t>
  </si>
  <si>
    <t>Rekuperační jednotka ve vnitřním nástěnném provedení HRDA2-030EB -EE1C.  průtok: 300 m3/hod  externí tlak: 180 Pa Jednotka se sestává z: Přívodní část:  - elektrický předehřev  - filtrace třídy F7  - entalpický diagonální výměník s přenosem vlhkosti   - ventilátor s EC motorem  - elektrický dohřev Odvodní část:  - filtrace třídy M5  - entalpický diagonální výměník s přenosem vlhkosti   - ventilátor s EC motorem Včetně: sifonu pro odvod kondenzátu, vestavěné regulace</t>
  </si>
  <si>
    <t>1.10</t>
  </si>
  <si>
    <t>Odvodní kovový talířový ventil Typ: KO100 Včetně: montážní kroužek</t>
  </si>
  <si>
    <t>-944443373</t>
  </si>
  <si>
    <t>1.11</t>
  </si>
  <si>
    <t>Regulační klapka kruhová pr.160 - pozink, pro vzt potrubí tř. těsnosti A ovládání ruční s aretací polohy</t>
  </si>
  <si>
    <t>6698302</t>
  </si>
  <si>
    <t>1.12</t>
  </si>
  <si>
    <t>Regulační klapka kruhová pr.100 - pozink, pro vzt potrubí tř. těsnosti A ovládání ruční s aretací polohy</t>
  </si>
  <si>
    <t>-1043569884</t>
  </si>
  <si>
    <t>1.13</t>
  </si>
  <si>
    <t>Zpětná klapka kruhová RSK160 - pozink, pro vzt potrubí tř. těsnosti A</t>
  </si>
  <si>
    <t>-1320620852</t>
  </si>
  <si>
    <t>1.14</t>
  </si>
  <si>
    <t>Tlumič hluku kruhový  Typ: MAA 160/600</t>
  </si>
  <si>
    <t>404134655</t>
  </si>
  <si>
    <t>1.15</t>
  </si>
  <si>
    <t>Hluk tlumící ohebná hadice Typ: Sonoflex MI160</t>
  </si>
  <si>
    <t>bm</t>
  </si>
  <si>
    <t>-788443593</t>
  </si>
  <si>
    <t>1.16</t>
  </si>
  <si>
    <t>Hluk tlumící ohebná hadice Typ: Sonoflex MI102</t>
  </si>
  <si>
    <t>-148737842</t>
  </si>
  <si>
    <t>1.17</t>
  </si>
  <si>
    <t>Protidešťová žaluzie se sítem proti listí Rozměr: 200x200mm</t>
  </si>
  <si>
    <t>499603593</t>
  </si>
  <si>
    <t>1.18</t>
  </si>
  <si>
    <t>Výfukový díl kruhový sešikmený se sítem Průměr: 160mm</t>
  </si>
  <si>
    <t>606209697</t>
  </si>
  <si>
    <t>1.19</t>
  </si>
  <si>
    <t>Vnitřní tepelná izolace Typ: KAIFLEX - z termoizolačních pásů - syntetický kaučuk s uzavřenou buněčnou strukturou,  - lepená na potrubí, vč. izolování přírub a objímek - tepelná vodivost 0,04 W/m.K,  - difuzní odpor ≥ 7000 - s povrchovou úpravou hliníkovo</t>
  </si>
  <si>
    <t>-1508924478</t>
  </si>
  <si>
    <t>Vnitřní tepelná izolace Typ: KAIFLEX - z termoizolačních pásů - syntetický kaučuk s uzavřenou buněčnou strukturou,  - lepená na potrubí, vč. izolování přírub a objímek - tepelná vodivost 0,04 W/m.K,  - difuzní odpor ≥ 7000 - s povrchovou úpravou hliníkovou fólií - tloušťka izolace: 20 mm</t>
  </si>
  <si>
    <t>1.2</t>
  </si>
  <si>
    <t>Venkovní kondenzační jednotka systému Multisplit  Typ: 3MXM68A9 P= 3 kW/ 230 V, Qch,jmen= 6,8 kW, chladivo R32 Venkovní provozní teplota chlazení: -10°C až +46°C</t>
  </si>
  <si>
    <t>-130850694</t>
  </si>
  <si>
    <t>1.20</t>
  </si>
  <si>
    <t>Tepelná izolace z minerální plsti s oplechováním pozink. plechem Izolace odvodního potrubí vně budovy Tloušťka vrstvy izolace: 60 mm</t>
  </si>
  <si>
    <t>1086178142</t>
  </si>
  <si>
    <t>1.21</t>
  </si>
  <si>
    <t>Ocelové pozinkované potrubí čtyřhran. a kruhové Spiro skupiny I., tř. těsnosti A dle EN 12237 70% tvarových kusů</t>
  </si>
  <si>
    <t>469824773</t>
  </si>
  <si>
    <t>1.22</t>
  </si>
  <si>
    <t>Spojovací a těsnicí materiál vzt potrubí. Pozinkované šrouby, matice podložky, spony, smršťovací pásky za  studena, tmely bez silikonu.</t>
  </si>
  <si>
    <t>-1297844024</t>
  </si>
  <si>
    <t>1.23</t>
  </si>
  <si>
    <t>Závěsy a uchycení vzt potrubí. Pozinkované závitové tyče M8, M10, M12, ocelové profily různých typů, všechny nezbytné montážní  listy (rozměry odpovídající hmotnosti kanálů), pozinkované šrouby, matice, podložky, hmoždinky pro velkou zátěž, pozinkované ná</t>
  </si>
  <si>
    <t>316989233</t>
  </si>
  <si>
    <t>Závěsy a uchycení vzt potrubí. Pozinkované závitové tyče M8, M10, M12, ocelové profily různých typů, všechny nezbytné montážní  listy (rozměry odpovídající hmotnosti kanálů), pozinkované šrouby, matice, podložky, hmoždinky pro velkou zátěž, pozinkované nátrubky,  ozdobné nýty, šrouby, zvuková izolace mezi kanály a montážní lišty  a jiné montážní příslušenství. Pryžové nebo gumové díly pro uložení kanálů na závěsy (nesmí být uložen kov na kov !).</t>
  </si>
  <si>
    <t>1.24</t>
  </si>
  <si>
    <t>Tmel akrylátový na dotěsnění netěsností při montáži.</t>
  </si>
  <si>
    <t>699918588</t>
  </si>
  <si>
    <t>1.25</t>
  </si>
  <si>
    <t>Nátěry neošetřených konstrukcí. 2x nátěr zinkovým lakem.</t>
  </si>
  <si>
    <t>-687287175</t>
  </si>
  <si>
    <t>1.2a</t>
  </si>
  <si>
    <t>Vnitřní nástěnná jednotka systému Multisplit Typ: FTXM42A Qch,jmen=4,2kW Včetně infra ovladače</t>
  </si>
  <si>
    <t>-1079222238</t>
  </si>
  <si>
    <t>1.2b</t>
  </si>
  <si>
    <t>Měďené potrubí pro rozvod chladu -trasa ( kapalina 6 mm+ plyn 12mm) pro kondenzační jednotku, včetně  tepené izolace, tvarovek, komunikačního kabelu aj.</t>
  </si>
  <si>
    <t>1472114240</t>
  </si>
  <si>
    <t>1.2c</t>
  </si>
  <si>
    <t>Pryžový patník pod venkovní jednotku, délky 600mm</t>
  </si>
  <si>
    <t>1802825948</t>
  </si>
  <si>
    <t>1.2d</t>
  </si>
  <si>
    <t>Plastová lišta 90/60mm pro vedení CU potrubí pod podhledem včetně tvarovek</t>
  </si>
  <si>
    <t>-209165309</t>
  </si>
  <si>
    <t>1.3</t>
  </si>
  <si>
    <t>Střešní tříotáčkový ventilátor Typ: TH500/160 3V Q = 130m3/h, p=200Pa P= 0,054 kW/ 230 V</t>
  </si>
  <si>
    <t>582251257</t>
  </si>
  <si>
    <t>1.4</t>
  </si>
  <si>
    <t>Elektrický nástěnný přímotop s vestavěnou regulací Typ: CWM500U Qt = 500W/230V</t>
  </si>
  <si>
    <t>1173412457</t>
  </si>
  <si>
    <t>1.5</t>
  </si>
  <si>
    <t>Elektrický nástěnný přímotop s vestavěnou regulací Typ: CWM750U Qt = 750W/230V</t>
  </si>
  <si>
    <t>-25194831</t>
  </si>
  <si>
    <t>1.6</t>
  </si>
  <si>
    <t>Elektrický nástěnný přímotop s vestavěnou regulací Typ: CWM1000U Qt = 1000W/230V</t>
  </si>
  <si>
    <t>1533200377</t>
  </si>
  <si>
    <t>1.7</t>
  </si>
  <si>
    <t>Elektrický nástěnný přímotop s vestavěnou regulací Typ: CWM1500U Qt = 1500W/230V</t>
  </si>
  <si>
    <t>-287688664</t>
  </si>
  <si>
    <t>1.8</t>
  </si>
  <si>
    <t>Elektrický koupelnový radiátor s vestavěnou regulací Typ: Thermal KD-E 750/960 - 230V - 500W Qt = 500W/230V</t>
  </si>
  <si>
    <t>-449756197</t>
  </si>
  <si>
    <t>1.9</t>
  </si>
  <si>
    <t>Uzavřená stěnová mřížka Typ: MSU 25-2.0 300x100 Včetně:  - Plenum box PBZ-V 300x100 - Regulace R1</t>
  </si>
  <si>
    <t>788672064</t>
  </si>
  <si>
    <t>Ostatní činnosti</t>
  </si>
  <si>
    <t>Pol129</t>
  </si>
  <si>
    <t>Inženýrská a kompletační činnost</t>
  </si>
  <si>
    <t>-689149252</t>
  </si>
  <si>
    <t>Pol130</t>
  </si>
  <si>
    <t>Vypracování realizační a dílenské dokumentace + dokumentace skutečného provedení stavby</t>
  </si>
  <si>
    <t>2040127589</t>
  </si>
  <si>
    <t>Pol131</t>
  </si>
  <si>
    <t>Předávací dokumentace</t>
  </si>
  <si>
    <t>-1942128644</t>
  </si>
  <si>
    <t>Pol132</t>
  </si>
  <si>
    <t>Doprava</t>
  </si>
  <si>
    <t>-825222753</t>
  </si>
  <si>
    <t>Pol133</t>
  </si>
  <si>
    <t>Popisné štítky hlavních zařízení a potrubí</t>
  </si>
  <si>
    <t>-1246350654</t>
  </si>
  <si>
    <t>Pol134</t>
  </si>
  <si>
    <t>Pomocné lešení a montážní plošiny pro montáž vzduchotechnického zařízení</t>
  </si>
  <si>
    <t>-1635808587</t>
  </si>
  <si>
    <t>Pol135</t>
  </si>
  <si>
    <t>Zprovoznění systému chlazení</t>
  </si>
  <si>
    <t>-753947060</t>
  </si>
  <si>
    <t>Pol136</t>
  </si>
  <si>
    <t>Vakuování, tlaková zkouška dusíkem</t>
  </si>
  <si>
    <t>414326763</t>
  </si>
  <si>
    <t>Pol137</t>
  </si>
  <si>
    <t>Zprovoznění VZT jednotky, zaregulování + zaškolení</t>
  </si>
  <si>
    <t>-538138199</t>
  </si>
  <si>
    <t>Pol138</t>
  </si>
  <si>
    <t>Komplexní vyzkoušení, zkušební provoz</t>
  </si>
  <si>
    <t>-622338484</t>
  </si>
  <si>
    <t>Pol139</t>
  </si>
  <si>
    <t>Použití jeřábu pro montáž kondenzační jednotky</t>
  </si>
  <si>
    <t>-726261235</t>
  </si>
  <si>
    <t>04 - Elektroinstalace</t>
  </si>
  <si>
    <t>D1 - Dodávky</t>
  </si>
  <si>
    <t xml:space="preserve">    D2 - Rozváděč RMS1</t>
  </si>
  <si>
    <t xml:space="preserve">    D3 - Svítidla</t>
  </si>
  <si>
    <t xml:space="preserve">    D4 - Svítidla NO</t>
  </si>
  <si>
    <t>D18 - Zemní práce</t>
  </si>
  <si>
    <t>D5 - Elektromontáže</t>
  </si>
  <si>
    <t xml:space="preserve">    D10 - Ukončení vodičů</t>
  </si>
  <si>
    <t xml:space="preserve">    D11 - Kabelové trasy, nosné konstrukce</t>
  </si>
  <si>
    <t xml:space="preserve">    D12 - Protipožární zabezpečení</t>
  </si>
  <si>
    <t xml:space="preserve">    D13 - Hromosvod a uzemnění</t>
  </si>
  <si>
    <t xml:space="preserve">    D14 - Vyrovnání potenciálů</t>
  </si>
  <si>
    <t xml:space="preserve">    D15 - Revize</t>
  </si>
  <si>
    <t xml:space="preserve">    D16 - Montáže</t>
  </si>
  <si>
    <t xml:space="preserve">    D17 - Ostatní</t>
  </si>
  <si>
    <t xml:space="preserve">    D6 - Rozvaděče</t>
  </si>
  <si>
    <t xml:space="preserve">    D7 - Elektrické vytápění</t>
  </si>
  <si>
    <t xml:space="preserve">    D8 - Zásuvky, spínače, krabice</t>
  </si>
  <si>
    <t xml:space="preserve">    D9 - Kabely</t>
  </si>
  <si>
    <t>M - M</t>
  </si>
  <si>
    <t xml:space="preserve">    D19 - Ostatní</t>
  </si>
  <si>
    <t>VRN - Vedlejší rozpočtové náklady</t>
  </si>
  <si>
    <t xml:space="preserve">    VRN3 - Zařízení staveniště</t>
  </si>
  <si>
    <t>Dodávky</t>
  </si>
  <si>
    <t>Rozváděč RMS1</t>
  </si>
  <si>
    <t>Pol217</t>
  </si>
  <si>
    <t>Rozváděč plastový vestavný EI30-DP, 198 modulů, IP40</t>
  </si>
  <si>
    <t>256</t>
  </si>
  <si>
    <t>-2121165400</t>
  </si>
  <si>
    <t>Pol17</t>
  </si>
  <si>
    <t>Drátování, příslušenství, instalační hřebeny, atd....</t>
  </si>
  <si>
    <t>-443724350</t>
  </si>
  <si>
    <t>Svítidla</t>
  </si>
  <si>
    <t>Pol218</t>
  </si>
  <si>
    <t xml:space="preserve">A1 -  Svítidlo A1 „možný technický a kvalitativní vzor svítidla je uveden v dokumentaci na výkrese půdorysů, dodvatelem vybraný konkrétní typ svítidla je nutno předložit investorovi ke schválení“ </t>
  </si>
  <si>
    <t>-515692792</t>
  </si>
  <si>
    <t>A1 -  Svítidlo A1</t>
  </si>
  <si>
    <t>Pol218M</t>
  </si>
  <si>
    <t>-941867403</t>
  </si>
  <si>
    <t>Pol219</t>
  </si>
  <si>
    <t xml:space="preserve">A2 -  Svítidlo A2 „možný technický a kvalitativní vzor svítidla je uveden v dokumentaci na výkrese půdorysů, dodvatelem vybraný konkrétní typ svítidla je nutno předložit investorovi ke schválení“ </t>
  </si>
  <si>
    <t>473592624</t>
  </si>
  <si>
    <t>A2 -  Svítidlo A2</t>
  </si>
  <si>
    <t>Pol219M</t>
  </si>
  <si>
    <t>1875507984</t>
  </si>
  <si>
    <t>Pol220</t>
  </si>
  <si>
    <t xml:space="preserve">B -  Svítidlo B „možný technický a kvalitativní vzor svítidla je uveden v dokumentaci na výkrese půdorysů, dodvatelem vybraný konkrétní typ svítidla je nutno předložit investorovi ke schválení“ </t>
  </si>
  <si>
    <t>-735455665</t>
  </si>
  <si>
    <t>B -  Svítidlo B</t>
  </si>
  <si>
    <t>Pol220M</t>
  </si>
  <si>
    <t>-1853747116</t>
  </si>
  <si>
    <t>Pol221</t>
  </si>
  <si>
    <t xml:space="preserve">C -  Svítidlo C „možný technický a kvalitativní vzor svítidla je uveden v dokumentaci na výkrese půdorysů, dodvatelem vybraný konkrétní typ svítidla je nutno předložit investorovi ke schválení“ </t>
  </si>
  <si>
    <t>-2008551793</t>
  </si>
  <si>
    <t>C -  Svítidlo C</t>
  </si>
  <si>
    <t>Pol221M</t>
  </si>
  <si>
    <t>-227715948</t>
  </si>
  <si>
    <t>Pol222</t>
  </si>
  <si>
    <t xml:space="preserve">D -  Svítidlo D „možný technický a kvalitativní vzor svítidla je uveden v dokumentaci na výkrese půdorysů, dodvatelem vybraný konkrétní typ svítidla je nutno předložit investorovi ke schválení“ </t>
  </si>
  <si>
    <t>-1214810394</t>
  </si>
  <si>
    <t>D -  Svítidlo D</t>
  </si>
  <si>
    <t>Pol222M</t>
  </si>
  <si>
    <t>1002909224</t>
  </si>
  <si>
    <t>Pol223</t>
  </si>
  <si>
    <t>Poplatek za recyklaci svítidla</t>
  </si>
  <si>
    <t>2137914037</t>
  </si>
  <si>
    <t>D4</t>
  </si>
  <si>
    <t>Svítidla NO</t>
  </si>
  <si>
    <t>Pol224</t>
  </si>
  <si>
    <t xml:space="preserve">N1 -  Svítidlo N1 „možný technický a kvalitativní vzor svítidla je uveden v dokumentaci na výkrese půdorysů, dodvatelem vybraný konkrétní typ svítidla je nutno předložit investorovi ke schválení“ </t>
  </si>
  <si>
    <t>-1729883710</t>
  </si>
  <si>
    <t>N1 -  Svítidlo N1</t>
  </si>
  <si>
    <t>Pol224M</t>
  </si>
  <si>
    <t>-1503025471</t>
  </si>
  <si>
    <t>Pol225</t>
  </si>
  <si>
    <t xml:space="preserve">N2 -  Svítidlo N2 „možný technický a kvalitativní vzor svítidla je uveden v dokumentaci na výkrese půdorysů, dodvatelem vybraný konkrétní typ svítidla je nutno předložit investorovi ke schválení“ </t>
  </si>
  <si>
    <t>-135985145</t>
  </si>
  <si>
    <t>N2 -  Svítidlo N2</t>
  </si>
  <si>
    <t>Pol225M</t>
  </si>
  <si>
    <t>1465492260</t>
  </si>
  <si>
    <t>-1449865705</t>
  </si>
  <si>
    <t>Pol233</t>
  </si>
  <si>
    <t>346856245</t>
  </si>
  <si>
    <t>Pol234</t>
  </si>
  <si>
    <t>527551553</t>
  </si>
  <si>
    <t>D18</t>
  </si>
  <si>
    <t>Pol328</t>
  </si>
  <si>
    <t>HLOUBENÍ KABELOVÉ RÝHY Zemina třídy 3, šíře 350mm,hloubka 500mm</t>
  </si>
  <si>
    <t>1662173040</t>
  </si>
  <si>
    <t>Zemina třídy 3, šíře 350mm,hloubka 500mm</t>
  </si>
  <si>
    <t>Pol329</t>
  </si>
  <si>
    <t>ZÁHOZ KABELOVÉ RÝHY_x000D_
 Zemina třídy 3, šíře 350mm,hloubka 500mm</t>
  </si>
  <si>
    <t>1823145027</t>
  </si>
  <si>
    <t>D5</t>
  </si>
  <si>
    <t>Elektromontáže</t>
  </si>
  <si>
    <t>D10</t>
  </si>
  <si>
    <t>Ukončení vodičů</t>
  </si>
  <si>
    <t>Pol265</t>
  </si>
  <si>
    <t>Ukončení vodičů izolovaných s označením a zapojením v rozváděči nebo na přístroji do 2,5 mm2</t>
  </si>
  <si>
    <t>1533690065</t>
  </si>
  <si>
    <t>do 2,5 mm2</t>
  </si>
  <si>
    <t>Pol266</t>
  </si>
  <si>
    <t>Ukončení vodičů izolovaných s označením a zapojením v rozváděči nebo na přístroji 4 mm2</t>
  </si>
  <si>
    <t>1973093638</t>
  </si>
  <si>
    <t>4 mm2</t>
  </si>
  <si>
    <t>Pol267</t>
  </si>
  <si>
    <t>Ukončení vodičů izolovaných s označením a zapojením v rozváděči nebo na přístroji 10 mm2</t>
  </si>
  <si>
    <t>-1631809950</t>
  </si>
  <si>
    <t>10 mm2</t>
  </si>
  <si>
    <t>Pol268</t>
  </si>
  <si>
    <t>Štítky, označení kabelů, stahovací pásky a ostatní</t>
  </si>
  <si>
    <t>klp</t>
  </si>
  <si>
    <t>1529638639</t>
  </si>
  <si>
    <t>D11</t>
  </si>
  <si>
    <t>Kabelové trasy, nosné konstrukce</t>
  </si>
  <si>
    <t>Pol269</t>
  </si>
  <si>
    <t>50/50 drátěný žlab, včetně příslušenství</t>
  </si>
  <si>
    <t>-1534275383</t>
  </si>
  <si>
    <t>Pol270</t>
  </si>
  <si>
    <t>100/50 drátěný žlab, včetně příslušenství</t>
  </si>
  <si>
    <t>-574375423</t>
  </si>
  <si>
    <t>Pol271</t>
  </si>
  <si>
    <t>1525 TRUBKA TUHÁ PVC 320N délka 3 m barva světle šedá</t>
  </si>
  <si>
    <t>-773813320</t>
  </si>
  <si>
    <t>Pol272</t>
  </si>
  <si>
    <t>1532 TRUBKA TUHÁ PVC 320N délka 3 m barva světle šedá</t>
  </si>
  <si>
    <t>-18481076</t>
  </si>
  <si>
    <t>Pol273</t>
  </si>
  <si>
    <t>HN 6X45 HMOŽDINKA NATLOUKACÍ</t>
  </si>
  <si>
    <t>144082004</t>
  </si>
  <si>
    <t>Pol274</t>
  </si>
  <si>
    <t>SB 6.3X45 ŠROUB DO BETONU</t>
  </si>
  <si>
    <t>12660011</t>
  </si>
  <si>
    <t>Pol275</t>
  </si>
  <si>
    <t>5225 PŘÍCHYTKA TYP OMEGA, pro požární kabelové trasy</t>
  </si>
  <si>
    <t>-687090922</t>
  </si>
  <si>
    <t>Pol276</t>
  </si>
  <si>
    <t>PRŮRAZ CIHLOVÝM ZDIVEM O tloušťce 15cm</t>
  </si>
  <si>
    <t>-1141328915</t>
  </si>
  <si>
    <t>O tloušťce 15cm</t>
  </si>
  <si>
    <t>Pol277</t>
  </si>
  <si>
    <t>PRŮRAZ CIHLOVÝM ZDIVEM O tloušťce 30cm</t>
  </si>
  <si>
    <t>-1091083423</t>
  </si>
  <si>
    <t>O tloušťce 30cm</t>
  </si>
  <si>
    <t>D12</t>
  </si>
  <si>
    <t>Protipožární zabezpečení</t>
  </si>
  <si>
    <t>Pol278</t>
  </si>
  <si>
    <t>PROTIPOŽÁRNÍ PŘEPÁŽKY Protip.průchod stropem t 20cm</t>
  </si>
  <si>
    <t>-358006444</t>
  </si>
  <si>
    <t>Protip.průchod stropem t 20cm</t>
  </si>
  <si>
    <t>Pol279</t>
  </si>
  <si>
    <t>PROTIPOŽÁRNÍ PŘEPÁŽKY Protip.průchod stěnou t 15cm</t>
  </si>
  <si>
    <t>80945823</t>
  </si>
  <si>
    <t>Protip.průchod stěnou t 15cm</t>
  </si>
  <si>
    <t>Pol280</t>
  </si>
  <si>
    <t>PROTIPOŽÁRNÍ PŘEPÁŽKY Protip.průchod stěnou t 30cm</t>
  </si>
  <si>
    <t>-1652035529</t>
  </si>
  <si>
    <t>Protip.průchod stěnou t 30cm</t>
  </si>
  <si>
    <t>Pol281</t>
  </si>
  <si>
    <t>CP 673 Protipožární nátěr 6kg</t>
  </si>
  <si>
    <t>1516395623</t>
  </si>
  <si>
    <t>Pol282</t>
  </si>
  <si>
    <t>Minerální vata</t>
  </si>
  <si>
    <t>1332823722</t>
  </si>
  <si>
    <t>Pol283</t>
  </si>
  <si>
    <t>Montáž a vyplnění štítku požár. uzávěru</t>
  </si>
  <si>
    <t>2081913000</t>
  </si>
  <si>
    <t>D13</t>
  </si>
  <si>
    <t>Hromosvod a uzemnění</t>
  </si>
  <si>
    <t>Pol284</t>
  </si>
  <si>
    <t>OCELOVÝ PÁSEK POZINKOVANÝ Páska 30x4 páska 30x4 (0,95 kg/m)</t>
  </si>
  <si>
    <t>1795452063</t>
  </si>
  <si>
    <t>Páska 30x4 páska 30x4 (0,95 kg/m)</t>
  </si>
  <si>
    <t>Pol285</t>
  </si>
  <si>
    <t>Nátěr zemnícího pásku, asfalt</t>
  </si>
  <si>
    <t>-659530766</t>
  </si>
  <si>
    <t>Pol286</t>
  </si>
  <si>
    <t>Vodič AlMgSi Rd 8 polotvrdý</t>
  </si>
  <si>
    <t>-436303347</t>
  </si>
  <si>
    <t>Pol287</t>
  </si>
  <si>
    <t>PODPĚRA VEDENÍ PV21c na ploché střechy, plast se štěrkovou výplní ø 144mm</t>
  </si>
  <si>
    <t>881049662</t>
  </si>
  <si>
    <t>PV21c na ploché střechy, plast se štěrkovou výplní ø 144mm</t>
  </si>
  <si>
    <t>Pol288</t>
  </si>
  <si>
    <t>Podpěra na plechové střechy PV23 rovná</t>
  </si>
  <si>
    <t>-1900711496</t>
  </si>
  <si>
    <t>PV23 rovná</t>
  </si>
  <si>
    <t>Pol289</t>
  </si>
  <si>
    <t>Drát 10 drát o 10mm(0,62kg/m) ZINKOVANÉ PROVEDENÍ</t>
  </si>
  <si>
    <t>-534270814</t>
  </si>
  <si>
    <t>Drát 10 drát o 10mm(0,62kg/m)</t>
  </si>
  <si>
    <t>Pol290</t>
  </si>
  <si>
    <t>Nátěr svodového vodiče, asfalt</t>
  </si>
  <si>
    <t>-416138974</t>
  </si>
  <si>
    <t>Pol291</t>
  </si>
  <si>
    <t>DUZ držák ochranného úhelníku do zdiva, L 170mm</t>
  </si>
  <si>
    <t>-1137366359</t>
  </si>
  <si>
    <t>Pol292</t>
  </si>
  <si>
    <t>OU 2,0 ochranný úhelník, L 2000mm</t>
  </si>
  <si>
    <t>1014420223</t>
  </si>
  <si>
    <t>Pol293</t>
  </si>
  <si>
    <t>Tyč jímací JP 10/ M16; pr. 16, AlMgSi; 1m</t>
  </si>
  <si>
    <t>-282747066</t>
  </si>
  <si>
    <t>Pol294</t>
  </si>
  <si>
    <t>Tyč jímací JP 20/ M16; pr. 16, AlMgSi; 2m</t>
  </si>
  <si>
    <t>31610084</t>
  </si>
  <si>
    <t>Pol295</t>
  </si>
  <si>
    <t>Betonový podstavec PB19 pro jímač do 2m s podložkou</t>
  </si>
  <si>
    <t>-1522684384</t>
  </si>
  <si>
    <t>Pol296</t>
  </si>
  <si>
    <t>SVORKA HROMOSVODNÍ,UZEMŇOVACÍ SZ zkušební</t>
  </si>
  <si>
    <t>-422731406</t>
  </si>
  <si>
    <t>SZ zkušební</t>
  </si>
  <si>
    <t>Pol297</t>
  </si>
  <si>
    <t>SVORKA HROMOSVODNÍ,UZEMŇOVACÍ SJ k jímací tyči</t>
  </si>
  <si>
    <t>-265264442</t>
  </si>
  <si>
    <t>SJ k jímací tyči</t>
  </si>
  <si>
    <t>Pol298</t>
  </si>
  <si>
    <t>SVORKA HROMOSVODNÍ,UZEMŇOVACÍ SS spojovací</t>
  </si>
  <si>
    <t>-927064785</t>
  </si>
  <si>
    <t>SS spojovací</t>
  </si>
  <si>
    <t>Pol299</t>
  </si>
  <si>
    <t>SVORKA HROMOSVODNÍ,UZEMŇOVACÍ SP připojovací</t>
  </si>
  <si>
    <t>1301703634</t>
  </si>
  <si>
    <t>SP připojovací</t>
  </si>
  <si>
    <t>Pol300</t>
  </si>
  <si>
    <t>SVORKA HROMOSVODNÍ,UZEMŇOVACÍ SK křížová</t>
  </si>
  <si>
    <t>-1520719940</t>
  </si>
  <si>
    <t>SK křížová</t>
  </si>
  <si>
    <t>Pol301</t>
  </si>
  <si>
    <t>SR 3 svorka páska-drát</t>
  </si>
  <si>
    <t>-1515074054</t>
  </si>
  <si>
    <t>Pol302</t>
  </si>
  <si>
    <t>Štítek uzemnění</t>
  </si>
  <si>
    <t>1739858954</t>
  </si>
  <si>
    <t>Pol303</t>
  </si>
  <si>
    <t>Tvarování mont.dílu</t>
  </si>
  <si>
    <t>-849817608</t>
  </si>
  <si>
    <t>Pol304</t>
  </si>
  <si>
    <t>Napojení svárem délky 10cm</t>
  </si>
  <si>
    <t>714890299</t>
  </si>
  <si>
    <t>Pol305</t>
  </si>
  <si>
    <t>do 100 m</t>
  </si>
  <si>
    <t>-443536852</t>
  </si>
  <si>
    <t>D14</t>
  </si>
  <si>
    <t>Vyrovnání potenciálů</t>
  </si>
  <si>
    <t>Pol306</t>
  </si>
  <si>
    <t>EKVIPOTENCIONÁLNÍ SVORKOVNICE v krabici 250mm, 2x svorkovnice v krabici E8x8x125mm/16</t>
  </si>
  <si>
    <t>307439725</t>
  </si>
  <si>
    <t>v krabici 250mm, 2x svorkovnice v krabici E8x8x125mm/16</t>
  </si>
  <si>
    <t>Pol307</t>
  </si>
  <si>
    <t>ZSA16 zemnicí svorka na potrubí</t>
  </si>
  <si>
    <t>301588930</t>
  </si>
  <si>
    <t>Pol308</t>
  </si>
  <si>
    <t>Cu pás.ZSA16 Pásek uzemňovací Cu, 0.5m</t>
  </si>
  <si>
    <t>89662467</t>
  </si>
  <si>
    <t>Pol309</t>
  </si>
  <si>
    <t>VODIČ JEDNOŽILOVÝ  (CY) ZŽ H07V-U 4</t>
  </si>
  <si>
    <t>197050068</t>
  </si>
  <si>
    <t>H07V-U 4</t>
  </si>
  <si>
    <t>Pol310</t>
  </si>
  <si>
    <t>VODIČ JEDNOŽILOVÝ  (CY) ZŽ H07V-U 6</t>
  </si>
  <si>
    <t>-316840711</t>
  </si>
  <si>
    <t>H07V-U 6</t>
  </si>
  <si>
    <t>Pol311</t>
  </si>
  <si>
    <t>VODIČ JEDNOŽILOVÝ  (CY) ZŽ H07V-R 10</t>
  </si>
  <si>
    <t>229682643</t>
  </si>
  <si>
    <t>H07V-R 10</t>
  </si>
  <si>
    <t>Pol312</t>
  </si>
  <si>
    <t>UKONČENÍ VODIČŮ NA SVORKOVNICI Do  4 mm2</t>
  </si>
  <si>
    <t>-616012027</t>
  </si>
  <si>
    <t>Do  4 mm2</t>
  </si>
  <si>
    <t>Pol313</t>
  </si>
  <si>
    <t>UKONČENÍ VODIČŮ NA SVORKOVNICI Do  10 mm2</t>
  </si>
  <si>
    <t>1098306430</t>
  </si>
  <si>
    <t>Do  10 mm2</t>
  </si>
  <si>
    <t>Pol314</t>
  </si>
  <si>
    <t>-1769419030</t>
  </si>
  <si>
    <t>D15</t>
  </si>
  <si>
    <t>Revize</t>
  </si>
  <si>
    <t>Pol315</t>
  </si>
  <si>
    <t>PROVEDENI REVIZNÍCH ZKOUŠEK DLE ČSN 331500 Revizní technik</t>
  </si>
  <si>
    <t>hod</t>
  </si>
  <si>
    <t>117578198</t>
  </si>
  <si>
    <t>Revizní technik</t>
  </si>
  <si>
    <t>Pol316</t>
  </si>
  <si>
    <t>Spolupráce s reviz.technikem</t>
  </si>
  <si>
    <t>-1224697287</t>
  </si>
  <si>
    <t>D16</t>
  </si>
  <si>
    <t>Montáže</t>
  </si>
  <si>
    <t>Pol317</t>
  </si>
  <si>
    <t>Jednofázový vývod 230V, 3 žíly</t>
  </si>
  <si>
    <t>-1470649128</t>
  </si>
  <si>
    <t>Pol318</t>
  </si>
  <si>
    <t>Trojfázový vývod 400V, 5 žíl ,tepelné čerpadlo</t>
  </si>
  <si>
    <t>-507988753</t>
  </si>
  <si>
    <t>Pol319</t>
  </si>
  <si>
    <t>Trojfázový vývod 400V, 5 žíl ,VRV jednotky</t>
  </si>
  <si>
    <t>-2084825124</t>
  </si>
  <si>
    <t>D17</t>
  </si>
  <si>
    <t>Ostatní</t>
  </si>
  <si>
    <t>Pol320</t>
  </si>
  <si>
    <t>KOORDINACE POSTUPU PRACI S ostatními profesemi</t>
  </si>
  <si>
    <t>-748622740</t>
  </si>
  <si>
    <t>S ostatními profesemi</t>
  </si>
  <si>
    <t>Pol321</t>
  </si>
  <si>
    <t>Úpravy v rozváděči Rx</t>
  </si>
  <si>
    <t>-1778028951</t>
  </si>
  <si>
    <t>Pol322</t>
  </si>
  <si>
    <t>Dokumentace skutečného provedení</t>
  </si>
  <si>
    <t>hod.</t>
  </si>
  <si>
    <t>885515530</t>
  </si>
  <si>
    <t>Pol323</t>
  </si>
  <si>
    <t>Protokol měření intenzity osvětlení</t>
  </si>
  <si>
    <t>1818122843</t>
  </si>
  <si>
    <t>Pol324</t>
  </si>
  <si>
    <t>Uložení kabeláže v SDK příčkách</t>
  </si>
  <si>
    <t>1904827360</t>
  </si>
  <si>
    <t>Pol325</t>
  </si>
  <si>
    <t>Ekologická likvidace odpadu</t>
  </si>
  <si>
    <t>1408752243</t>
  </si>
  <si>
    <t>Pol326</t>
  </si>
  <si>
    <t>Lešení a plošiny montážní práce ve výšce 10m</t>
  </si>
  <si>
    <t>dní</t>
  </si>
  <si>
    <t>-428884914</t>
  </si>
  <si>
    <t>Pol327</t>
  </si>
  <si>
    <t>Uvedení do provozu</t>
  </si>
  <si>
    <t>-1854612719</t>
  </si>
  <si>
    <t>D6</t>
  </si>
  <si>
    <t>Rozvaděče</t>
  </si>
  <si>
    <t>Pol226</t>
  </si>
  <si>
    <t>LTN-50B-3 Jistič, In 50 A, Ue AC 230/400 V / DC 216 V, charakteristika B, 3pól, Icn 10 kA . Rozváděč Rx</t>
  </si>
  <si>
    <t>Ks</t>
  </si>
  <si>
    <t>1404601863</t>
  </si>
  <si>
    <t>Pol227</t>
  </si>
  <si>
    <t>MONTÁŽ ROZVODNIC do 150 kg</t>
  </si>
  <si>
    <t>-2109008046</t>
  </si>
  <si>
    <t>do 150 kg</t>
  </si>
  <si>
    <t>D7</t>
  </si>
  <si>
    <t>Elektrické vytápění</t>
  </si>
  <si>
    <t>Pol235</t>
  </si>
  <si>
    <t>ELEKTRICKÝ PŘÍMOTOP Konvektor nást. CWM 500 U</t>
  </si>
  <si>
    <t>-748594201</t>
  </si>
  <si>
    <t>Konvektor nást. CWM 500 U</t>
  </si>
  <si>
    <t>Pol236</t>
  </si>
  <si>
    <t>ELEKTRICKÝ PŘÍMOTOP Konvektor nást. CWM 750 U</t>
  </si>
  <si>
    <t>-1646672129</t>
  </si>
  <si>
    <t>Konvektor nást. CWM 750 U</t>
  </si>
  <si>
    <t>Pol237</t>
  </si>
  <si>
    <t>ELEKTRICKÝ PŘÍMOTOP Konvektor nást. CWM 1000 U</t>
  </si>
  <si>
    <t>-378167861</t>
  </si>
  <si>
    <t>Konvektor nást. CWM 1000 U</t>
  </si>
  <si>
    <t>Pol238</t>
  </si>
  <si>
    <t>ELEKTRICKÝ PŘÍMOTOP Konvektor nást. CWM 1500 U</t>
  </si>
  <si>
    <t>1466850753</t>
  </si>
  <si>
    <t>Konvektor nást. CWM 1500 U</t>
  </si>
  <si>
    <t>Pol239</t>
  </si>
  <si>
    <t>Žebřík koupelnový rovný 750x1680mm; 900W</t>
  </si>
  <si>
    <t>1079064931</t>
  </si>
  <si>
    <t>Pol240</t>
  </si>
  <si>
    <t>Termostat zásuvkový programovatelný</t>
  </si>
  <si>
    <t>585532029</t>
  </si>
  <si>
    <t>Pol241</t>
  </si>
  <si>
    <t>Sada stěnových úchytů pro topné žebříky</t>
  </si>
  <si>
    <t>bal.</t>
  </si>
  <si>
    <t>-767795503</t>
  </si>
  <si>
    <t>D8</t>
  </si>
  <si>
    <t>Zásuvky, spínače, krabice</t>
  </si>
  <si>
    <t>Pol242</t>
  </si>
  <si>
    <t>STOP TLAČÍTKO PROSKLENNÉ, (CENTRAL/TOTAL STOP), IP55, BARVA ČERVENÁ Požární tlačítko 120x120x50 IP55 se 2 kontakty</t>
  </si>
  <si>
    <t>-1313263402</t>
  </si>
  <si>
    <t>Požární tlačítko 120x120x50 IP55 se 2 kontakty</t>
  </si>
  <si>
    <t>Pol243</t>
  </si>
  <si>
    <t>SPÍNAČ, PŘEPÍNAČ KOMPLETNÍ, IP20, BARVA BÍLÁ Spínač jednopólový; řazení 1</t>
  </si>
  <si>
    <t>327231915</t>
  </si>
  <si>
    <t>Spínač jednopólový; řazení 1</t>
  </si>
  <si>
    <t>Pol244</t>
  </si>
  <si>
    <t>SPÍNAČ, PŘEPÍNAČ KOMPLETNÍ, IP20, BARVA BÍLÁ Přepínač střídavý; řazení 6</t>
  </si>
  <si>
    <t>1008438</t>
  </si>
  <si>
    <t>Přepínač střídavý; řazení 6</t>
  </si>
  <si>
    <t>Pol245</t>
  </si>
  <si>
    <t>SPÍNAČ, PŘEPÍNAČ, IP44 (plast) Přepínač křížový IP44; řazení 7; b. bílá (na hořl. podklady B až E)</t>
  </si>
  <si>
    <t>1665036595</t>
  </si>
  <si>
    <t>Přepínač křížový IP44; řazení 7; b. bílá (na hořl. podklady B až E)</t>
  </si>
  <si>
    <t>Pol246</t>
  </si>
  <si>
    <t>SPÍNAČ, PŘEPÍNAČ, IP44 (plast) Přepínač střídavý IP44; řazení 6; b. bílá (na hořl. podklady B až E)</t>
  </si>
  <si>
    <t>616321139</t>
  </si>
  <si>
    <t>Přepínač střídavý IP44; řazení 6; b. bílá (na hořl. podklady B až E)</t>
  </si>
  <si>
    <t>Pol247</t>
  </si>
  <si>
    <t>ZÁSUVKA NN KOMPLETNÍ, BARVA BÍLÁ Zásuvka jednonásobná, s ochranným kolíkem; řazení 2P+PE</t>
  </si>
  <si>
    <t>1959800589</t>
  </si>
  <si>
    <t>Zásuvka jednonásobná, s ochranným kolíkem; řazení 2P+PE</t>
  </si>
  <si>
    <t>Pol248</t>
  </si>
  <si>
    <t>ZÁSUVKA NN KOMPLETNÍ, BARVA BÍLÁ Zásuvka dvojnásobná, s ochrannými kolíky; řazení 2x(2P+PE); b. jasně bílá</t>
  </si>
  <si>
    <t>1426117881</t>
  </si>
  <si>
    <t>Zásuvka dvojnásobná, s ochrannými kolíky; řazení 2x(2P+PE); b. jasně bílá</t>
  </si>
  <si>
    <t>Pol249</t>
  </si>
  <si>
    <t>ZÁSUVKA PRŮMYSLOVÁ NÁSTĚNNÁ, 16A,400V,3p+N+PE, IP44</t>
  </si>
  <si>
    <t>386530132</t>
  </si>
  <si>
    <t>16A,400V,3p+N+PE, IP44</t>
  </si>
  <si>
    <t>Pol250</t>
  </si>
  <si>
    <t>ZÁSUVKA NASTĚNNÁ IP44 2p+PE, šedá</t>
  </si>
  <si>
    <t>978311331</t>
  </si>
  <si>
    <t>2p+PE, šedá</t>
  </si>
  <si>
    <t>Pol251</t>
  </si>
  <si>
    <t>POHYBOVÝ SPÍNAČ AUTOMATICKÝ, KOMPLETNÍ, IP20, BARVA BÍLÁ Spínací prvek relé</t>
  </si>
  <si>
    <t>-1632418348</t>
  </si>
  <si>
    <t>Spínací prvek relé</t>
  </si>
  <si>
    <t>Pol252</t>
  </si>
  <si>
    <t>HENSEL Krabicová rozvodka IP66, svorkov. do 2,5mm2</t>
  </si>
  <si>
    <t>-1101210206</t>
  </si>
  <si>
    <t>Pol253</t>
  </si>
  <si>
    <t>KPRL 68-70/LD_NA KRABICE UNIVERZÁLNÍ</t>
  </si>
  <si>
    <t>-711692156</t>
  </si>
  <si>
    <t>Pol254</t>
  </si>
  <si>
    <t>SVORKOVNICE KRABICOVÁ 273-102 4x1-2,5mm2</t>
  </si>
  <si>
    <t>-885974353</t>
  </si>
  <si>
    <t>273-102 4x1-2,5mm2</t>
  </si>
  <si>
    <t>Pol255</t>
  </si>
  <si>
    <t>SVORKOVNICE KRABICOVÁ 273-105 5x1-2,5mm2</t>
  </si>
  <si>
    <t>-1060235741</t>
  </si>
  <si>
    <t>273-105 5x1-2,5mm2</t>
  </si>
  <si>
    <t>D9</t>
  </si>
  <si>
    <t>Kabely</t>
  </si>
  <si>
    <t>Pol256</t>
  </si>
  <si>
    <t>KABEL SILOVÝ,IZOLACE PVC S VODIČEM PE CYKY-J 3x1,5</t>
  </si>
  <si>
    <t>-9047524</t>
  </si>
  <si>
    <t>CYKY-J 3x1,5</t>
  </si>
  <si>
    <t>Pol257</t>
  </si>
  <si>
    <t>KABEL SILOVÝ,IZOLACE PVC S VODIČEM PE CYKY-J 3x2,5</t>
  </si>
  <si>
    <t>107804857</t>
  </si>
  <si>
    <t>CYKY-J 3x2,5</t>
  </si>
  <si>
    <t>Pol258</t>
  </si>
  <si>
    <t>KABEL SILOVÝ,IZOLACE PVC S VODIČEM PE CYKY-J 5x1,5</t>
  </si>
  <si>
    <t>1930777743</t>
  </si>
  <si>
    <t>CYKY-J 5x1,5</t>
  </si>
  <si>
    <t>Pol259</t>
  </si>
  <si>
    <t>KABEL SILOVÝ,IZOLACE PVC S VODIČEM PE CYKY-J 5x4</t>
  </si>
  <si>
    <t>-926947346</t>
  </si>
  <si>
    <t>CYKY-J 5x4</t>
  </si>
  <si>
    <t>Pol260</t>
  </si>
  <si>
    <t>KABEL SILOVÝ,IZOLACE PVC S VODIČEM PE CYKY-J 5x10</t>
  </si>
  <si>
    <t>-266599999</t>
  </si>
  <si>
    <t>CYKY-J 5x10</t>
  </si>
  <si>
    <t>Pol261</t>
  </si>
  <si>
    <t>KABEL SILOVÝ,IZOLACE PVC BEZ VODIČE PE CYKY-O 2x1,5</t>
  </si>
  <si>
    <t>377926111</t>
  </si>
  <si>
    <t>CYKY-O 2x1,5</t>
  </si>
  <si>
    <t>Pol262</t>
  </si>
  <si>
    <t>KABEL SILOVÝ,IZOLACE PVC BEZ VODIČE PE CYKY-O 3x1,5</t>
  </si>
  <si>
    <t>-913256611</t>
  </si>
  <si>
    <t>CYKY-O 3x1,5</t>
  </si>
  <si>
    <t>Pol263</t>
  </si>
  <si>
    <t>KABEL SE SNÍŽENOU HOŘLAVOSTÍ, S FUNKČNÍ SCHOPNOSTÍ PŘI POŽÁRU P60-R,  TŘÍDA REAKCE NA OHEŇ - B2 ca, s1, d1 PRAFlaDur-O 5x1,5</t>
  </si>
  <si>
    <t>-776359564</t>
  </si>
  <si>
    <t>PRAFlaDur-O 5x1,5</t>
  </si>
  <si>
    <t>Pol264</t>
  </si>
  <si>
    <t>KABEL STÍNĚNÝ JYTY-O 7x1</t>
  </si>
  <si>
    <t>-1610943441</t>
  </si>
  <si>
    <t>JYTY-O 7x1</t>
  </si>
  <si>
    <t>D19</t>
  </si>
  <si>
    <t>PM</t>
  </si>
  <si>
    <t>Podružný materiál</t>
  </si>
  <si>
    <t>1803765684</t>
  </si>
  <si>
    <t>Dopr</t>
  </si>
  <si>
    <t>2064221195</t>
  </si>
  <si>
    <t>PPV</t>
  </si>
  <si>
    <t>Podíl přidružených výkonů</t>
  </si>
  <si>
    <t>996246638</t>
  </si>
  <si>
    <t>VP</t>
  </si>
  <si>
    <t>-1037884525</t>
  </si>
  <si>
    <t>Přesun</t>
  </si>
  <si>
    <t>VRN</t>
  </si>
  <si>
    <t>VRN3</t>
  </si>
  <si>
    <t>Zařízení staveniště</t>
  </si>
  <si>
    <t>030001000</t>
  </si>
  <si>
    <t>CS ÚRS 2025 01</t>
  </si>
  <si>
    <t>1024</t>
  </si>
  <si>
    <t>-1732083435</t>
  </si>
  <si>
    <t>05 - Vedlejší rozpočtové náklady</t>
  </si>
  <si>
    <t xml:space="preserve">    VRN1 - Průzkumné, geodetické a projektové práce</t>
  </si>
  <si>
    <t xml:space="preserve">    VRN4 - Inženýrská činnost</t>
  </si>
  <si>
    <t xml:space="preserve">    VRN7 - Provozní vlivy</t>
  </si>
  <si>
    <t>VRN1</t>
  </si>
  <si>
    <t>Průzkumné, geodetické a projektové práce</t>
  </si>
  <si>
    <t>012103000</t>
  </si>
  <si>
    <t>Geodetické práce před výstavbou - vytyčení stavby</t>
  </si>
  <si>
    <t>-635237454</t>
  </si>
  <si>
    <t>Geodetické práce před výstavbou</t>
  </si>
  <si>
    <t>012203000</t>
  </si>
  <si>
    <t>Geodetické práce při provádění stavby</t>
  </si>
  <si>
    <t>1208093204</t>
  </si>
  <si>
    <t>012303000</t>
  </si>
  <si>
    <t>Geodetické práce po výstavbě</t>
  </si>
  <si>
    <t>-1978093354</t>
  </si>
  <si>
    <t>013254000</t>
  </si>
  <si>
    <t>Dokumentace skutečného provedení stavby</t>
  </si>
  <si>
    <t>-529589916</t>
  </si>
  <si>
    <t>209287781</t>
  </si>
  <si>
    <t>VRN4</t>
  </si>
  <si>
    <t>Inženýrská činnost</t>
  </si>
  <si>
    <t>045203000</t>
  </si>
  <si>
    <t>Kompletační a koordinační činnost</t>
  </si>
  <si>
    <t>633657782</t>
  </si>
  <si>
    <t>Kompletační činnost</t>
  </si>
  <si>
    <t>VRN7</t>
  </si>
  <si>
    <t>Provozní vlivy</t>
  </si>
  <si>
    <t>070001000</t>
  </si>
  <si>
    <t>1946483184</t>
  </si>
  <si>
    <t>SEZNAM FIGUR</t>
  </si>
  <si>
    <t>Výměra</t>
  </si>
  <si>
    <t>Použití figury: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</si>
</sst>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i/>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9"/>
      <color rgb="FF0000FF"/>
      <name val="Arial CE"/>
    </font>
    <font>
      <i/>
      <sz val="8"/>
      <color rgb="FF0000FF"/>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2" fillId="0" borderId="0" applyNumberFormat="0" applyFill="0" applyBorder="0" applyAlignment="0" applyProtection="0"/>
  </cellStyleXfs>
  <cellXfs count="255">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9"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21"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9"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3"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4" fillId="4" borderId="0" xfId="0" applyFont="1" applyFill="1" applyAlignment="1">
      <alignment horizontal="center" vertical="center"/>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6" fillId="0" borderId="0" xfId="0" applyFont="1" applyAlignment="1">
      <alignment horizontal="left" vertical="center"/>
    </xf>
    <xf numFmtId="0" fontId="26" fillId="0" borderId="0" xfId="0" applyFont="1" applyAlignment="1">
      <alignment vertical="center"/>
    </xf>
    <xf numFmtId="4" fontId="26" fillId="0" borderId="0" xfId="0" applyNumberFormat="1" applyFont="1" applyAlignment="1">
      <alignment vertical="center"/>
    </xf>
    <xf numFmtId="0" fontId="4" fillId="0" borderId="0" xfId="0" applyFont="1" applyAlignment="1">
      <alignment horizontal="center" vertical="center"/>
    </xf>
    <xf numFmtId="4" fontId="22" fillId="0" borderId="14" xfId="0" applyNumberFormat="1" applyFont="1" applyBorder="1" applyAlignment="1">
      <alignment vertical="center"/>
    </xf>
    <xf numFmtId="4" fontId="22" fillId="0" borderId="0" xfId="0" applyNumberFormat="1" applyFont="1" applyAlignment="1">
      <alignment vertical="center"/>
    </xf>
    <xf numFmtId="166" fontId="22" fillId="0" borderId="0" xfId="0" applyNumberFormat="1" applyFont="1" applyAlignment="1">
      <alignment vertical="center"/>
    </xf>
    <xf numFmtId="4" fontId="22" fillId="0" borderId="15" xfId="0" applyNumberFormat="1" applyFont="1" applyBorder="1" applyAlignment="1">
      <alignment vertical="center"/>
    </xf>
    <xf numFmtId="0" fontId="4" fillId="0" borderId="0" xfId="0" applyFont="1" applyAlignment="1">
      <alignment horizontal="left" vertical="center"/>
    </xf>
    <xf numFmtId="0" fontId="27" fillId="0" borderId="0" xfId="0" applyFont="1" applyAlignment="1">
      <alignment horizontal="left" vertical="center"/>
    </xf>
    <xf numFmtId="0" fontId="28" fillId="0" borderId="0" xfId="1" applyFont="1" applyAlignment="1">
      <alignment horizontal="center" vertical="center"/>
    </xf>
    <xf numFmtId="0" fontId="5" fillId="0" borderId="3" xfId="0" applyFont="1" applyBorder="1" applyAlignment="1">
      <alignment vertical="center"/>
    </xf>
    <xf numFmtId="0" fontId="29" fillId="0" borderId="0" xfId="0" applyFont="1" applyAlignment="1">
      <alignment vertical="center"/>
    </xf>
    <xf numFmtId="0" fontId="30" fillId="0" borderId="0" xfId="0" applyFont="1" applyAlignment="1">
      <alignment vertical="center"/>
    </xf>
    <xf numFmtId="0" fontId="3" fillId="0" borderId="0" xfId="0" applyFont="1" applyAlignment="1">
      <alignment horizontal="center" vertical="center"/>
    </xf>
    <xf numFmtId="4" fontId="31" fillId="0" borderId="14" xfId="0" applyNumberFormat="1" applyFont="1" applyBorder="1" applyAlignment="1">
      <alignment vertical="center"/>
    </xf>
    <xf numFmtId="4" fontId="31" fillId="0" borderId="0" xfId="0" applyNumberFormat="1" applyFont="1" applyAlignment="1">
      <alignment vertical="center"/>
    </xf>
    <xf numFmtId="166" fontId="31" fillId="0" borderId="0" xfId="0" applyNumberFormat="1" applyFont="1" applyAlignment="1">
      <alignment vertical="center"/>
    </xf>
    <xf numFmtId="4" fontId="31" fillId="0" borderId="15" xfId="0" applyNumberFormat="1" applyFont="1" applyBorder="1" applyAlignment="1">
      <alignment vertical="center"/>
    </xf>
    <xf numFmtId="0" fontId="5" fillId="0" borderId="0" xfId="0" applyFont="1" applyAlignment="1">
      <alignment horizontal="left" vertical="center"/>
    </xf>
    <xf numFmtId="4" fontId="31" fillId="0" borderId="19" xfId="0" applyNumberFormat="1" applyFont="1" applyBorder="1" applyAlignment="1">
      <alignment vertical="center"/>
    </xf>
    <xf numFmtId="4" fontId="31" fillId="0" borderId="20" xfId="0" applyNumberFormat="1" applyFont="1" applyBorder="1" applyAlignment="1">
      <alignment vertical="center"/>
    </xf>
    <xf numFmtId="166" fontId="31" fillId="0" borderId="20" xfId="0" applyNumberFormat="1" applyFont="1" applyBorder="1" applyAlignment="1">
      <alignment vertical="center"/>
    </xf>
    <xf numFmtId="4" fontId="31" fillId="0" borderId="21" xfId="0" applyNumberFormat="1" applyFont="1" applyBorder="1" applyAlignment="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0" fillId="0" borderId="3" xfId="0" applyBorder="1" applyAlignment="1">
      <alignment vertical="center" wrapText="1"/>
    </xf>
    <xf numFmtId="0" fontId="19"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4" fillId="4" borderId="0" xfId="0" applyFont="1" applyFill="1" applyAlignment="1">
      <alignment horizontal="left" vertical="center"/>
    </xf>
    <xf numFmtId="0" fontId="24" fillId="4" borderId="0" xfId="0" applyFont="1" applyFill="1" applyAlignment="1">
      <alignment horizontal="right" vertical="center"/>
    </xf>
    <xf numFmtId="0" fontId="34"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4" fillId="4" borderId="1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8" xfId="0" applyFont="1" applyFill="1" applyBorder="1" applyAlignment="1">
      <alignment horizontal="center" vertical="center" wrapText="1"/>
    </xf>
    <xf numFmtId="4" fontId="26" fillId="0" borderId="0" xfId="0" applyNumberFormat="1" applyFont="1"/>
    <xf numFmtId="166" fontId="35" fillId="0" borderId="12" xfId="0" applyNumberFormat="1" applyFont="1" applyBorder="1"/>
    <xf numFmtId="166" fontId="35" fillId="0" borderId="13" xfId="0" applyNumberFormat="1" applyFont="1" applyBorder="1"/>
    <xf numFmtId="4" fontId="36"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4" fillId="0" borderId="22" xfId="0" applyFont="1" applyBorder="1" applyAlignment="1">
      <alignment horizontal="center" vertical="center"/>
    </xf>
    <xf numFmtId="49" fontId="24" fillId="0" borderId="22" xfId="0" applyNumberFormat="1" applyFont="1" applyBorder="1" applyAlignment="1">
      <alignment horizontal="left" vertical="center" wrapText="1"/>
    </xf>
    <xf numFmtId="0" fontId="24" fillId="0" borderId="22" xfId="0" applyFont="1" applyBorder="1" applyAlignment="1">
      <alignment horizontal="left" vertical="center" wrapText="1"/>
    </xf>
    <xf numFmtId="0" fontId="24" fillId="0" borderId="22" xfId="0" applyFont="1" applyBorder="1" applyAlignment="1">
      <alignment horizontal="center" vertical="center" wrapText="1"/>
    </xf>
    <xf numFmtId="167" fontId="24" fillId="0" borderId="22" xfId="0" applyNumberFormat="1" applyFont="1" applyBorder="1" applyAlignment="1">
      <alignment vertical="center"/>
    </xf>
    <xf numFmtId="4" fontId="24" fillId="2" borderId="22" xfId="0" applyNumberFormat="1" applyFont="1" applyFill="1" applyBorder="1" applyAlignment="1" applyProtection="1">
      <alignment vertical="center"/>
      <protection locked="0"/>
    </xf>
    <xf numFmtId="4" fontId="24" fillId="0" borderId="22" xfId="0" applyNumberFormat="1" applyFont="1" applyBorder="1" applyAlignment="1">
      <alignment vertical="center"/>
    </xf>
    <xf numFmtId="0" fontId="25" fillId="2" borderId="14" xfId="0" applyFont="1" applyFill="1" applyBorder="1" applyAlignment="1" applyProtection="1">
      <alignment horizontal="left" vertical="center"/>
      <protection locked="0"/>
    </xf>
    <xf numFmtId="0" fontId="25" fillId="0" borderId="0" xfId="0" applyFont="1" applyAlignment="1">
      <alignment horizontal="center" vertical="center"/>
    </xf>
    <xf numFmtId="166" fontId="25" fillId="0" borderId="0" xfId="0" applyNumberFormat="1" applyFont="1" applyAlignment="1">
      <alignment vertical="center"/>
    </xf>
    <xf numFmtId="166" fontId="25" fillId="0" borderId="15" xfId="0" applyNumberFormat="1" applyFont="1" applyBorder="1" applyAlignment="1">
      <alignment vertical="center"/>
    </xf>
    <xf numFmtId="0" fontId="24" fillId="0" borderId="0" xfId="0" applyFont="1" applyAlignment="1">
      <alignment horizontal="left" vertical="center"/>
    </xf>
    <xf numFmtId="4" fontId="0" fillId="0" borderId="0" xfId="0" applyNumberFormat="1" applyAlignment="1">
      <alignment vertical="center"/>
    </xf>
    <xf numFmtId="0" fontId="37" fillId="0" borderId="0" xfId="0" applyFont="1" applyAlignment="1">
      <alignment horizontal="left" vertical="center"/>
    </xf>
    <xf numFmtId="0" fontId="38" fillId="0" borderId="0" xfId="0" applyFont="1" applyAlignment="1">
      <alignment horizontal="lef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39" fillId="0" borderId="22" xfId="0" applyFont="1" applyBorder="1" applyAlignment="1">
      <alignment horizontal="center" vertical="center"/>
    </xf>
    <xf numFmtId="49" fontId="39" fillId="0" borderId="22" xfId="0" applyNumberFormat="1" applyFont="1" applyBorder="1" applyAlignment="1">
      <alignment horizontal="left" vertical="center" wrapText="1"/>
    </xf>
    <xf numFmtId="0" fontId="39" fillId="0" borderId="22" xfId="0" applyFont="1" applyBorder="1" applyAlignment="1">
      <alignment horizontal="left" vertical="center" wrapText="1"/>
    </xf>
    <xf numFmtId="0" fontId="39" fillId="0" borderId="22" xfId="0" applyFont="1" applyBorder="1" applyAlignment="1">
      <alignment horizontal="center" vertical="center" wrapText="1"/>
    </xf>
    <xf numFmtId="167" fontId="39" fillId="0" borderId="22" xfId="0" applyNumberFormat="1" applyFont="1" applyBorder="1" applyAlignment="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Alignment="1">
      <alignment horizontal="center" vertical="center"/>
    </xf>
    <xf numFmtId="167" fontId="24" fillId="2" borderId="22" xfId="0" applyNumberFormat="1" applyFont="1" applyFill="1" applyBorder="1" applyAlignment="1" applyProtection="1">
      <alignment vertical="center"/>
      <protection locked="0"/>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13" fillId="0" borderId="3" xfId="0" applyFont="1" applyBorder="1"/>
    <xf numFmtId="0" fontId="13" fillId="0" borderId="0" xfId="0" applyFont="1" applyAlignment="1">
      <alignment horizontal="left"/>
    </xf>
    <xf numFmtId="0" fontId="13" fillId="0" borderId="0" xfId="0" applyFont="1" applyProtection="1">
      <protection locked="0"/>
    </xf>
    <xf numFmtId="4" fontId="13" fillId="0" borderId="0" xfId="0" applyNumberFormat="1" applyFont="1"/>
    <xf numFmtId="0" fontId="13" fillId="0" borderId="14" xfId="0" applyFont="1" applyBorder="1"/>
    <xf numFmtId="166" fontId="13" fillId="0" borderId="0" xfId="0" applyNumberFormat="1" applyFont="1"/>
    <xf numFmtId="166" fontId="13" fillId="0" borderId="15" xfId="0" applyNumberFormat="1" applyFont="1" applyBorder="1"/>
    <xf numFmtId="0" fontId="13" fillId="0" borderId="0" xfId="0" applyFont="1" applyAlignment="1">
      <alignment horizontal="center"/>
    </xf>
    <xf numFmtId="4" fontId="13" fillId="0" borderId="0" xfId="0" applyNumberFormat="1" applyFont="1" applyAlignment="1">
      <alignment vertical="center"/>
    </xf>
    <xf numFmtId="167" fontId="39" fillId="2" borderId="22" xfId="0" applyNumberFormat="1" applyFont="1" applyFill="1" applyBorder="1" applyAlignment="1" applyProtection="1">
      <alignment vertical="center"/>
      <protection locked="0"/>
    </xf>
    <xf numFmtId="0" fontId="4" fillId="0" borderId="0" xfId="0" applyFont="1" applyAlignment="1">
      <alignment horizontal="left" vertical="center" wrapText="1"/>
    </xf>
    <xf numFmtId="0" fontId="41" fillId="0" borderId="16" xfId="0" applyFont="1" applyBorder="1" applyAlignment="1">
      <alignment horizontal="left" vertical="center" wrapText="1"/>
    </xf>
    <xf numFmtId="0" fontId="41" fillId="0" borderId="22" xfId="0" applyFont="1" applyBorder="1" applyAlignment="1">
      <alignment horizontal="left" vertical="center" wrapText="1"/>
    </xf>
    <xf numFmtId="0" fontId="41" fillId="0" borderId="22" xfId="0" applyFont="1" applyBorder="1" applyAlignment="1">
      <alignment horizontal="left" vertical="center"/>
    </xf>
    <xf numFmtId="167" fontId="41" fillId="0" borderId="18"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6"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2" fillId="0" borderId="11" xfId="0" applyFont="1" applyBorder="1" applyAlignment="1">
      <alignment horizontal="center" vertical="center"/>
    </xf>
    <xf numFmtId="0" fontId="22" fillId="0" borderId="12" xfId="0" applyFont="1" applyBorder="1" applyAlignment="1">
      <alignment horizontal="left" vertical="center"/>
    </xf>
    <xf numFmtId="0" fontId="23" fillId="0" borderId="14" xfId="0" applyFont="1" applyBorder="1" applyAlignment="1">
      <alignment horizontal="left" vertical="center"/>
    </xf>
    <xf numFmtId="0" fontId="23" fillId="0" borderId="0" xfId="0" applyFont="1" applyAlignment="1">
      <alignment horizontal="left" vertical="center"/>
    </xf>
    <xf numFmtId="0" fontId="24" fillId="4" borderId="6" xfId="0" applyFont="1" applyFill="1" applyBorder="1" applyAlignment="1">
      <alignment horizontal="center" vertical="center"/>
    </xf>
    <xf numFmtId="0" fontId="24" fillId="4" borderId="7" xfId="0" applyFont="1" applyFill="1" applyBorder="1" applyAlignment="1">
      <alignment horizontal="left" vertical="center"/>
    </xf>
    <xf numFmtId="0" fontId="24" fillId="4" borderId="7" xfId="0" applyFont="1" applyFill="1" applyBorder="1" applyAlignment="1">
      <alignment horizontal="right" vertical="center"/>
    </xf>
    <xf numFmtId="0" fontId="24" fillId="4" borderId="7" xfId="0" applyFont="1" applyFill="1" applyBorder="1" applyAlignment="1">
      <alignment horizontal="center" vertical="center"/>
    </xf>
    <xf numFmtId="0" fontId="24" fillId="4" borderId="8" xfId="0" applyFont="1" applyFill="1" applyBorder="1" applyAlignment="1">
      <alignment horizontal="left" vertical="center"/>
    </xf>
    <xf numFmtId="0" fontId="29" fillId="0" borderId="0" xfId="0" applyFont="1" applyAlignment="1">
      <alignment horizontal="left" vertical="center" wrapText="1"/>
    </xf>
    <xf numFmtId="4" fontId="30" fillId="0" borderId="0" xfId="0" applyNumberFormat="1" applyFont="1" applyAlignment="1">
      <alignment vertical="center"/>
    </xf>
    <xf numFmtId="0" fontId="30" fillId="0" borderId="0" xfId="0" applyFont="1" applyAlignment="1">
      <alignment vertical="center"/>
    </xf>
    <xf numFmtId="4" fontId="26" fillId="0" borderId="0" xfId="0" applyNumberFormat="1" applyFont="1" applyAlignment="1">
      <alignment horizontal="right" vertical="center"/>
    </xf>
    <xf numFmtId="4" fontId="26" fillId="0" borderId="0" xfId="0" applyNumberFormat="1" applyFont="1" applyAlignment="1">
      <alignment vertical="center"/>
    </xf>
    <xf numFmtId="0" fontId="18" fillId="0" borderId="0" xfId="0" applyFont="1" applyAlignment="1">
      <alignment horizontal="left" vertical="top" wrapText="1"/>
    </xf>
    <xf numFmtId="0" fontId="18" fillId="0" borderId="0" xfId="0" applyFont="1" applyAlignment="1">
      <alignment horizontal="left" vertical="center"/>
    </xf>
    <xf numFmtId="0" fontId="20"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9"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20"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1"/>
  <sheetViews>
    <sheetView showGridLines="0" tabSelected="1" workbookViewId="0"/>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hidden="1"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ht="10.199999999999999">
      <c r="A1" s="17" t="s">
        <v>0</v>
      </c>
      <c r="AZ1" s="17" t="s">
        <v>1</v>
      </c>
      <c r="BA1" s="17" t="s">
        <v>2</v>
      </c>
      <c r="BB1" s="17" t="s">
        <v>3</v>
      </c>
      <c r="BT1" s="17" t="s">
        <v>4</v>
      </c>
      <c r="BU1" s="17" t="s">
        <v>4</v>
      </c>
      <c r="BV1" s="17" t="s">
        <v>5</v>
      </c>
    </row>
    <row r="2" spans="1:74" ht="36.9" customHeight="1">
      <c r="AR2" s="236"/>
      <c r="AS2" s="236"/>
      <c r="AT2" s="236"/>
      <c r="AU2" s="236"/>
      <c r="AV2" s="236"/>
      <c r="AW2" s="236"/>
      <c r="AX2" s="236"/>
      <c r="AY2" s="236"/>
      <c r="AZ2" s="236"/>
      <c r="BA2" s="236"/>
      <c r="BB2" s="236"/>
      <c r="BC2" s="236"/>
      <c r="BD2" s="236"/>
      <c r="BE2" s="236"/>
      <c r="BS2" s="18" t="s">
        <v>6</v>
      </c>
      <c r="BT2" s="18" t="s">
        <v>7</v>
      </c>
    </row>
    <row r="3" spans="1:74" ht="6.9"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ht="24.9" customHeight="1">
      <c r="B4" s="21"/>
      <c r="D4" s="22" t="s">
        <v>9</v>
      </c>
      <c r="AR4" s="21"/>
      <c r="AS4" s="23" t="s">
        <v>10</v>
      </c>
      <c r="BE4" s="24" t="s">
        <v>11</v>
      </c>
      <c r="BS4" s="18" t="s">
        <v>12</v>
      </c>
    </row>
    <row r="5" spans="1:74" ht="12" customHeight="1">
      <c r="B5" s="21"/>
      <c r="D5" s="25" t="s">
        <v>13</v>
      </c>
      <c r="K5" s="235" t="s">
        <v>14</v>
      </c>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R5" s="21"/>
      <c r="BE5" s="232" t="s">
        <v>15</v>
      </c>
      <c r="BS5" s="18" t="s">
        <v>6</v>
      </c>
    </row>
    <row r="6" spans="1:74" ht="36.9" customHeight="1">
      <c r="B6" s="21"/>
      <c r="D6" s="27" t="s">
        <v>16</v>
      </c>
      <c r="K6" s="237" t="s">
        <v>17</v>
      </c>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R6" s="21"/>
      <c r="BE6" s="233"/>
      <c r="BS6" s="18" t="s">
        <v>6</v>
      </c>
    </row>
    <row r="7" spans="1:74" ht="12" customHeight="1">
      <c r="B7" s="21"/>
      <c r="D7" s="28" t="s">
        <v>18</v>
      </c>
      <c r="K7" s="26" t="s">
        <v>1</v>
      </c>
      <c r="AK7" s="28" t="s">
        <v>19</v>
      </c>
      <c r="AN7" s="26" t="s">
        <v>1</v>
      </c>
      <c r="AR7" s="21"/>
      <c r="BE7" s="233"/>
      <c r="BS7" s="18" t="s">
        <v>6</v>
      </c>
    </row>
    <row r="8" spans="1:74" ht="12" customHeight="1">
      <c r="B8" s="21"/>
      <c r="D8" s="28" t="s">
        <v>20</v>
      </c>
      <c r="K8" s="26" t="s">
        <v>21</v>
      </c>
      <c r="AK8" s="28" t="s">
        <v>22</v>
      </c>
      <c r="AN8" s="29" t="s">
        <v>23</v>
      </c>
      <c r="AR8" s="21"/>
      <c r="BE8" s="233"/>
      <c r="BS8" s="18" t="s">
        <v>6</v>
      </c>
    </row>
    <row r="9" spans="1:74" ht="14.4" customHeight="1">
      <c r="B9" s="21"/>
      <c r="AR9" s="21"/>
      <c r="BE9" s="233"/>
      <c r="BS9" s="18" t="s">
        <v>6</v>
      </c>
    </row>
    <row r="10" spans="1:74" ht="12" customHeight="1">
      <c r="B10" s="21"/>
      <c r="D10" s="28" t="s">
        <v>24</v>
      </c>
      <c r="AK10" s="28" t="s">
        <v>25</v>
      </c>
      <c r="AN10" s="26" t="s">
        <v>1</v>
      </c>
      <c r="AR10" s="21"/>
      <c r="BE10" s="233"/>
      <c r="BS10" s="18" t="s">
        <v>6</v>
      </c>
    </row>
    <row r="11" spans="1:74" ht="18.45" customHeight="1">
      <c r="B11" s="21"/>
      <c r="E11" s="26" t="s">
        <v>26</v>
      </c>
      <c r="AK11" s="28" t="s">
        <v>27</v>
      </c>
      <c r="AN11" s="26" t="s">
        <v>1</v>
      </c>
      <c r="AR11" s="21"/>
      <c r="BE11" s="233"/>
      <c r="BS11" s="18" t="s">
        <v>6</v>
      </c>
    </row>
    <row r="12" spans="1:74" ht="6.9" customHeight="1">
      <c r="B12" s="21"/>
      <c r="AR12" s="21"/>
      <c r="BE12" s="233"/>
      <c r="BS12" s="18" t="s">
        <v>6</v>
      </c>
    </row>
    <row r="13" spans="1:74" ht="12" customHeight="1">
      <c r="B13" s="21"/>
      <c r="D13" s="28" t="s">
        <v>28</v>
      </c>
      <c r="AK13" s="28" t="s">
        <v>25</v>
      </c>
      <c r="AN13" s="30" t="s">
        <v>29</v>
      </c>
      <c r="AR13" s="21"/>
      <c r="BE13" s="233"/>
      <c r="BS13" s="18" t="s">
        <v>6</v>
      </c>
    </row>
    <row r="14" spans="1:74" ht="13.2">
      <c r="B14" s="21"/>
      <c r="E14" s="238" t="s">
        <v>29</v>
      </c>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8" t="s">
        <v>27</v>
      </c>
      <c r="AN14" s="30" t="s">
        <v>29</v>
      </c>
      <c r="AR14" s="21"/>
      <c r="BE14" s="233"/>
      <c r="BS14" s="18" t="s">
        <v>6</v>
      </c>
    </row>
    <row r="15" spans="1:74" ht="6.9" customHeight="1">
      <c r="B15" s="21"/>
      <c r="AR15" s="21"/>
      <c r="BE15" s="233"/>
      <c r="BS15" s="18" t="s">
        <v>4</v>
      </c>
    </row>
    <row r="16" spans="1:74" ht="12" customHeight="1">
      <c r="B16" s="21"/>
      <c r="D16" s="28" t="s">
        <v>30</v>
      </c>
      <c r="AK16" s="28" t="s">
        <v>25</v>
      </c>
      <c r="AN16" s="26" t="s">
        <v>1</v>
      </c>
      <c r="AR16" s="21"/>
      <c r="BE16" s="233"/>
      <c r="BS16" s="18" t="s">
        <v>4</v>
      </c>
    </row>
    <row r="17" spans="2:71" ht="18.45" customHeight="1">
      <c r="B17" s="21"/>
      <c r="E17" s="26" t="s">
        <v>31</v>
      </c>
      <c r="AK17" s="28" t="s">
        <v>27</v>
      </c>
      <c r="AN17" s="26" t="s">
        <v>1</v>
      </c>
      <c r="AR17" s="21"/>
      <c r="BE17" s="233"/>
      <c r="BS17" s="18" t="s">
        <v>32</v>
      </c>
    </row>
    <row r="18" spans="2:71" ht="6.9" customHeight="1">
      <c r="B18" s="21"/>
      <c r="AR18" s="21"/>
      <c r="BE18" s="233"/>
      <c r="BS18" s="18" t="s">
        <v>6</v>
      </c>
    </row>
    <row r="19" spans="2:71" ht="12" customHeight="1">
      <c r="B19" s="21"/>
      <c r="D19" s="28" t="s">
        <v>33</v>
      </c>
      <c r="AK19" s="28" t="s">
        <v>25</v>
      </c>
      <c r="AN19" s="26" t="s">
        <v>1</v>
      </c>
      <c r="AR19" s="21"/>
      <c r="BE19" s="233"/>
      <c r="BS19" s="18" t="s">
        <v>6</v>
      </c>
    </row>
    <row r="20" spans="2:71" ht="18.45" customHeight="1">
      <c r="B20" s="21"/>
      <c r="E20" s="26" t="s">
        <v>34</v>
      </c>
      <c r="AK20" s="28" t="s">
        <v>27</v>
      </c>
      <c r="AN20" s="26" t="s">
        <v>1</v>
      </c>
      <c r="AR20" s="21"/>
      <c r="BE20" s="233"/>
      <c r="BS20" s="18" t="s">
        <v>32</v>
      </c>
    </row>
    <row r="21" spans="2:71" ht="6.9" customHeight="1">
      <c r="B21" s="21"/>
      <c r="AR21" s="21"/>
      <c r="BE21" s="233"/>
    </row>
    <row r="22" spans="2:71" ht="12" customHeight="1">
      <c r="B22" s="21"/>
      <c r="D22" s="28" t="s">
        <v>35</v>
      </c>
      <c r="AR22" s="21"/>
      <c r="BE22" s="233"/>
    </row>
    <row r="23" spans="2:71" ht="132" customHeight="1">
      <c r="B23" s="21"/>
      <c r="E23" s="240" t="s">
        <v>36</v>
      </c>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R23" s="21"/>
      <c r="BE23" s="233"/>
    </row>
    <row r="24" spans="2:71" ht="6.9" customHeight="1">
      <c r="B24" s="21"/>
      <c r="AR24" s="21"/>
      <c r="BE24" s="233"/>
    </row>
    <row r="25" spans="2:71" ht="6.9"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233"/>
    </row>
    <row r="26" spans="2:71" s="1" customFormat="1" ht="25.95" customHeight="1">
      <c r="B26" s="33"/>
      <c r="D26" s="34" t="s">
        <v>37</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241">
        <f>ROUND(AG94,2)</f>
        <v>0</v>
      </c>
      <c r="AL26" s="242"/>
      <c r="AM26" s="242"/>
      <c r="AN26" s="242"/>
      <c r="AO26" s="242"/>
      <c r="AR26" s="33"/>
      <c r="BE26" s="233"/>
    </row>
    <row r="27" spans="2:71" s="1" customFormat="1" ht="6.9" customHeight="1">
      <c r="B27" s="33"/>
      <c r="AR27" s="33"/>
      <c r="BE27" s="233"/>
    </row>
    <row r="28" spans="2:71" s="1" customFormat="1" ht="13.2">
      <c r="B28" s="33"/>
      <c r="L28" s="243" t="s">
        <v>38</v>
      </c>
      <c r="M28" s="243"/>
      <c r="N28" s="243"/>
      <c r="O28" s="243"/>
      <c r="P28" s="243"/>
      <c r="W28" s="243" t="s">
        <v>39</v>
      </c>
      <c r="X28" s="243"/>
      <c r="Y28" s="243"/>
      <c r="Z28" s="243"/>
      <c r="AA28" s="243"/>
      <c r="AB28" s="243"/>
      <c r="AC28" s="243"/>
      <c r="AD28" s="243"/>
      <c r="AE28" s="243"/>
      <c r="AK28" s="243" t="s">
        <v>40</v>
      </c>
      <c r="AL28" s="243"/>
      <c r="AM28" s="243"/>
      <c r="AN28" s="243"/>
      <c r="AO28" s="243"/>
      <c r="AR28" s="33"/>
      <c r="BE28" s="233"/>
    </row>
    <row r="29" spans="2:71" s="2" customFormat="1" ht="14.4" customHeight="1">
      <c r="B29" s="37"/>
      <c r="D29" s="28" t="s">
        <v>41</v>
      </c>
      <c r="F29" s="28" t="s">
        <v>42</v>
      </c>
      <c r="L29" s="246">
        <v>0.21</v>
      </c>
      <c r="M29" s="245"/>
      <c r="N29" s="245"/>
      <c r="O29" s="245"/>
      <c r="P29" s="245"/>
      <c r="W29" s="244">
        <f>ROUND(AZ94, 2)</f>
        <v>0</v>
      </c>
      <c r="X29" s="245"/>
      <c r="Y29" s="245"/>
      <c r="Z29" s="245"/>
      <c r="AA29" s="245"/>
      <c r="AB29" s="245"/>
      <c r="AC29" s="245"/>
      <c r="AD29" s="245"/>
      <c r="AE29" s="245"/>
      <c r="AK29" s="244">
        <f>ROUND(AV94, 2)</f>
        <v>0</v>
      </c>
      <c r="AL29" s="245"/>
      <c r="AM29" s="245"/>
      <c r="AN29" s="245"/>
      <c r="AO29" s="245"/>
      <c r="AR29" s="37"/>
      <c r="BE29" s="234"/>
    </row>
    <row r="30" spans="2:71" s="2" customFormat="1" ht="14.4" customHeight="1">
      <c r="B30" s="37"/>
      <c r="F30" s="28" t="s">
        <v>43</v>
      </c>
      <c r="L30" s="246">
        <v>0.12</v>
      </c>
      <c r="M30" s="245"/>
      <c r="N30" s="245"/>
      <c r="O30" s="245"/>
      <c r="P30" s="245"/>
      <c r="W30" s="244">
        <f>ROUND(BA94, 2)</f>
        <v>0</v>
      </c>
      <c r="X30" s="245"/>
      <c r="Y30" s="245"/>
      <c r="Z30" s="245"/>
      <c r="AA30" s="245"/>
      <c r="AB30" s="245"/>
      <c r="AC30" s="245"/>
      <c r="AD30" s="245"/>
      <c r="AE30" s="245"/>
      <c r="AK30" s="244">
        <f>ROUND(AW94, 2)</f>
        <v>0</v>
      </c>
      <c r="AL30" s="245"/>
      <c r="AM30" s="245"/>
      <c r="AN30" s="245"/>
      <c r="AO30" s="245"/>
      <c r="AR30" s="37"/>
      <c r="BE30" s="234"/>
    </row>
    <row r="31" spans="2:71" s="2" customFormat="1" ht="14.4" hidden="1" customHeight="1">
      <c r="B31" s="37"/>
      <c r="F31" s="28" t="s">
        <v>44</v>
      </c>
      <c r="L31" s="246">
        <v>0.21</v>
      </c>
      <c r="M31" s="245"/>
      <c r="N31" s="245"/>
      <c r="O31" s="245"/>
      <c r="P31" s="245"/>
      <c r="W31" s="244">
        <f>ROUND(BB94, 2)</f>
        <v>0</v>
      </c>
      <c r="X31" s="245"/>
      <c r="Y31" s="245"/>
      <c r="Z31" s="245"/>
      <c r="AA31" s="245"/>
      <c r="AB31" s="245"/>
      <c r="AC31" s="245"/>
      <c r="AD31" s="245"/>
      <c r="AE31" s="245"/>
      <c r="AK31" s="244">
        <v>0</v>
      </c>
      <c r="AL31" s="245"/>
      <c r="AM31" s="245"/>
      <c r="AN31" s="245"/>
      <c r="AO31" s="245"/>
      <c r="AR31" s="37"/>
      <c r="BE31" s="234"/>
    </row>
    <row r="32" spans="2:71" s="2" customFormat="1" ht="14.4" hidden="1" customHeight="1">
      <c r="B32" s="37"/>
      <c r="F32" s="28" t="s">
        <v>45</v>
      </c>
      <c r="L32" s="246">
        <v>0.12</v>
      </c>
      <c r="M32" s="245"/>
      <c r="N32" s="245"/>
      <c r="O32" s="245"/>
      <c r="P32" s="245"/>
      <c r="W32" s="244">
        <f>ROUND(BC94, 2)</f>
        <v>0</v>
      </c>
      <c r="X32" s="245"/>
      <c r="Y32" s="245"/>
      <c r="Z32" s="245"/>
      <c r="AA32" s="245"/>
      <c r="AB32" s="245"/>
      <c r="AC32" s="245"/>
      <c r="AD32" s="245"/>
      <c r="AE32" s="245"/>
      <c r="AK32" s="244">
        <v>0</v>
      </c>
      <c r="AL32" s="245"/>
      <c r="AM32" s="245"/>
      <c r="AN32" s="245"/>
      <c r="AO32" s="245"/>
      <c r="AR32" s="37"/>
      <c r="BE32" s="234"/>
    </row>
    <row r="33" spans="2:57" s="2" customFormat="1" ht="14.4" hidden="1" customHeight="1">
      <c r="B33" s="37"/>
      <c r="F33" s="28" t="s">
        <v>46</v>
      </c>
      <c r="L33" s="246">
        <v>0</v>
      </c>
      <c r="M33" s="245"/>
      <c r="N33" s="245"/>
      <c r="O33" s="245"/>
      <c r="P33" s="245"/>
      <c r="W33" s="244">
        <f>ROUND(BD94, 2)</f>
        <v>0</v>
      </c>
      <c r="X33" s="245"/>
      <c r="Y33" s="245"/>
      <c r="Z33" s="245"/>
      <c r="AA33" s="245"/>
      <c r="AB33" s="245"/>
      <c r="AC33" s="245"/>
      <c r="AD33" s="245"/>
      <c r="AE33" s="245"/>
      <c r="AK33" s="244">
        <v>0</v>
      </c>
      <c r="AL33" s="245"/>
      <c r="AM33" s="245"/>
      <c r="AN33" s="245"/>
      <c r="AO33" s="245"/>
      <c r="AR33" s="37"/>
      <c r="BE33" s="234"/>
    </row>
    <row r="34" spans="2:57" s="1" customFormat="1" ht="6.9" customHeight="1">
      <c r="B34" s="33"/>
      <c r="AR34" s="33"/>
      <c r="BE34" s="233"/>
    </row>
    <row r="35" spans="2:57" s="1" customFormat="1" ht="25.95" customHeight="1">
      <c r="B35" s="33"/>
      <c r="C35" s="38"/>
      <c r="D35" s="39" t="s">
        <v>47</v>
      </c>
      <c r="E35" s="40"/>
      <c r="F35" s="40"/>
      <c r="G35" s="40"/>
      <c r="H35" s="40"/>
      <c r="I35" s="40"/>
      <c r="J35" s="40"/>
      <c r="K35" s="40"/>
      <c r="L35" s="40"/>
      <c r="M35" s="40"/>
      <c r="N35" s="40"/>
      <c r="O35" s="40"/>
      <c r="P35" s="40"/>
      <c r="Q35" s="40"/>
      <c r="R35" s="40"/>
      <c r="S35" s="40"/>
      <c r="T35" s="41" t="s">
        <v>48</v>
      </c>
      <c r="U35" s="40"/>
      <c r="V35" s="40"/>
      <c r="W35" s="40"/>
      <c r="X35" s="250" t="s">
        <v>49</v>
      </c>
      <c r="Y35" s="248"/>
      <c r="Z35" s="248"/>
      <c r="AA35" s="248"/>
      <c r="AB35" s="248"/>
      <c r="AC35" s="40"/>
      <c r="AD35" s="40"/>
      <c r="AE35" s="40"/>
      <c r="AF35" s="40"/>
      <c r="AG35" s="40"/>
      <c r="AH35" s="40"/>
      <c r="AI35" s="40"/>
      <c r="AJ35" s="40"/>
      <c r="AK35" s="247">
        <f>SUM(AK26:AK33)</f>
        <v>0</v>
      </c>
      <c r="AL35" s="248"/>
      <c r="AM35" s="248"/>
      <c r="AN35" s="248"/>
      <c r="AO35" s="249"/>
      <c r="AP35" s="38"/>
      <c r="AQ35" s="38"/>
      <c r="AR35" s="33"/>
    </row>
    <row r="36" spans="2:57" s="1" customFormat="1" ht="6.9" customHeight="1">
      <c r="B36" s="33"/>
      <c r="AR36" s="33"/>
    </row>
    <row r="37" spans="2:57" s="1" customFormat="1" ht="14.4" customHeight="1">
      <c r="B37" s="33"/>
      <c r="AR37" s="33"/>
    </row>
    <row r="38" spans="2:57" ht="14.4" customHeight="1">
      <c r="B38" s="21"/>
      <c r="AR38" s="21"/>
    </row>
    <row r="39" spans="2:57" ht="14.4" customHeight="1">
      <c r="B39" s="21"/>
      <c r="AR39" s="21"/>
    </row>
    <row r="40" spans="2:57" ht="14.4" customHeight="1">
      <c r="B40" s="21"/>
      <c r="AR40" s="21"/>
    </row>
    <row r="41" spans="2:57" ht="14.4" customHeight="1">
      <c r="B41" s="21"/>
      <c r="AR41" s="21"/>
    </row>
    <row r="42" spans="2:57" ht="14.4" customHeight="1">
      <c r="B42" s="21"/>
      <c r="AR42" s="21"/>
    </row>
    <row r="43" spans="2:57" ht="14.4" customHeight="1">
      <c r="B43" s="21"/>
      <c r="AR43" s="21"/>
    </row>
    <row r="44" spans="2:57" ht="14.4" customHeight="1">
      <c r="B44" s="21"/>
      <c r="AR44" s="21"/>
    </row>
    <row r="45" spans="2:57" ht="14.4" customHeight="1">
      <c r="B45" s="21"/>
      <c r="AR45" s="21"/>
    </row>
    <row r="46" spans="2:57" ht="14.4" customHeight="1">
      <c r="B46" s="21"/>
      <c r="AR46" s="21"/>
    </row>
    <row r="47" spans="2:57" ht="14.4" customHeight="1">
      <c r="B47" s="21"/>
      <c r="AR47" s="21"/>
    </row>
    <row r="48" spans="2:57" ht="14.4" customHeight="1">
      <c r="B48" s="21"/>
      <c r="AR48" s="21"/>
    </row>
    <row r="49" spans="2:44" s="1" customFormat="1" ht="14.4" customHeight="1">
      <c r="B49" s="33"/>
      <c r="D49" s="42" t="s">
        <v>50</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2" t="s">
        <v>51</v>
      </c>
      <c r="AI49" s="43"/>
      <c r="AJ49" s="43"/>
      <c r="AK49" s="43"/>
      <c r="AL49" s="43"/>
      <c r="AM49" s="43"/>
      <c r="AN49" s="43"/>
      <c r="AO49" s="43"/>
      <c r="AR49" s="33"/>
    </row>
    <row r="50" spans="2:44" ht="10.199999999999999">
      <c r="B50" s="21"/>
      <c r="AR50" s="21"/>
    </row>
    <row r="51" spans="2:44" ht="10.199999999999999">
      <c r="B51" s="21"/>
      <c r="AR51" s="21"/>
    </row>
    <row r="52" spans="2:44" ht="10.199999999999999">
      <c r="B52" s="21"/>
      <c r="AR52" s="21"/>
    </row>
    <row r="53" spans="2:44" ht="10.199999999999999">
      <c r="B53" s="21"/>
      <c r="AR53" s="21"/>
    </row>
    <row r="54" spans="2:44" ht="10.199999999999999">
      <c r="B54" s="21"/>
      <c r="AR54" s="21"/>
    </row>
    <row r="55" spans="2:44" ht="10.199999999999999">
      <c r="B55" s="21"/>
      <c r="AR55" s="21"/>
    </row>
    <row r="56" spans="2:44" ht="10.199999999999999">
      <c r="B56" s="21"/>
      <c r="AR56" s="21"/>
    </row>
    <row r="57" spans="2:44" ht="10.199999999999999">
      <c r="B57" s="21"/>
      <c r="AR57" s="21"/>
    </row>
    <row r="58" spans="2:44" ht="10.199999999999999">
      <c r="B58" s="21"/>
      <c r="AR58" s="21"/>
    </row>
    <row r="59" spans="2:44" ht="10.199999999999999">
      <c r="B59" s="21"/>
      <c r="AR59" s="21"/>
    </row>
    <row r="60" spans="2:44" s="1" customFormat="1" ht="13.2">
      <c r="B60" s="33"/>
      <c r="D60" s="44" t="s">
        <v>52</v>
      </c>
      <c r="E60" s="35"/>
      <c r="F60" s="35"/>
      <c r="G60" s="35"/>
      <c r="H60" s="35"/>
      <c r="I60" s="35"/>
      <c r="J60" s="35"/>
      <c r="K60" s="35"/>
      <c r="L60" s="35"/>
      <c r="M60" s="35"/>
      <c r="N60" s="35"/>
      <c r="O60" s="35"/>
      <c r="P60" s="35"/>
      <c r="Q60" s="35"/>
      <c r="R60" s="35"/>
      <c r="S60" s="35"/>
      <c r="T60" s="35"/>
      <c r="U60" s="35"/>
      <c r="V60" s="44" t="s">
        <v>53</v>
      </c>
      <c r="W60" s="35"/>
      <c r="X60" s="35"/>
      <c r="Y60" s="35"/>
      <c r="Z60" s="35"/>
      <c r="AA60" s="35"/>
      <c r="AB60" s="35"/>
      <c r="AC60" s="35"/>
      <c r="AD60" s="35"/>
      <c r="AE60" s="35"/>
      <c r="AF60" s="35"/>
      <c r="AG60" s="35"/>
      <c r="AH60" s="44" t="s">
        <v>52</v>
      </c>
      <c r="AI60" s="35"/>
      <c r="AJ60" s="35"/>
      <c r="AK60" s="35"/>
      <c r="AL60" s="35"/>
      <c r="AM60" s="44" t="s">
        <v>53</v>
      </c>
      <c r="AN60" s="35"/>
      <c r="AO60" s="35"/>
      <c r="AR60" s="33"/>
    </row>
    <row r="61" spans="2:44" ht="10.199999999999999">
      <c r="B61" s="21"/>
      <c r="AR61" s="21"/>
    </row>
    <row r="62" spans="2:44" ht="10.199999999999999">
      <c r="B62" s="21"/>
      <c r="AR62" s="21"/>
    </row>
    <row r="63" spans="2:44" ht="10.199999999999999">
      <c r="B63" s="21"/>
      <c r="AR63" s="21"/>
    </row>
    <row r="64" spans="2:44" s="1" customFormat="1" ht="13.2">
      <c r="B64" s="33"/>
      <c r="D64" s="42" t="s">
        <v>54</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2" t="s">
        <v>55</v>
      </c>
      <c r="AI64" s="43"/>
      <c r="AJ64" s="43"/>
      <c r="AK64" s="43"/>
      <c r="AL64" s="43"/>
      <c r="AM64" s="43"/>
      <c r="AN64" s="43"/>
      <c r="AO64" s="43"/>
      <c r="AR64" s="33"/>
    </row>
    <row r="65" spans="2:44" ht="10.199999999999999">
      <c r="B65" s="21"/>
      <c r="AR65" s="21"/>
    </row>
    <row r="66" spans="2:44" ht="10.199999999999999">
      <c r="B66" s="21"/>
      <c r="AR66" s="21"/>
    </row>
    <row r="67" spans="2:44" ht="10.199999999999999">
      <c r="B67" s="21"/>
      <c r="AR67" s="21"/>
    </row>
    <row r="68" spans="2:44" ht="10.199999999999999">
      <c r="B68" s="21"/>
      <c r="AR68" s="21"/>
    </row>
    <row r="69" spans="2:44" ht="10.199999999999999">
      <c r="B69" s="21"/>
      <c r="AR69" s="21"/>
    </row>
    <row r="70" spans="2:44" ht="10.199999999999999">
      <c r="B70" s="21"/>
      <c r="AR70" s="21"/>
    </row>
    <row r="71" spans="2:44" ht="10.199999999999999">
      <c r="B71" s="21"/>
      <c r="AR71" s="21"/>
    </row>
    <row r="72" spans="2:44" ht="10.199999999999999">
      <c r="B72" s="21"/>
      <c r="AR72" s="21"/>
    </row>
    <row r="73" spans="2:44" ht="10.199999999999999">
      <c r="B73" s="21"/>
      <c r="AR73" s="21"/>
    </row>
    <row r="74" spans="2:44" ht="10.199999999999999">
      <c r="B74" s="21"/>
      <c r="AR74" s="21"/>
    </row>
    <row r="75" spans="2:44" s="1" customFormat="1" ht="13.2">
      <c r="B75" s="33"/>
      <c r="D75" s="44" t="s">
        <v>52</v>
      </c>
      <c r="E75" s="35"/>
      <c r="F75" s="35"/>
      <c r="G75" s="35"/>
      <c r="H75" s="35"/>
      <c r="I75" s="35"/>
      <c r="J75" s="35"/>
      <c r="K75" s="35"/>
      <c r="L75" s="35"/>
      <c r="M75" s="35"/>
      <c r="N75" s="35"/>
      <c r="O75" s="35"/>
      <c r="P75" s="35"/>
      <c r="Q75" s="35"/>
      <c r="R75" s="35"/>
      <c r="S75" s="35"/>
      <c r="T75" s="35"/>
      <c r="U75" s="35"/>
      <c r="V75" s="44" t="s">
        <v>53</v>
      </c>
      <c r="W75" s="35"/>
      <c r="X75" s="35"/>
      <c r="Y75" s="35"/>
      <c r="Z75" s="35"/>
      <c r="AA75" s="35"/>
      <c r="AB75" s="35"/>
      <c r="AC75" s="35"/>
      <c r="AD75" s="35"/>
      <c r="AE75" s="35"/>
      <c r="AF75" s="35"/>
      <c r="AG75" s="35"/>
      <c r="AH75" s="44" t="s">
        <v>52</v>
      </c>
      <c r="AI75" s="35"/>
      <c r="AJ75" s="35"/>
      <c r="AK75" s="35"/>
      <c r="AL75" s="35"/>
      <c r="AM75" s="44" t="s">
        <v>53</v>
      </c>
      <c r="AN75" s="35"/>
      <c r="AO75" s="35"/>
      <c r="AR75" s="33"/>
    </row>
    <row r="76" spans="2:44" s="1" customFormat="1" ht="10.199999999999999">
      <c r="B76" s="33"/>
      <c r="AR76" s="33"/>
    </row>
    <row r="77" spans="2:44" s="1" customFormat="1" ht="6.9" customHeight="1">
      <c r="B77" s="45"/>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33"/>
    </row>
    <row r="81" spans="1:91" s="1" customFormat="1" ht="6.9" customHeight="1">
      <c r="B81" s="47"/>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33"/>
    </row>
    <row r="82" spans="1:91" s="1" customFormat="1" ht="24.9" customHeight="1">
      <c r="B82" s="33"/>
      <c r="C82" s="22" t="s">
        <v>56</v>
      </c>
      <c r="AR82" s="33"/>
    </row>
    <row r="83" spans="1:91" s="1" customFormat="1" ht="6.9" customHeight="1">
      <c r="B83" s="33"/>
      <c r="AR83" s="33"/>
    </row>
    <row r="84" spans="1:91" s="3" customFormat="1" ht="12" customHeight="1">
      <c r="B84" s="49"/>
      <c r="C84" s="28" t="s">
        <v>13</v>
      </c>
      <c r="L84" s="3" t="str">
        <f>K5</f>
        <v>LZ240083</v>
      </c>
      <c r="AR84" s="49"/>
    </row>
    <row r="85" spans="1:91" s="4" customFormat="1" ht="36.9" customHeight="1">
      <c r="B85" s="50"/>
      <c r="C85" s="51" t="s">
        <v>16</v>
      </c>
      <c r="L85" s="213" t="str">
        <f>K6</f>
        <v>Rekonstrukce a dobudování vzdělávacích a výzkumných prostor v rámci objektu stáje antilopy losí</v>
      </c>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R85" s="50"/>
    </row>
    <row r="86" spans="1:91" s="1" customFormat="1" ht="6.9" customHeight="1">
      <c r="B86" s="33"/>
      <c r="AR86" s="33"/>
    </row>
    <row r="87" spans="1:91" s="1" customFormat="1" ht="12" customHeight="1">
      <c r="B87" s="33"/>
      <c r="C87" s="28" t="s">
        <v>20</v>
      </c>
      <c r="L87" s="52" t="str">
        <f>IF(K8="","",K8)</f>
        <v>Praha Suchdol</v>
      </c>
      <c r="AI87" s="28" t="s">
        <v>22</v>
      </c>
      <c r="AM87" s="215" t="str">
        <f>IF(AN8= "","",AN8)</f>
        <v>9. 4. 2024</v>
      </c>
      <c r="AN87" s="215"/>
      <c r="AR87" s="33"/>
    </row>
    <row r="88" spans="1:91" s="1" customFormat="1" ht="6.9" customHeight="1">
      <c r="B88" s="33"/>
      <c r="AR88" s="33"/>
    </row>
    <row r="89" spans="1:91" s="1" customFormat="1" ht="15.15" customHeight="1">
      <c r="B89" s="33"/>
      <c r="C89" s="28" t="s">
        <v>24</v>
      </c>
      <c r="L89" s="3" t="str">
        <f>IF(E11= "","",E11)</f>
        <v>Fakulta tropického zemědělství,ČZU v Praze</v>
      </c>
      <c r="AI89" s="28" t="s">
        <v>30</v>
      </c>
      <c r="AM89" s="216" t="str">
        <f>IF(E17="","",E17)</f>
        <v>LZ-PROJEKT plus s.r.o.</v>
      </c>
      <c r="AN89" s="217"/>
      <c r="AO89" s="217"/>
      <c r="AP89" s="217"/>
      <c r="AR89" s="33"/>
      <c r="AS89" s="218" t="s">
        <v>57</v>
      </c>
      <c r="AT89" s="219"/>
      <c r="AU89" s="54"/>
      <c r="AV89" s="54"/>
      <c r="AW89" s="54"/>
      <c r="AX89" s="54"/>
      <c r="AY89" s="54"/>
      <c r="AZ89" s="54"/>
      <c r="BA89" s="54"/>
      <c r="BB89" s="54"/>
      <c r="BC89" s="54"/>
      <c r="BD89" s="55"/>
    </row>
    <row r="90" spans="1:91" s="1" customFormat="1" ht="15.15" customHeight="1">
      <c r="B90" s="33"/>
      <c r="C90" s="28" t="s">
        <v>28</v>
      </c>
      <c r="L90" s="3" t="str">
        <f>IF(E14= "Vyplň údaj","",E14)</f>
        <v/>
      </c>
      <c r="AI90" s="28" t="s">
        <v>33</v>
      </c>
      <c r="AM90" s="216" t="str">
        <f>IF(E20="","",E20)</f>
        <v>Fajfrová Irena</v>
      </c>
      <c r="AN90" s="217"/>
      <c r="AO90" s="217"/>
      <c r="AP90" s="217"/>
      <c r="AR90" s="33"/>
      <c r="AS90" s="220"/>
      <c r="AT90" s="221"/>
      <c r="BD90" s="57"/>
    </row>
    <row r="91" spans="1:91" s="1" customFormat="1" ht="10.8" customHeight="1">
      <c r="B91" s="33"/>
      <c r="AR91" s="33"/>
      <c r="AS91" s="220"/>
      <c r="AT91" s="221"/>
      <c r="BD91" s="57"/>
    </row>
    <row r="92" spans="1:91" s="1" customFormat="1" ht="29.25" customHeight="1">
      <c r="B92" s="33"/>
      <c r="C92" s="222" t="s">
        <v>58</v>
      </c>
      <c r="D92" s="223"/>
      <c r="E92" s="223"/>
      <c r="F92" s="223"/>
      <c r="G92" s="223"/>
      <c r="H92" s="58"/>
      <c r="I92" s="225" t="s">
        <v>59</v>
      </c>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4" t="s">
        <v>60</v>
      </c>
      <c r="AH92" s="223"/>
      <c r="AI92" s="223"/>
      <c r="AJ92" s="223"/>
      <c r="AK92" s="223"/>
      <c r="AL92" s="223"/>
      <c r="AM92" s="223"/>
      <c r="AN92" s="225" t="s">
        <v>61</v>
      </c>
      <c r="AO92" s="223"/>
      <c r="AP92" s="226"/>
      <c r="AQ92" s="59" t="s">
        <v>62</v>
      </c>
      <c r="AR92" s="33"/>
      <c r="AS92" s="60" t="s">
        <v>63</v>
      </c>
      <c r="AT92" s="61" t="s">
        <v>64</v>
      </c>
      <c r="AU92" s="61" t="s">
        <v>65</v>
      </c>
      <c r="AV92" s="61" t="s">
        <v>66</v>
      </c>
      <c r="AW92" s="61" t="s">
        <v>67</v>
      </c>
      <c r="AX92" s="61" t="s">
        <v>68</v>
      </c>
      <c r="AY92" s="61" t="s">
        <v>69</v>
      </c>
      <c r="AZ92" s="61" t="s">
        <v>70</v>
      </c>
      <c r="BA92" s="61" t="s">
        <v>71</v>
      </c>
      <c r="BB92" s="61" t="s">
        <v>72</v>
      </c>
      <c r="BC92" s="61" t="s">
        <v>73</v>
      </c>
      <c r="BD92" s="62" t="s">
        <v>74</v>
      </c>
    </row>
    <row r="93" spans="1:91" s="1" customFormat="1" ht="10.8" customHeight="1">
      <c r="B93" s="33"/>
      <c r="AR93" s="33"/>
      <c r="AS93" s="63"/>
      <c r="AT93" s="54"/>
      <c r="AU93" s="54"/>
      <c r="AV93" s="54"/>
      <c r="AW93" s="54"/>
      <c r="AX93" s="54"/>
      <c r="AY93" s="54"/>
      <c r="AZ93" s="54"/>
      <c r="BA93" s="54"/>
      <c r="BB93" s="54"/>
      <c r="BC93" s="54"/>
      <c r="BD93" s="55"/>
    </row>
    <row r="94" spans="1:91" s="5" customFormat="1" ht="32.4" customHeight="1">
      <c r="B94" s="64"/>
      <c r="C94" s="65" t="s">
        <v>75</v>
      </c>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230">
        <f>ROUND(SUM(AG95:AG99),2)</f>
        <v>0</v>
      </c>
      <c r="AH94" s="230"/>
      <c r="AI94" s="230"/>
      <c r="AJ94" s="230"/>
      <c r="AK94" s="230"/>
      <c r="AL94" s="230"/>
      <c r="AM94" s="230"/>
      <c r="AN94" s="231">
        <f t="shared" ref="AN94:AN99" si="0">SUM(AG94,AT94)</f>
        <v>0</v>
      </c>
      <c r="AO94" s="231"/>
      <c r="AP94" s="231"/>
      <c r="AQ94" s="68" t="s">
        <v>1</v>
      </c>
      <c r="AR94" s="64"/>
      <c r="AS94" s="69">
        <f>ROUND(SUM(AS95:AS99),2)</f>
        <v>0</v>
      </c>
      <c r="AT94" s="70">
        <f t="shared" ref="AT94:AT99" si="1">ROUND(SUM(AV94:AW94),2)</f>
        <v>0</v>
      </c>
      <c r="AU94" s="71">
        <f>ROUND(SUM(AU95:AU99),5)</f>
        <v>0</v>
      </c>
      <c r="AV94" s="70">
        <f>ROUND(AZ94*L29,2)</f>
        <v>0</v>
      </c>
      <c r="AW94" s="70">
        <f>ROUND(BA94*L30,2)</f>
        <v>0</v>
      </c>
      <c r="AX94" s="70">
        <f>ROUND(BB94*L29,2)</f>
        <v>0</v>
      </c>
      <c r="AY94" s="70">
        <f>ROUND(BC94*L30,2)</f>
        <v>0</v>
      </c>
      <c r="AZ94" s="70">
        <f>ROUND(SUM(AZ95:AZ99),2)</f>
        <v>0</v>
      </c>
      <c r="BA94" s="70">
        <f>ROUND(SUM(BA95:BA99),2)</f>
        <v>0</v>
      </c>
      <c r="BB94" s="70">
        <f>ROUND(SUM(BB95:BB99),2)</f>
        <v>0</v>
      </c>
      <c r="BC94" s="70">
        <f>ROUND(SUM(BC95:BC99),2)</f>
        <v>0</v>
      </c>
      <c r="BD94" s="72">
        <f>ROUND(SUM(BD95:BD99),2)</f>
        <v>0</v>
      </c>
      <c r="BS94" s="73" t="s">
        <v>76</v>
      </c>
      <c r="BT94" s="73" t="s">
        <v>77</v>
      </c>
      <c r="BU94" s="74" t="s">
        <v>78</v>
      </c>
      <c r="BV94" s="73" t="s">
        <v>79</v>
      </c>
      <c r="BW94" s="73" t="s">
        <v>5</v>
      </c>
      <c r="BX94" s="73" t="s">
        <v>80</v>
      </c>
      <c r="CL94" s="73" t="s">
        <v>1</v>
      </c>
    </row>
    <row r="95" spans="1:91" s="6" customFormat="1" ht="16.5" customHeight="1">
      <c r="A95" s="75" t="s">
        <v>81</v>
      </c>
      <c r="B95" s="76"/>
      <c r="C95" s="77"/>
      <c r="D95" s="227" t="s">
        <v>82</v>
      </c>
      <c r="E95" s="227"/>
      <c r="F95" s="227"/>
      <c r="G95" s="227"/>
      <c r="H95" s="227"/>
      <c r="I95" s="78"/>
      <c r="J95" s="227" t="s">
        <v>83</v>
      </c>
      <c r="K95" s="227"/>
      <c r="L95" s="227"/>
      <c r="M95" s="227"/>
      <c r="N95" s="227"/>
      <c r="O95" s="227"/>
      <c r="P95" s="227"/>
      <c r="Q95" s="227"/>
      <c r="R95" s="227"/>
      <c r="S95" s="227"/>
      <c r="T95" s="227"/>
      <c r="U95" s="227"/>
      <c r="V95" s="227"/>
      <c r="W95" s="227"/>
      <c r="X95" s="227"/>
      <c r="Y95" s="227"/>
      <c r="Z95" s="227"/>
      <c r="AA95" s="227"/>
      <c r="AB95" s="227"/>
      <c r="AC95" s="227"/>
      <c r="AD95" s="227"/>
      <c r="AE95" s="227"/>
      <c r="AF95" s="227"/>
      <c r="AG95" s="228">
        <f>'01 - Stavební část'!J30</f>
        <v>0</v>
      </c>
      <c r="AH95" s="229"/>
      <c r="AI95" s="229"/>
      <c r="AJ95" s="229"/>
      <c r="AK95" s="229"/>
      <c r="AL95" s="229"/>
      <c r="AM95" s="229"/>
      <c r="AN95" s="228">
        <f t="shared" si="0"/>
        <v>0</v>
      </c>
      <c r="AO95" s="229"/>
      <c r="AP95" s="229"/>
      <c r="AQ95" s="79" t="s">
        <v>84</v>
      </c>
      <c r="AR95" s="76"/>
      <c r="AS95" s="80">
        <v>0</v>
      </c>
      <c r="AT95" s="81">
        <f t="shared" si="1"/>
        <v>0</v>
      </c>
      <c r="AU95" s="82">
        <f>'01 - Stavební část'!P140</f>
        <v>0</v>
      </c>
      <c r="AV95" s="81">
        <f>'01 - Stavební část'!J33</f>
        <v>0</v>
      </c>
      <c r="AW95" s="81">
        <f>'01 - Stavební část'!J34</f>
        <v>0</v>
      </c>
      <c r="AX95" s="81">
        <f>'01 - Stavební část'!J35</f>
        <v>0</v>
      </c>
      <c r="AY95" s="81">
        <f>'01 - Stavební část'!J36</f>
        <v>0</v>
      </c>
      <c r="AZ95" s="81">
        <f>'01 - Stavební část'!F33</f>
        <v>0</v>
      </c>
      <c r="BA95" s="81">
        <f>'01 - Stavební část'!F34</f>
        <v>0</v>
      </c>
      <c r="BB95" s="81">
        <f>'01 - Stavební část'!F35</f>
        <v>0</v>
      </c>
      <c r="BC95" s="81">
        <f>'01 - Stavební část'!F36</f>
        <v>0</v>
      </c>
      <c r="BD95" s="83">
        <f>'01 - Stavební část'!F37</f>
        <v>0</v>
      </c>
      <c r="BT95" s="84" t="s">
        <v>85</v>
      </c>
      <c r="BV95" s="84" t="s">
        <v>79</v>
      </c>
      <c r="BW95" s="84" t="s">
        <v>86</v>
      </c>
      <c r="BX95" s="84" t="s">
        <v>5</v>
      </c>
      <c r="CL95" s="84" t="s">
        <v>1</v>
      </c>
      <c r="CM95" s="84" t="s">
        <v>87</v>
      </c>
    </row>
    <row r="96" spans="1:91" s="6" customFormat="1" ht="16.5" customHeight="1">
      <c r="A96" s="75" t="s">
        <v>81</v>
      </c>
      <c r="B96" s="76"/>
      <c r="C96" s="77"/>
      <c r="D96" s="227" t="s">
        <v>88</v>
      </c>
      <c r="E96" s="227"/>
      <c r="F96" s="227"/>
      <c r="G96" s="227"/>
      <c r="H96" s="227"/>
      <c r="I96" s="78"/>
      <c r="J96" s="227" t="s">
        <v>89</v>
      </c>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8">
        <f>'02 - Zdravotechnika'!J30</f>
        <v>0</v>
      </c>
      <c r="AH96" s="229"/>
      <c r="AI96" s="229"/>
      <c r="AJ96" s="229"/>
      <c r="AK96" s="229"/>
      <c r="AL96" s="229"/>
      <c r="AM96" s="229"/>
      <c r="AN96" s="228">
        <f t="shared" si="0"/>
        <v>0</v>
      </c>
      <c r="AO96" s="229"/>
      <c r="AP96" s="229"/>
      <c r="AQ96" s="79" t="s">
        <v>84</v>
      </c>
      <c r="AR96" s="76"/>
      <c r="AS96" s="80">
        <v>0</v>
      </c>
      <c r="AT96" s="81">
        <f t="shared" si="1"/>
        <v>0</v>
      </c>
      <c r="AU96" s="82">
        <f>'02 - Zdravotechnika'!P121</f>
        <v>0</v>
      </c>
      <c r="AV96" s="81">
        <f>'02 - Zdravotechnika'!J33</f>
        <v>0</v>
      </c>
      <c r="AW96" s="81">
        <f>'02 - Zdravotechnika'!J34</f>
        <v>0</v>
      </c>
      <c r="AX96" s="81">
        <f>'02 - Zdravotechnika'!J35</f>
        <v>0</v>
      </c>
      <c r="AY96" s="81">
        <f>'02 - Zdravotechnika'!J36</f>
        <v>0</v>
      </c>
      <c r="AZ96" s="81">
        <f>'02 - Zdravotechnika'!F33</f>
        <v>0</v>
      </c>
      <c r="BA96" s="81">
        <f>'02 - Zdravotechnika'!F34</f>
        <v>0</v>
      </c>
      <c r="BB96" s="81">
        <f>'02 - Zdravotechnika'!F35</f>
        <v>0</v>
      </c>
      <c r="BC96" s="81">
        <f>'02 - Zdravotechnika'!F36</f>
        <v>0</v>
      </c>
      <c r="BD96" s="83">
        <f>'02 - Zdravotechnika'!F37</f>
        <v>0</v>
      </c>
      <c r="BT96" s="84" t="s">
        <v>85</v>
      </c>
      <c r="BV96" s="84" t="s">
        <v>79</v>
      </c>
      <c r="BW96" s="84" t="s">
        <v>90</v>
      </c>
      <c r="BX96" s="84" t="s">
        <v>5</v>
      </c>
      <c r="CL96" s="84" t="s">
        <v>1</v>
      </c>
      <c r="CM96" s="84" t="s">
        <v>87</v>
      </c>
    </row>
    <row r="97" spans="1:91" s="6" customFormat="1" ht="16.5" customHeight="1">
      <c r="A97" s="75" t="s">
        <v>81</v>
      </c>
      <c r="B97" s="76"/>
      <c r="C97" s="77"/>
      <c r="D97" s="227" t="s">
        <v>91</v>
      </c>
      <c r="E97" s="227"/>
      <c r="F97" s="227"/>
      <c r="G97" s="227"/>
      <c r="H97" s="227"/>
      <c r="I97" s="78"/>
      <c r="J97" s="227" t="s">
        <v>92</v>
      </c>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8">
        <f>'03 - Vzduchotechnika+vytá...'!J30</f>
        <v>0</v>
      </c>
      <c r="AH97" s="229"/>
      <c r="AI97" s="229"/>
      <c r="AJ97" s="229"/>
      <c r="AK97" s="229"/>
      <c r="AL97" s="229"/>
      <c r="AM97" s="229"/>
      <c r="AN97" s="228">
        <f t="shared" si="0"/>
        <v>0</v>
      </c>
      <c r="AO97" s="229"/>
      <c r="AP97" s="229"/>
      <c r="AQ97" s="79" t="s">
        <v>84</v>
      </c>
      <c r="AR97" s="76"/>
      <c r="AS97" s="80">
        <v>0</v>
      </c>
      <c r="AT97" s="81">
        <f t="shared" si="1"/>
        <v>0</v>
      </c>
      <c r="AU97" s="82">
        <f>'03 - Vzduchotechnika+vytá...'!P120</f>
        <v>0</v>
      </c>
      <c r="AV97" s="81">
        <f>'03 - Vzduchotechnika+vytá...'!J33</f>
        <v>0</v>
      </c>
      <c r="AW97" s="81">
        <f>'03 - Vzduchotechnika+vytá...'!J34</f>
        <v>0</v>
      </c>
      <c r="AX97" s="81">
        <f>'03 - Vzduchotechnika+vytá...'!J35</f>
        <v>0</v>
      </c>
      <c r="AY97" s="81">
        <f>'03 - Vzduchotechnika+vytá...'!J36</f>
        <v>0</v>
      </c>
      <c r="AZ97" s="81">
        <f>'03 - Vzduchotechnika+vytá...'!F33</f>
        <v>0</v>
      </c>
      <c r="BA97" s="81">
        <f>'03 - Vzduchotechnika+vytá...'!F34</f>
        <v>0</v>
      </c>
      <c r="BB97" s="81">
        <f>'03 - Vzduchotechnika+vytá...'!F35</f>
        <v>0</v>
      </c>
      <c r="BC97" s="81">
        <f>'03 - Vzduchotechnika+vytá...'!F36</f>
        <v>0</v>
      </c>
      <c r="BD97" s="83">
        <f>'03 - Vzduchotechnika+vytá...'!F37</f>
        <v>0</v>
      </c>
      <c r="BT97" s="84" t="s">
        <v>85</v>
      </c>
      <c r="BV97" s="84" t="s">
        <v>79</v>
      </c>
      <c r="BW97" s="84" t="s">
        <v>93</v>
      </c>
      <c r="BX97" s="84" t="s">
        <v>5</v>
      </c>
      <c r="CL97" s="84" t="s">
        <v>1</v>
      </c>
      <c r="CM97" s="84" t="s">
        <v>87</v>
      </c>
    </row>
    <row r="98" spans="1:91" s="6" customFormat="1" ht="16.5" customHeight="1">
      <c r="A98" s="75" t="s">
        <v>81</v>
      </c>
      <c r="B98" s="76"/>
      <c r="C98" s="77"/>
      <c r="D98" s="227" t="s">
        <v>94</v>
      </c>
      <c r="E98" s="227"/>
      <c r="F98" s="227"/>
      <c r="G98" s="227"/>
      <c r="H98" s="227"/>
      <c r="I98" s="78"/>
      <c r="J98" s="227" t="s">
        <v>95</v>
      </c>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8">
        <f>'04 - Elektroinstalace'!J30</f>
        <v>0</v>
      </c>
      <c r="AH98" s="229"/>
      <c r="AI98" s="229"/>
      <c r="AJ98" s="229"/>
      <c r="AK98" s="229"/>
      <c r="AL98" s="229"/>
      <c r="AM98" s="229"/>
      <c r="AN98" s="228">
        <f t="shared" si="0"/>
        <v>0</v>
      </c>
      <c r="AO98" s="229"/>
      <c r="AP98" s="229"/>
      <c r="AQ98" s="79" t="s">
        <v>84</v>
      </c>
      <c r="AR98" s="76"/>
      <c r="AS98" s="80">
        <v>0</v>
      </c>
      <c r="AT98" s="81">
        <f t="shared" si="1"/>
        <v>0</v>
      </c>
      <c r="AU98" s="82">
        <f>'04 - Elektroinstalace'!P138</f>
        <v>0</v>
      </c>
      <c r="AV98" s="81">
        <f>'04 - Elektroinstalace'!J33</f>
        <v>0</v>
      </c>
      <c r="AW98" s="81">
        <f>'04 - Elektroinstalace'!J34</f>
        <v>0</v>
      </c>
      <c r="AX98" s="81">
        <f>'04 - Elektroinstalace'!J35</f>
        <v>0</v>
      </c>
      <c r="AY98" s="81">
        <f>'04 - Elektroinstalace'!J36</f>
        <v>0</v>
      </c>
      <c r="AZ98" s="81">
        <f>'04 - Elektroinstalace'!F33</f>
        <v>0</v>
      </c>
      <c r="BA98" s="81">
        <f>'04 - Elektroinstalace'!F34</f>
        <v>0</v>
      </c>
      <c r="BB98" s="81">
        <f>'04 - Elektroinstalace'!F35</f>
        <v>0</v>
      </c>
      <c r="BC98" s="81">
        <f>'04 - Elektroinstalace'!F36</f>
        <v>0</v>
      </c>
      <c r="BD98" s="83">
        <f>'04 - Elektroinstalace'!F37</f>
        <v>0</v>
      </c>
      <c r="BT98" s="84" t="s">
        <v>85</v>
      </c>
      <c r="BV98" s="84" t="s">
        <v>79</v>
      </c>
      <c r="BW98" s="84" t="s">
        <v>96</v>
      </c>
      <c r="BX98" s="84" t="s">
        <v>5</v>
      </c>
      <c r="CL98" s="84" t="s">
        <v>1</v>
      </c>
      <c r="CM98" s="84" t="s">
        <v>87</v>
      </c>
    </row>
    <row r="99" spans="1:91" s="6" customFormat="1" ht="16.5" customHeight="1">
      <c r="A99" s="75" t="s">
        <v>81</v>
      </c>
      <c r="B99" s="76"/>
      <c r="C99" s="77"/>
      <c r="D99" s="227" t="s">
        <v>97</v>
      </c>
      <c r="E99" s="227"/>
      <c r="F99" s="227"/>
      <c r="G99" s="227"/>
      <c r="H99" s="227"/>
      <c r="I99" s="78"/>
      <c r="J99" s="227" t="s">
        <v>98</v>
      </c>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8">
        <f>'05 - Vedlejší rozpočtové ...'!J30</f>
        <v>0</v>
      </c>
      <c r="AH99" s="229"/>
      <c r="AI99" s="229"/>
      <c r="AJ99" s="229"/>
      <c r="AK99" s="229"/>
      <c r="AL99" s="229"/>
      <c r="AM99" s="229"/>
      <c r="AN99" s="228">
        <f t="shared" si="0"/>
        <v>0</v>
      </c>
      <c r="AO99" s="229"/>
      <c r="AP99" s="229"/>
      <c r="AQ99" s="79" t="s">
        <v>84</v>
      </c>
      <c r="AR99" s="76"/>
      <c r="AS99" s="85">
        <v>0</v>
      </c>
      <c r="AT99" s="86">
        <f t="shared" si="1"/>
        <v>0</v>
      </c>
      <c r="AU99" s="87">
        <f>'05 - Vedlejší rozpočtové ...'!P121</f>
        <v>0</v>
      </c>
      <c r="AV99" s="86">
        <f>'05 - Vedlejší rozpočtové ...'!J33</f>
        <v>0</v>
      </c>
      <c r="AW99" s="86">
        <f>'05 - Vedlejší rozpočtové ...'!J34</f>
        <v>0</v>
      </c>
      <c r="AX99" s="86">
        <f>'05 - Vedlejší rozpočtové ...'!J35</f>
        <v>0</v>
      </c>
      <c r="AY99" s="86">
        <f>'05 - Vedlejší rozpočtové ...'!J36</f>
        <v>0</v>
      </c>
      <c r="AZ99" s="86">
        <f>'05 - Vedlejší rozpočtové ...'!F33</f>
        <v>0</v>
      </c>
      <c r="BA99" s="86">
        <f>'05 - Vedlejší rozpočtové ...'!F34</f>
        <v>0</v>
      </c>
      <c r="BB99" s="86">
        <f>'05 - Vedlejší rozpočtové ...'!F35</f>
        <v>0</v>
      </c>
      <c r="BC99" s="86">
        <f>'05 - Vedlejší rozpočtové ...'!F36</f>
        <v>0</v>
      </c>
      <c r="BD99" s="88">
        <f>'05 - Vedlejší rozpočtové ...'!F37</f>
        <v>0</v>
      </c>
      <c r="BT99" s="84" t="s">
        <v>85</v>
      </c>
      <c r="BV99" s="84" t="s">
        <v>79</v>
      </c>
      <c r="BW99" s="84" t="s">
        <v>99</v>
      </c>
      <c r="BX99" s="84" t="s">
        <v>5</v>
      </c>
      <c r="CL99" s="84" t="s">
        <v>1</v>
      </c>
      <c r="CM99" s="84" t="s">
        <v>87</v>
      </c>
    </row>
    <row r="100" spans="1:91" s="1" customFormat="1" ht="30" customHeight="1">
      <c r="B100" s="33"/>
      <c r="AR100" s="33"/>
    </row>
    <row r="101" spans="1:91" s="1" customFormat="1" ht="6.9" customHeight="1">
      <c r="B101" s="45"/>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33"/>
    </row>
  </sheetData>
  <sheetProtection algorithmName="SHA-512" hashValue="+Rlcq+VAO80bz7SUKdc5HqyK/P7XTvJFYnjle6frpGblkDWrux+Ob/F2GKtsHD9hV0XoDCwG9coJUnVoNFqoUg==" saltValue="w+UY3DwuksyigN9AvPApyfzLoB1oRitjqiRs4hmP318qKbBDzWHwTntDRK3KvBdKmMG4PIOOnpn9fR2THd7+Ig==" spinCount="100000" sheet="1" objects="1" scenarios="1" formatColumns="0" formatRows="0"/>
  <mergeCells count="58">
    <mergeCell ref="AR2:BE2"/>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98:AP98"/>
    <mergeCell ref="AG98:AM98"/>
    <mergeCell ref="D98:H98"/>
    <mergeCell ref="J98:AF98"/>
    <mergeCell ref="AN99:AP99"/>
    <mergeCell ref="AG99:AM99"/>
    <mergeCell ref="D99:H99"/>
    <mergeCell ref="J99:AF99"/>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AG94:AM94"/>
    <mergeCell ref="AN94:AP94"/>
    <mergeCell ref="L85:AO85"/>
    <mergeCell ref="AM87:AN87"/>
    <mergeCell ref="AM89:AP89"/>
    <mergeCell ref="AS89:AT91"/>
    <mergeCell ref="AM90:AP90"/>
  </mergeCells>
  <hyperlinks>
    <hyperlink ref="A95" location="'01 - Stavební část'!C2" display="/" xr:uid="{00000000-0004-0000-0000-000000000000}"/>
    <hyperlink ref="A96" location="'02 - Zdravotechnika'!C2" display="/" xr:uid="{00000000-0004-0000-0000-000001000000}"/>
    <hyperlink ref="A97" location="'03 - Vzduchotechnika+vytá...'!C2" display="/" xr:uid="{00000000-0004-0000-0000-000002000000}"/>
    <hyperlink ref="A98" location="'04 - Elektroinstalace'!C2" display="/" xr:uid="{00000000-0004-0000-0000-000003000000}"/>
    <hyperlink ref="A99" location="'05 - Vedlejší rozpočtové ...'!C2" display="/" xr:uid="{00000000-0004-0000-0000-000004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916"/>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236"/>
      <c r="M2" s="236"/>
      <c r="N2" s="236"/>
      <c r="O2" s="236"/>
      <c r="P2" s="236"/>
      <c r="Q2" s="236"/>
      <c r="R2" s="236"/>
      <c r="S2" s="236"/>
      <c r="T2" s="236"/>
      <c r="U2" s="236"/>
      <c r="V2" s="236"/>
      <c r="AT2" s="18" t="s">
        <v>86</v>
      </c>
      <c r="AZ2" s="89" t="s">
        <v>100</v>
      </c>
      <c r="BA2" s="89" t="s">
        <v>1</v>
      </c>
      <c r="BB2" s="89" t="s">
        <v>1</v>
      </c>
      <c r="BC2" s="89" t="s">
        <v>101</v>
      </c>
      <c r="BD2" s="89" t="s">
        <v>87</v>
      </c>
    </row>
    <row r="3" spans="2:56" ht="6.9" customHeight="1">
      <c r="B3" s="19"/>
      <c r="C3" s="20"/>
      <c r="D3" s="20"/>
      <c r="E3" s="20"/>
      <c r="F3" s="20"/>
      <c r="G3" s="20"/>
      <c r="H3" s="20"/>
      <c r="I3" s="20"/>
      <c r="J3" s="20"/>
      <c r="K3" s="20"/>
      <c r="L3" s="21"/>
      <c r="AT3" s="18" t="s">
        <v>87</v>
      </c>
      <c r="AZ3" s="89" t="s">
        <v>102</v>
      </c>
      <c r="BA3" s="89" t="s">
        <v>1</v>
      </c>
      <c r="BB3" s="89" t="s">
        <v>1</v>
      </c>
      <c r="BC3" s="89" t="s">
        <v>103</v>
      </c>
      <c r="BD3" s="89" t="s">
        <v>87</v>
      </c>
    </row>
    <row r="4" spans="2:56" ht="24.9" customHeight="1">
      <c r="B4" s="21"/>
      <c r="D4" s="22" t="s">
        <v>104</v>
      </c>
      <c r="L4" s="21"/>
      <c r="M4" s="90" t="s">
        <v>10</v>
      </c>
      <c r="AT4" s="18" t="s">
        <v>4</v>
      </c>
      <c r="AZ4" s="89" t="s">
        <v>105</v>
      </c>
      <c r="BA4" s="89" t="s">
        <v>1</v>
      </c>
      <c r="BB4" s="89" t="s">
        <v>1</v>
      </c>
      <c r="BC4" s="89" t="s">
        <v>106</v>
      </c>
      <c r="BD4" s="89" t="s">
        <v>87</v>
      </c>
    </row>
    <row r="5" spans="2:56" ht="6.9" customHeight="1">
      <c r="B5" s="21"/>
      <c r="L5" s="21"/>
      <c r="AZ5" s="89" t="s">
        <v>107</v>
      </c>
      <c r="BA5" s="89" t="s">
        <v>1</v>
      </c>
      <c r="BB5" s="89" t="s">
        <v>1</v>
      </c>
      <c r="BC5" s="89" t="s">
        <v>108</v>
      </c>
      <c r="BD5" s="89" t="s">
        <v>87</v>
      </c>
    </row>
    <row r="6" spans="2:56" ht="12" customHeight="1">
      <c r="B6" s="21"/>
      <c r="D6" s="28" t="s">
        <v>16</v>
      </c>
      <c r="L6" s="21"/>
      <c r="AZ6" s="89" t="s">
        <v>109</v>
      </c>
      <c r="BA6" s="89" t="s">
        <v>1</v>
      </c>
      <c r="BB6" s="89" t="s">
        <v>1</v>
      </c>
      <c r="BC6" s="89" t="s">
        <v>110</v>
      </c>
      <c r="BD6" s="89" t="s">
        <v>87</v>
      </c>
    </row>
    <row r="7" spans="2:56" ht="26.25" customHeight="1">
      <c r="B7" s="21"/>
      <c r="E7" s="251" t="str">
        <f>'Rekapitulace stavby'!K6</f>
        <v>Rekonstrukce a dobudování vzdělávacích a výzkumných prostor v rámci objektu stáje antilopy losí</v>
      </c>
      <c r="F7" s="252"/>
      <c r="G7" s="252"/>
      <c r="H7" s="252"/>
      <c r="L7" s="21"/>
      <c r="AZ7" s="89" t="s">
        <v>111</v>
      </c>
      <c r="BA7" s="89" t="s">
        <v>1</v>
      </c>
      <c r="BB7" s="89" t="s">
        <v>1</v>
      </c>
      <c r="BC7" s="89" t="s">
        <v>112</v>
      </c>
      <c r="BD7" s="89" t="s">
        <v>87</v>
      </c>
    </row>
    <row r="8" spans="2:56" s="1" customFormat="1" ht="12" customHeight="1">
      <c r="B8" s="33"/>
      <c r="D8" s="28" t="s">
        <v>113</v>
      </c>
      <c r="L8" s="33"/>
      <c r="AZ8" s="89" t="s">
        <v>114</v>
      </c>
      <c r="BA8" s="89" t="s">
        <v>1</v>
      </c>
      <c r="BB8" s="89" t="s">
        <v>1</v>
      </c>
      <c r="BC8" s="89" t="s">
        <v>115</v>
      </c>
      <c r="BD8" s="89" t="s">
        <v>87</v>
      </c>
    </row>
    <row r="9" spans="2:56" s="1" customFormat="1" ht="16.5" customHeight="1">
      <c r="B9" s="33"/>
      <c r="E9" s="213" t="s">
        <v>116</v>
      </c>
      <c r="F9" s="253"/>
      <c r="G9" s="253"/>
      <c r="H9" s="253"/>
      <c r="L9" s="33"/>
    </row>
    <row r="10" spans="2:56" s="1" customFormat="1" ht="10.199999999999999">
      <c r="B10" s="33"/>
      <c r="L10" s="33"/>
    </row>
    <row r="11" spans="2:56" s="1" customFormat="1" ht="12" customHeight="1">
      <c r="B11" s="33"/>
      <c r="D11" s="28" t="s">
        <v>18</v>
      </c>
      <c r="F11" s="26" t="s">
        <v>1</v>
      </c>
      <c r="I11" s="28" t="s">
        <v>19</v>
      </c>
      <c r="J11" s="26" t="s">
        <v>1</v>
      </c>
      <c r="L11" s="33"/>
    </row>
    <row r="12" spans="2:56" s="1" customFormat="1" ht="12" customHeight="1">
      <c r="B12" s="33"/>
      <c r="D12" s="28" t="s">
        <v>20</v>
      </c>
      <c r="F12" s="26" t="s">
        <v>21</v>
      </c>
      <c r="I12" s="28" t="s">
        <v>22</v>
      </c>
      <c r="J12" s="53" t="str">
        <f>'Rekapitulace stavby'!AN8</f>
        <v>9. 4. 2024</v>
      </c>
      <c r="L12" s="33"/>
    </row>
    <row r="13" spans="2:56" s="1" customFormat="1" ht="10.8" customHeight="1">
      <c r="B13" s="33"/>
      <c r="L13" s="33"/>
    </row>
    <row r="14" spans="2:56" s="1" customFormat="1" ht="12" customHeight="1">
      <c r="B14" s="33"/>
      <c r="D14" s="28" t="s">
        <v>24</v>
      </c>
      <c r="I14" s="28" t="s">
        <v>25</v>
      </c>
      <c r="J14" s="26" t="s">
        <v>1</v>
      </c>
      <c r="L14" s="33"/>
    </row>
    <row r="15" spans="2:56" s="1" customFormat="1" ht="18" customHeight="1">
      <c r="B15" s="33"/>
      <c r="E15" s="26" t="s">
        <v>26</v>
      </c>
      <c r="I15" s="28" t="s">
        <v>27</v>
      </c>
      <c r="J15" s="26" t="s">
        <v>1</v>
      </c>
      <c r="L15" s="33"/>
    </row>
    <row r="16" spans="2:56" s="1" customFormat="1" ht="6.9" customHeight="1">
      <c r="B16" s="33"/>
      <c r="L16" s="33"/>
    </row>
    <row r="17" spans="2:12" s="1" customFormat="1" ht="12" customHeight="1">
      <c r="B17" s="33"/>
      <c r="D17" s="28" t="s">
        <v>28</v>
      </c>
      <c r="I17" s="28" t="s">
        <v>25</v>
      </c>
      <c r="J17" s="29" t="str">
        <f>'Rekapitulace stavby'!AN13</f>
        <v>Vyplň údaj</v>
      </c>
      <c r="L17" s="33"/>
    </row>
    <row r="18" spans="2:12" s="1" customFormat="1" ht="18" customHeight="1">
      <c r="B18" s="33"/>
      <c r="E18" s="254" t="str">
        <f>'Rekapitulace stavby'!E14</f>
        <v>Vyplň údaj</v>
      </c>
      <c r="F18" s="235"/>
      <c r="G18" s="235"/>
      <c r="H18" s="235"/>
      <c r="I18" s="28" t="s">
        <v>27</v>
      </c>
      <c r="J18" s="29" t="str">
        <f>'Rekapitulace stavby'!AN14</f>
        <v>Vyplň údaj</v>
      </c>
      <c r="L18" s="33"/>
    </row>
    <row r="19" spans="2:12" s="1" customFormat="1" ht="6.9" customHeight="1">
      <c r="B19" s="33"/>
      <c r="L19" s="33"/>
    </row>
    <row r="20" spans="2:12" s="1" customFormat="1" ht="12" customHeight="1">
      <c r="B20" s="33"/>
      <c r="D20" s="28" t="s">
        <v>30</v>
      </c>
      <c r="I20" s="28" t="s">
        <v>25</v>
      </c>
      <c r="J20" s="26" t="s">
        <v>1</v>
      </c>
      <c r="L20" s="33"/>
    </row>
    <row r="21" spans="2:12" s="1" customFormat="1" ht="18" customHeight="1">
      <c r="B21" s="33"/>
      <c r="E21" s="26" t="s">
        <v>31</v>
      </c>
      <c r="I21" s="28" t="s">
        <v>27</v>
      </c>
      <c r="J21" s="26" t="s">
        <v>1</v>
      </c>
      <c r="L21" s="33"/>
    </row>
    <row r="22" spans="2:12" s="1" customFormat="1" ht="6.9" customHeight="1">
      <c r="B22" s="33"/>
      <c r="L22" s="33"/>
    </row>
    <row r="23" spans="2:12" s="1" customFormat="1" ht="12" customHeight="1">
      <c r="B23" s="33"/>
      <c r="D23" s="28" t="s">
        <v>33</v>
      </c>
      <c r="I23" s="28" t="s">
        <v>25</v>
      </c>
      <c r="J23" s="26" t="s">
        <v>1</v>
      </c>
      <c r="L23" s="33"/>
    </row>
    <row r="24" spans="2:12" s="1" customFormat="1" ht="18" customHeight="1">
      <c r="B24" s="33"/>
      <c r="E24" s="26" t="s">
        <v>34</v>
      </c>
      <c r="I24" s="28" t="s">
        <v>27</v>
      </c>
      <c r="J24" s="26" t="s">
        <v>1</v>
      </c>
      <c r="L24" s="33"/>
    </row>
    <row r="25" spans="2:12" s="1" customFormat="1" ht="6.9" customHeight="1">
      <c r="B25" s="33"/>
      <c r="L25" s="33"/>
    </row>
    <row r="26" spans="2:12" s="1" customFormat="1" ht="12" customHeight="1">
      <c r="B26" s="33"/>
      <c r="D26" s="28" t="s">
        <v>35</v>
      </c>
      <c r="L26" s="33"/>
    </row>
    <row r="27" spans="2:12" s="7" customFormat="1" ht="119.25" customHeight="1">
      <c r="B27" s="91"/>
      <c r="E27" s="240" t="s">
        <v>117</v>
      </c>
      <c r="F27" s="240"/>
      <c r="G27" s="240"/>
      <c r="H27" s="240"/>
      <c r="L27" s="91"/>
    </row>
    <row r="28" spans="2:12" s="1" customFormat="1" ht="6.9" customHeight="1">
      <c r="B28" s="33"/>
      <c r="L28" s="33"/>
    </row>
    <row r="29" spans="2:12" s="1" customFormat="1" ht="6.9" customHeight="1">
      <c r="B29" s="33"/>
      <c r="D29" s="54"/>
      <c r="E29" s="54"/>
      <c r="F29" s="54"/>
      <c r="G29" s="54"/>
      <c r="H29" s="54"/>
      <c r="I29" s="54"/>
      <c r="J29" s="54"/>
      <c r="K29" s="54"/>
      <c r="L29" s="33"/>
    </row>
    <row r="30" spans="2:12" s="1" customFormat="1" ht="25.35" customHeight="1">
      <c r="B30" s="33"/>
      <c r="D30" s="92" t="s">
        <v>37</v>
      </c>
      <c r="J30" s="67">
        <f>ROUND(J140, 2)</f>
        <v>0</v>
      </c>
      <c r="L30" s="33"/>
    </row>
    <row r="31" spans="2:12" s="1" customFormat="1" ht="6.9" customHeight="1">
      <c r="B31" s="33"/>
      <c r="D31" s="54"/>
      <c r="E31" s="54"/>
      <c r="F31" s="54"/>
      <c r="G31" s="54"/>
      <c r="H31" s="54"/>
      <c r="I31" s="54"/>
      <c r="J31" s="54"/>
      <c r="K31" s="54"/>
      <c r="L31" s="33"/>
    </row>
    <row r="32" spans="2:12" s="1" customFormat="1" ht="14.4" customHeight="1">
      <c r="B32" s="33"/>
      <c r="F32" s="36" t="s">
        <v>39</v>
      </c>
      <c r="I32" s="36" t="s">
        <v>38</v>
      </c>
      <c r="J32" s="36" t="s">
        <v>40</v>
      </c>
      <c r="L32" s="33"/>
    </row>
    <row r="33" spans="2:12" s="1" customFormat="1" ht="14.4" customHeight="1">
      <c r="B33" s="33"/>
      <c r="D33" s="56" t="s">
        <v>41</v>
      </c>
      <c r="E33" s="28" t="s">
        <v>42</v>
      </c>
      <c r="F33" s="93">
        <f>ROUND((SUM(BE140:BE915)),  2)</f>
        <v>0</v>
      </c>
      <c r="I33" s="94">
        <v>0.21</v>
      </c>
      <c r="J33" s="93">
        <f>ROUND(((SUM(BE140:BE915))*I33),  2)</f>
        <v>0</v>
      </c>
      <c r="L33" s="33"/>
    </row>
    <row r="34" spans="2:12" s="1" customFormat="1" ht="14.4" customHeight="1">
      <c r="B34" s="33"/>
      <c r="E34" s="28" t="s">
        <v>43</v>
      </c>
      <c r="F34" s="93">
        <f>ROUND((SUM(BF140:BF915)),  2)</f>
        <v>0</v>
      </c>
      <c r="I34" s="94">
        <v>0.12</v>
      </c>
      <c r="J34" s="93">
        <f>ROUND(((SUM(BF140:BF915))*I34),  2)</f>
        <v>0</v>
      </c>
      <c r="L34" s="33"/>
    </row>
    <row r="35" spans="2:12" s="1" customFormat="1" ht="14.4" hidden="1" customHeight="1">
      <c r="B35" s="33"/>
      <c r="E35" s="28" t="s">
        <v>44</v>
      </c>
      <c r="F35" s="93">
        <f>ROUND((SUM(BG140:BG915)),  2)</f>
        <v>0</v>
      </c>
      <c r="I35" s="94">
        <v>0.21</v>
      </c>
      <c r="J35" s="93">
        <f>0</f>
        <v>0</v>
      </c>
      <c r="L35" s="33"/>
    </row>
    <row r="36" spans="2:12" s="1" customFormat="1" ht="14.4" hidden="1" customHeight="1">
      <c r="B36" s="33"/>
      <c r="E36" s="28" t="s">
        <v>45</v>
      </c>
      <c r="F36" s="93">
        <f>ROUND((SUM(BH140:BH915)),  2)</f>
        <v>0</v>
      </c>
      <c r="I36" s="94">
        <v>0.12</v>
      </c>
      <c r="J36" s="93">
        <f>0</f>
        <v>0</v>
      </c>
      <c r="L36" s="33"/>
    </row>
    <row r="37" spans="2:12" s="1" customFormat="1" ht="14.4" hidden="1" customHeight="1">
      <c r="B37" s="33"/>
      <c r="E37" s="28" t="s">
        <v>46</v>
      </c>
      <c r="F37" s="93">
        <f>ROUND((SUM(BI140:BI915)),  2)</f>
        <v>0</v>
      </c>
      <c r="I37" s="94">
        <v>0</v>
      </c>
      <c r="J37" s="93">
        <f>0</f>
        <v>0</v>
      </c>
      <c r="L37" s="33"/>
    </row>
    <row r="38" spans="2:12" s="1" customFormat="1" ht="6.9" customHeight="1">
      <c r="B38" s="33"/>
      <c r="L38" s="33"/>
    </row>
    <row r="39" spans="2:12" s="1" customFormat="1" ht="25.35" customHeight="1">
      <c r="B39" s="33"/>
      <c r="C39" s="95"/>
      <c r="D39" s="96" t="s">
        <v>47</v>
      </c>
      <c r="E39" s="58"/>
      <c r="F39" s="58"/>
      <c r="G39" s="97" t="s">
        <v>48</v>
      </c>
      <c r="H39" s="98" t="s">
        <v>49</v>
      </c>
      <c r="I39" s="58"/>
      <c r="J39" s="99">
        <f>SUM(J30:J37)</f>
        <v>0</v>
      </c>
      <c r="K39" s="100"/>
      <c r="L39" s="33"/>
    </row>
    <row r="40" spans="2:12" s="1" customFormat="1" ht="14.4" customHeight="1">
      <c r="B40" s="33"/>
      <c r="L40" s="33"/>
    </row>
    <row r="41" spans="2:12" ht="14.4" customHeight="1">
      <c r="B41" s="21"/>
      <c r="L41" s="21"/>
    </row>
    <row r="42" spans="2:12" ht="14.4" customHeight="1">
      <c r="B42" s="21"/>
      <c r="L42" s="21"/>
    </row>
    <row r="43" spans="2:12" ht="14.4" customHeight="1">
      <c r="B43" s="21"/>
      <c r="L43" s="21"/>
    </row>
    <row r="44" spans="2:12" ht="14.4" customHeight="1">
      <c r="B44" s="21"/>
      <c r="L44" s="21"/>
    </row>
    <row r="45" spans="2:12" ht="14.4" customHeight="1">
      <c r="B45" s="21"/>
      <c r="L45" s="21"/>
    </row>
    <row r="46" spans="2:12" ht="14.4" customHeight="1">
      <c r="B46" s="21"/>
      <c r="L46" s="21"/>
    </row>
    <row r="47" spans="2:12" ht="14.4" customHeight="1">
      <c r="B47" s="21"/>
      <c r="L47" s="21"/>
    </row>
    <row r="48" spans="2:12" ht="14.4" customHeight="1">
      <c r="B48" s="21"/>
      <c r="L48" s="21"/>
    </row>
    <row r="49" spans="2:12" ht="14.4" customHeight="1">
      <c r="B49" s="21"/>
      <c r="L49" s="21"/>
    </row>
    <row r="50" spans="2:12" s="1" customFormat="1" ht="14.4" customHeight="1">
      <c r="B50" s="33"/>
      <c r="D50" s="42" t="s">
        <v>50</v>
      </c>
      <c r="E50" s="43"/>
      <c r="F50" s="43"/>
      <c r="G50" s="42" t="s">
        <v>51</v>
      </c>
      <c r="H50" s="43"/>
      <c r="I50" s="43"/>
      <c r="J50" s="43"/>
      <c r="K50" s="43"/>
      <c r="L50" s="33"/>
    </row>
    <row r="51" spans="2:12" ht="10.199999999999999">
      <c r="B51" s="21"/>
      <c r="L51" s="21"/>
    </row>
    <row r="52" spans="2:12" ht="10.199999999999999">
      <c r="B52" s="21"/>
      <c r="L52" s="21"/>
    </row>
    <row r="53" spans="2:12" ht="10.199999999999999">
      <c r="B53" s="21"/>
      <c r="L53" s="21"/>
    </row>
    <row r="54" spans="2:12" ht="10.199999999999999">
      <c r="B54" s="21"/>
      <c r="L54" s="21"/>
    </row>
    <row r="55" spans="2:12" ht="10.199999999999999">
      <c r="B55" s="21"/>
      <c r="L55" s="21"/>
    </row>
    <row r="56" spans="2:12" ht="10.199999999999999">
      <c r="B56" s="21"/>
      <c r="L56" s="21"/>
    </row>
    <row r="57" spans="2:12" ht="10.199999999999999">
      <c r="B57" s="21"/>
      <c r="L57" s="21"/>
    </row>
    <row r="58" spans="2:12" ht="10.199999999999999">
      <c r="B58" s="21"/>
      <c r="L58" s="21"/>
    </row>
    <row r="59" spans="2:12" ht="10.199999999999999">
      <c r="B59" s="21"/>
      <c r="L59" s="21"/>
    </row>
    <row r="60" spans="2:12" ht="10.199999999999999">
      <c r="B60" s="21"/>
      <c r="L60" s="21"/>
    </row>
    <row r="61" spans="2:12" s="1" customFormat="1" ht="13.2">
      <c r="B61" s="33"/>
      <c r="D61" s="44" t="s">
        <v>52</v>
      </c>
      <c r="E61" s="35"/>
      <c r="F61" s="101" t="s">
        <v>53</v>
      </c>
      <c r="G61" s="44" t="s">
        <v>52</v>
      </c>
      <c r="H61" s="35"/>
      <c r="I61" s="35"/>
      <c r="J61" s="102" t="s">
        <v>53</v>
      </c>
      <c r="K61" s="35"/>
      <c r="L61" s="33"/>
    </row>
    <row r="62" spans="2:12" ht="10.199999999999999">
      <c r="B62" s="21"/>
      <c r="L62" s="21"/>
    </row>
    <row r="63" spans="2:12" ht="10.199999999999999">
      <c r="B63" s="21"/>
      <c r="L63" s="21"/>
    </row>
    <row r="64" spans="2:12" ht="10.199999999999999">
      <c r="B64" s="21"/>
      <c r="L64" s="21"/>
    </row>
    <row r="65" spans="2:12" s="1" customFormat="1" ht="13.2">
      <c r="B65" s="33"/>
      <c r="D65" s="42" t="s">
        <v>54</v>
      </c>
      <c r="E65" s="43"/>
      <c r="F65" s="43"/>
      <c r="G65" s="42" t="s">
        <v>55</v>
      </c>
      <c r="H65" s="43"/>
      <c r="I65" s="43"/>
      <c r="J65" s="43"/>
      <c r="K65" s="43"/>
      <c r="L65" s="33"/>
    </row>
    <row r="66" spans="2:12" ht="10.199999999999999">
      <c r="B66" s="21"/>
      <c r="L66" s="21"/>
    </row>
    <row r="67" spans="2:12" ht="10.199999999999999">
      <c r="B67" s="21"/>
      <c r="L67" s="21"/>
    </row>
    <row r="68" spans="2:12" ht="10.199999999999999">
      <c r="B68" s="21"/>
      <c r="L68" s="21"/>
    </row>
    <row r="69" spans="2:12" ht="10.199999999999999">
      <c r="B69" s="21"/>
      <c r="L69" s="21"/>
    </row>
    <row r="70" spans="2:12" ht="10.199999999999999">
      <c r="B70" s="21"/>
      <c r="L70" s="21"/>
    </row>
    <row r="71" spans="2:12" ht="10.199999999999999">
      <c r="B71" s="21"/>
      <c r="L71" s="21"/>
    </row>
    <row r="72" spans="2:12" ht="10.199999999999999">
      <c r="B72" s="21"/>
      <c r="L72" s="21"/>
    </row>
    <row r="73" spans="2:12" ht="10.199999999999999">
      <c r="B73" s="21"/>
      <c r="L73" s="21"/>
    </row>
    <row r="74" spans="2:12" ht="10.199999999999999">
      <c r="B74" s="21"/>
      <c r="L74" s="21"/>
    </row>
    <row r="75" spans="2:12" ht="10.199999999999999">
      <c r="B75" s="21"/>
      <c r="L75" s="21"/>
    </row>
    <row r="76" spans="2:12" s="1" customFormat="1" ht="13.2">
      <c r="B76" s="33"/>
      <c r="D76" s="44" t="s">
        <v>52</v>
      </c>
      <c r="E76" s="35"/>
      <c r="F76" s="101" t="s">
        <v>53</v>
      </c>
      <c r="G76" s="44" t="s">
        <v>52</v>
      </c>
      <c r="H76" s="35"/>
      <c r="I76" s="35"/>
      <c r="J76" s="102" t="s">
        <v>53</v>
      </c>
      <c r="K76" s="35"/>
      <c r="L76" s="33"/>
    </row>
    <row r="77" spans="2:12" s="1" customFormat="1" ht="14.4" customHeight="1">
      <c r="B77" s="45"/>
      <c r="C77" s="46"/>
      <c r="D77" s="46"/>
      <c r="E77" s="46"/>
      <c r="F77" s="46"/>
      <c r="G77" s="46"/>
      <c r="H77" s="46"/>
      <c r="I77" s="46"/>
      <c r="J77" s="46"/>
      <c r="K77" s="46"/>
      <c r="L77" s="33"/>
    </row>
    <row r="81" spans="2:47" s="1" customFormat="1" ht="6.9" customHeight="1">
      <c r="B81" s="47"/>
      <c r="C81" s="48"/>
      <c r="D81" s="48"/>
      <c r="E81" s="48"/>
      <c r="F81" s="48"/>
      <c r="G81" s="48"/>
      <c r="H81" s="48"/>
      <c r="I81" s="48"/>
      <c r="J81" s="48"/>
      <c r="K81" s="48"/>
      <c r="L81" s="33"/>
    </row>
    <row r="82" spans="2:47" s="1" customFormat="1" ht="24.9" customHeight="1">
      <c r="B82" s="33"/>
      <c r="C82" s="22" t="s">
        <v>118</v>
      </c>
      <c r="L82" s="33"/>
    </row>
    <row r="83" spans="2:47" s="1" customFormat="1" ht="6.9" customHeight="1">
      <c r="B83" s="33"/>
      <c r="L83" s="33"/>
    </row>
    <row r="84" spans="2:47" s="1" customFormat="1" ht="12" customHeight="1">
      <c r="B84" s="33"/>
      <c r="C84" s="28" t="s">
        <v>16</v>
      </c>
      <c r="L84" s="33"/>
    </row>
    <row r="85" spans="2:47" s="1" customFormat="1" ht="26.25" customHeight="1">
      <c r="B85" s="33"/>
      <c r="E85" s="251" t="str">
        <f>E7</f>
        <v>Rekonstrukce a dobudování vzdělávacích a výzkumných prostor v rámci objektu stáje antilopy losí</v>
      </c>
      <c r="F85" s="252"/>
      <c r="G85" s="252"/>
      <c r="H85" s="252"/>
      <c r="L85" s="33"/>
    </row>
    <row r="86" spans="2:47" s="1" customFormat="1" ht="12" customHeight="1">
      <c r="B86" s="33"/>
      <c r="C86" s="28" t="s">
        <v>113</v>
      </c>
      <c r="L86" s="33"/>
    </row>
    <row r="87" spans="2:47" s="1" customFormat="1" ht="16.5" customHeight="1">
      <c r="B87" s="33"/>
      <c r="E87" s="213" t="str">
        <f>E9</f>
        <v>01 - Stavební část</v>
      </c>
      <c r="F87" s="253"/>
      <c r="G87" s="253"/>
      <c r="H87" s="253"/>
      <c r="L87" s="33"/>
    </row>
    <row r="88" spans="2:47" s="1" customFormat="1" ht="6.9" customHeight="1">
      <c r="B88" s="33"/>
      <c r="L88" s="33"/>
    </row>
    <row r="89" spans="2:47" s="1" customFormat="1" ht="12" customHeight="1">
      <c r="B89" s="33"/>
      <c r="C89" s="28" t="s">
        <v>20</v>
      </c>
      <c r="F89" s="26" t="str">
        <f>F12</f>
        <v>Praha Suchdol</v>
      </c>
      <c r="I89" s="28" t="s">
        <v>22</v>
      </c>
      <c r="J89" s="53" t="str">
        <f>IF(J12="","",J12)</f>
        <v>9. 4. 2024</v>
      </c>
      <c r="L89" s="33"/>
    </row>
    <row r="90" spans="2:47" s="1" customFormat="1" ht="6.9" customHeight="1">
      <c r="B90" s="33"/>
      <c r="L90" s="33"/>
    </row>
    <row r="91" spans="2:47" s="1" customFormat="1" ht="25.65" customHeight="1">
      <c r="B91" s="33"/>
      <c r="C91" s="28" t="s">
        <v>24</v>
      </c>
      <c r="F91" s="26" t="str">
        <f>E15</f>
        <v>Fakulta tropického zemědělství,ČZU v Praze</v>
      </c>
      <c r="I91" s="28" t="s">
        <v>30</v>
      </c>
      <c r="J91" s="31" t="str">
        <f>E21</f>
        <v>LZ-PROJEKT plus s.r.o.</v>
      </c>
      <c r="L91" s="33"/>
    </row>
    <row r="92" spans="2:47" s="1" customFormat="1" ht="15.15" customHeight="1">
      <c r="B92" s="33"/>
      <c r="C92" s="28" t="s">
        <v>28</v>
      </c>
      <c r="F92" s="26" t="str">
        <f>IF(E18="","",E18)</f>
        <v>Vyplň údaj</v>
      </c>
      <c r="I92" s="28" t="s">
        <v>33</v>
      </c>
      <c r="J92" s="31" t="str">
        <f>E24</f>
        <v>Fajfrová Irena</v>
      </c>
      <c r="L92" s="33"/>
    </row>
    <row r="93" spans="2:47" s="1" customFormat="1" ht="10.35" customHeight="1">
      <c r="B93" s="33"/>
      <c r="L93" s="33"/>
    </row>
    <row r="94" spans="2:47" s="1" customFormat="1" ht="29.25" customHeight="1">
      <c r="B94" s="33"/>
      <c r="C94" s="103" t="s">
        <v>119</v>
      </c>
      <c r="D94" s="95"/>
      <c r="E94" s="95"/>
      <c r="F94" s="95"/>
      <c r="G94" s="95"/>
      <c r="H94" s="95"/>
      <c r="I94" s="95"/>
      <c r="J94" s="104" t="s">
        <v>120</v>
      </c>
      <c r="K94" s="95"/>
      <c r="L94" s="33"/>
    </row>
    <row r="95" spans="2:47" s="1" customFormat="1" ht="10.35" customHeight="1">
      <c r="B95" s="33"/>
      <c r="L95" s="33"/>
    </row>
    <row r="96" spans="2:47" s="1" customFormat="1" ht="22.8" customHeight="1">
      <c r="B96" s="33"/>
      <c r="C96" s="105" t="s">
        <v>121</v>
      </c>
      <c r="J96" s="67">
        <f>J140</f>
        <v>0</v>
      </c>
      <c r="L96" s="33"/>
      <c r="AU96" s="18" t="s">
        <v>122</v>
      </c>
    </row>
    <row r="97" spans="2:12" s="8" customFormat="1" ht="24.9" customHeight="1">
      <c r="B97" s="106"/>
      <c r="D97" s="107" t="s">
        <v>123</v>
      </c>
      <c r="E97" s="108"/>
      <c r="F97" s="108"/>
      <c r="G97" s="108"/>
      <c r="H97" s="108"/>
      <c r="I97" s="108"/>
      <c r="J97" s="109">
        <f>J141</f>
        <v>0</v>
      </c>
      <c r="L97" s="106"/>
    </row>
    <row r="98" spans="2:12" s="9" customFormat="1" ht="19.95" customHeight="1">
      <c r="B98" s="110"/>
      <c r="D98" s="111" t="s">
        <v>124</v>
      </c>
      <c r="E98" s="112"/>
      <c r="F98" s="112"/>
      <c r="G98" s="112"/>
      <c r="H98" s="112"/>
      <c r="I98" s="112"/>
      <c r="J98" s="113">
        <f>J142</f>
        <v>0</v>
      </c>
      <c r="L98" s="110"/>
    </row>
    <row r="99" spans="2:12" s="9" customFormat="1" ht="19.95" customHeight="1">
      <c r="B99" s="110"/>
      <c r="D99" s="111" t="s">
        <v>125</v>
      </c>
      <c r="E99" s="112"/>
      <c r="F99" s="112"/>
      <c r="G99" s="112"/>
      <c r="H99" s="112"/>
      <c r="I99" s="112"/>
      <c r="J99" s="113">
        <f>J223</f>
        <v>0</v>
      </c>
      <c r="L99" s="110"/>
    </row>
    <row r="100" spans="2:12" s="9" customFormat="1" ht="19.95" customHeight="1">
      <c r="B100" s="110"/>
      <c r="D100" s="111" t="s">
        <v>126</v>
      </c>
      <c r="E100" s="112"/>
      <c r="F100" s="112"/>
      <c r="G100" s="112"/>
      <c r="H100" s="112"/>
      <c r="I100" s="112"/>
      <c r="J100" s="113">
        <f>J275</f>
        <v>0</v>
      </c>
      <c r="L100" s="110"/>
    </row>
    <row r="101" spans="2:12" s="9" customFormat="1" ht="19.95" customHeight="1">
      <c r="B101" s="110"/>
      <c r="D101" s="111" t="s">
        <v>127</v>
      </c>
      <c r="E101" s="112"/>
      <c r="F101" s="112"/>
      <c r="G101" s="112"/>
      <c r="H101" s="112"/>
      <c r="I101" s="112"/>
      <c r="J101" s="113">
        <f>J294</f>
        <v>0</v>
      </c>
      <c r="L101" s="110"/>
    </row>
    <row r="102" spans="2:12" s="9" customFormat="1" ht="19.95" customHeight="1">
      <c r="B102" s="110"/>
      <c r="D102" s="111" t="s">
        <v>128</v>
      </c>
      <c r="E102" s="112"/>
      <c r="F102" s="112"/>
      <c r="G102" s="112"/>
      <c r="H102" s="112"/>
      <c r="I102" s="112"/>
      <c r="J102" s="113">
        <f>J314</f>
        <v>0</v>
      </c>
      <c r="L102" s="110"/>
    </row>
    <row r="103" spans="2:12" s="9" customFormat="1" ht="19.95" customHeight="1">
      <c r="B103" s="110"/>
      <c r="D103" s="111" t="s">
        <v>129</v>
      </c>
      <c r="E103" s="112"/>
      <c r="F103" s="112"/>
      <c r="G103" s="112"/>
      <c r="H103" s="112"/>
      <c r="I103" s="112"/>
      <c r="J103" s="113">
        <f>J326</f>
        <v>0</v>
      </c>
      <c r="L103" s="110"/>
    </row>
    <row r="104" spans="2:12" s="9" customFormat="1" ht="19.95" customHeight="1">
      <c r="B104" s="110"/>
      <c r="D104" s="111" t="s">
        <v>130</v>
      </c>
      <c r="E104" s="112"/>
      <c r="F104" s="112"/>
      <c r="G104" s="112"/>
      <c r="H104" s="112"/>
      <c r="I104" s="112"/>
      <c r="J104" s="113">
        <f>J371</f>
        <v>0</v>
      </c>
      <c r="L104" s="110"/>
    </row>
    <row r="105" spans="2:12" s="9" customFormat="1" ht="19.95" customHeight="1">
      <c r="B105" s="110"/>
      <c r="D105" s="111" t="s">
        <v>131</v>
      </c>
      <c r="E105" s="112"/>
      <c r="F105" s="112"/>
      <c r="G105" s="112"/>
      <c r="H105" s="112"/>
      <c r="I105" s="112"/>
      <c r="J105" s="113">
        <f>J455</f>
        <v>0</v>
      </c>
      <c r="L105" s="110"/>
    </row>
    <row r="106" spans="2:12" s="9" customFormat="1" ht="19.95" customHeight="1">
      <c r="B106" s="110"/>
      <c r="D106" s="111" t="s">
        <v>132</v>
      </c>
      <c r="E106" s="112"/>
      <c r="F106" s="112"/>
      <c r="G106" s="112"/>
      <c r="H106" s="112"/>
      <c r="I106" s="112"/>
      <c r="J106" s="113">
        <f>J465</f>
        <v>0</v>
      </c>
      <c r="L106" s="110"/>
    </row>
    <row r="107" spans="2:12" s="8" customFormat="1" ht="24.9" customHeight="1">
      <c r="B107" s="106"/>
      <c r="D107" s="107" t="s">
        <v>133</v>
      </c>
      <c r="E107" s="108"/>
      <c r="F107" s="108"/>
      <c r="G107" s="108"/>
      <c r="H107" s="108"/>
      <c r="I107" s="108"/>
      <c r="J107" s="109">
        <f>J468</f>
        <v>0</v>
      </c>
      <c r="L107" s="106"/>
    </row>
    <row r="108" spans="2:12" s="9" customFormat="1" ht="19.95" customHeight="1">
      <c r="B108" s="110"/>
      <c r="D108" s="111" t="s">
        <v>134</v>
      </c>
      <c r="E108" s="112"/>
      <c r="F108" s="112"/>
      <c r="G108" s="112"/>
      <c r="H108" s="112"/>
      <c r="I108" s="112"/>
      <c r="J108" s="113">
        <f>J469</f>
        <v>0</v>
      </c>
      <c r="L108" s="110"/>
    </row>
    <row r="109" spans="2:12" s="9" customFormat="1" ht="19.95" customHeight="1">
      <c r="B109" s="110"/>
      <c r="D109" s="111" t="s">
        <v>135</v>
      </c>
      <c r="E109" s="112"/>
      <c r="F109" s="112"/>
      <c r="G109" s="112"/>
      <c r="H109" s="112"/>
      <c r="I109" s="112"/>
      <c r="J109" s="113">
        <f>J482</f>
        <v>0</v>
      </c>
      <c r="L109" s="110"/>
    </row>
    <row r="110" spans="2:12" s="9" customFormat="1" ht="19.95" customHeight="1">
      <c r="B110" s="110"/>
      <c r="D110" s="111" t="s">
        <v>136</v>
      </c>
      <c r="E110" s="112"/>
      <c r="F110" s="112"/>
      <c r="G110" s="112"/>
      <c r="H110" s="112"/>
      <c r="I110" s="112"/>
      <c r="J110" s="113">
        <f>J520</f>
        <v>0</v>
      </c>
      <c r="L110" s="110"/>
    </row>
    <row r="111" spans="2:12" s="9" customFormat="1" ht="19.95" customHeight="1">
      <c r="B111" s="110"/>
      <c r="D111" s="111" t="s">
        <v>137</v>
      </c>
      <c r="E111" s="112"/>
      <c r="F111" s="112"/>
      <c r="G111" s="112"/>
      <c r="H111" s="112"/>
      <c r="I111" s="112"/>
      <c r="J111" s="113">
        <f>J550</f>
        <v>0</v>
      </c>
      <c r="L111" s="110"/>
    </row>
    <row r="112" spans="2:12" s="9" customFormat="1" ht="19.95" customHeight="1">
      <c r="B112" s="110"/>
      <c r="D112" s="111" t="s">
        <v>138</v>
      </c>
      <c r="E112" s="112"/>
      <c r="F112" s="112"/>
      <c r="G112" s="112"/>
      <c r="H112" s="112"/>
      <c r="I112" s="112"/>
      <c r="J112" s="113">
        <f>J553</f>
        <v>0</v>
      </c>
      <c r="L112" s="110"/>
    </row>
    <row r="113" spans="2:12" s="9" customFormat="1" ht="19.95" customHeight="1">
      <c r="B113" s="110"/>
      <c r="D113" s="111" t="s">
        <v>139</v>
      </c>
      <c r="E113" s="112"/>
      <c r="F113" s="112"/>
      <c r="G113" s="112"/>
      <c r="H113" s="112"/>
      <c r="I113" s="112"/>
      <c r="J113" s="113">
        <f>J635</f>
        <v>0</v>
      </c>
      <c r="L113" s="110"/>
    </row>
    <row r="114" spans="2:12" s="9" customFormat="1" ht="19.95" customHeight="1">
      <c r="B114" s="110"/>
      <c r="D114" s="111" t="s">
        <v>140</v>
      </c>
      <c r="E114" s="112"/>
      <c r="F114" s="112"/>
      <c r="G114" s="112"/>
      <c r="H114" s="112"/>
      <c r="I114" s="112"/>
      <c r="J114" s="113">
        <f>J711</f>
        <v>0</v>
      </c>
      <c r="L114" s="110"/>
    </row>
    <row r="115" spans="2:12" s="9" customFormat="1" ht="19.95" customHeight="1">
      <c r="B115" s="110"/>
      <c r="D115" s="111" t="s">
        <v>141</v>
      </c>
      <c r="E115" s="112"/>
      <c r="F115" s="112"/>
      <c r="G115" s="112"/>
      <c r="H115" s="112"/>
      <c r="I115" s="112"/>
      <c r="J115" s="113">
        <f>J742</f>
        <v>0</v>
      </c>
      <c r="L115" s="110"/>
    </row>
    <row r="116" spans="2:12" s="9" customFormat="1" ht="19.95" customHeight="1">
      <c r="B116" s="110"/>
      <c r="D116" s="111" t="s">
        <v>142</v>
      </c>
      <c r="E116" s="112"/>
      <c r="F116" s="112"/>
      <c r="G116" s="112"/>
      <c r="H116" s="112"/>
      <c r="I116" s="112"/>
      <c r="J116" s="113">
        <f>J800</f>
        <v>0</v>
      </c>
      <c r="L116" s="110"/>
    </row>
    <row r="117" spans="2:12" s="9" customFormat="1" ht="19.95" customHeight="1">
      <c r="B117" s="110"/>
      <c r="D117" s="111" t="s">
        <v>143</v>
      </c>
      <c r="E117" s="112"/>
      <c r="F117" s="112"/>
      <c r="G117" s="112"/>
      <c r="H117" s="112"/>
      <c r="I117" s="112"/>
      <c r="J117" s="113">
        <f>J823</f>
        <v>0</v>
      </c>
      <c r="L117" s="110"/>
    </row>
    <row r="118" spans="2:12" s="9" customFormat="1" ht="19.95" customHeight="1">
      <c r="B118" s="110"/>
      <c r="D118" s="111" t="s">
        <v>144</v>
      </c>
      <c r="E118" s="112"/>
      <c r="F118" s="112"/>
      <c r="G118" s="112"/>
      <c r="H118" s="112"/>
      <c r="I118" s="112"/>
      <c r="J118" s="113">
        <f>J857</f>
        <v>0</v>
      </c>
      <c r="L118" s="110"/>
    </row>
    <row r="119" spans="2:12" s="9" customFormat="1" ht="19.95" customHeight="1">
      <c r="B119" s="110"/>
      <c r="D119" s="111" t="s">
        <v>145</v>
      </c>
      <c r="E119" s="112"/>
      <c r="F119" s="112"/>
      <c r="G119" s="112"/>
      <c r="H119" s="112"/>
      <c r="I119" s="112"/>
      <c r="J119" s="113">
        <f>J877</f>
        <v>0</v>
      </c>
      <c r="L119" s="110"/>
    </row>
    <row r="120" spans="2:12" s="9" customFormat="1" ht="19.95" customHeight="1">
      <c r="B120" s="110"/>
      <c r="D120" s="111" t="s">
        <v>146</v>
      </c>
      <c r="E120" s="112"/>
      <c r="F120" s="112"/>
      <c r="G120" s="112"/>
      <c r="H120" s="112"/>
      <c r="I120" s="112"/>
      <c r="J120" s="113">
        <f>J898</f>
        <v>0</v>
      </c>
      <c r="L120" s="110"/>
    </row>
    <row r="121" spans="2:12" s="1" customFormat="1" ht="21.75" customHeight="1">
      <c r="B121" s="33"/>
      <c r="L121" s="33"/>
    </row>
    <row r="122" spans="2:12" s="1" customFormat="1" ht="6.9" customHeight="1">
      <c r="B122" s="45"/>
      <c r="C122" s="46"/>
      <c r="D122" s="46"/>
      <c r="E122" s="46"/>
      <c r="F122" s="46"/>
      <c r="G122" s="46"/>
      <c r="H122" s="46"/>
      <c r="I122" s="46"/>
      <c r="J122" s="46"/>
      <c r="K122" s="46"/>
      <c r="L122" s="33"/>
    </row>
    <row r="126" spans="2:12" s="1" customFormat="1" ht="6.9" customHeight="1">
      <c r="B126" s="47"/>
      <c r="C126" s="48"/>
      <c r="D126" s="48"/>
      <c r="E126" s="48"/>
      <c r="F126" s="48"/>
      <c r="G126" s="48"/>
      <c r="H126" s="48"/>
      <c r="I126" s="48"/>
      <c r="J126" s="48"/>
      <c r="K126" s="48"/>
      <c r="L126" s="33"/>
    </row>
    <row r="127" spans="2:12" s="1" customFormat="1" ht="24.9" customHeight="1">
      <c r="B127" s="33"/>
      <c r="C127" s="22" t="s">
        <v>147</v>
      </c>
      <c r="L127" s="33"/>
    </row>
    <row r="128" spans="2:12" s="1" customFormat="1" ht="6.9" customHeight="1">
      <c r="B128" s="33"/>
      <c r="L128" s="33"/>
    </row>
    <row r="129" spans="2:65" s="1" customFormat="1" ht="12" customHeight="1">
      <c r="B129" s="33"/>
      <c r="C129" s="28" t="s">
        <v>16</v>
      </c>
      <c r="L129" s="33"/>
    </row>
    <row r="130" spans="2:65" s="1" customFormat="1" ht="26.25" customHeight="1">
      <c r="B130" s="33"/>
      <c r="E130" s="251" t="str">
        <f>E7</f>
        <v>Rekonstrukce a dobudování vzdělávacích a výzkumných prostor v rámci objektu stáje antilopy losí</v>
      </c>
      <c r="F130" s="252"/>
      <c r="G130" s="252"/>
      <c r="H130" s="252"/>
      <c r="L130" s="33"/>
    </row>
    <row r="131" spans="2:65" s="1" customFormat="1" ht="12" customHeight="1">
      <c r="B131" s="33"/>
      <c r="C131" s="28" t="s">
        <v>113</v>
      </c>
      <c r="L131" s="33"/>
    </row>
    <row r="132" spans="2:65" s="1" customFormat="1" ht="16.5" customHeight="1">
      <c r="B132" s="33"/>
      <c r="E132" s="213" t="str">
        <f>E9</f>
        <v>01 - Stavební část</v>
      </c>
      <c r="F132" s="253"/>
      <c r="G132" s="253"/>
      <c r="H132" s="253"/>
      <c r="L132" s="33"/>
    </row>
    <row r="133" spans="2:65" s="1" customFormat="1" ht="6.9" customHeight="1">
      <c r="B133" s="33"/>
      <c r="L133" s="33"/>
    </row>
    <row r="134" spans="2:65" s="1" customFormat="1" ht="12" customHeight="1">
      <c r="B134" s="33"/>
      <c r="C134" s="28" t="s">
        <v>20</v>
      </c>
      <c r="F134" s="26" t="str">
        <f>F12</f>
        <v>Praha Suchdol</v>
      </c>
      <c r="I134" s="28" t="s">
        <v>22</v>
      </c>
      <c r="J134" s="53" t="str">
        <f>IF(J12="","",J12)</f>
        <v>9. 4. 2024</v>
      </c>
      <c r="L134" s="33"/>
    </row>
    <row r="135" spans="2:65" s="1" customFormat="1" ht="6.9" customHeight="1">
      <c r="B135" s="33"/>
      <c r="L135" s="33"/>
    </row>
    <row r="136" spans="2:65" s="1" customFormat="1" ht="25.65" customHeight="1">
      <c r="B136" s="33"/>
      <c r="C136" s="28" t="s">
        <v>24</v>
      </c>
      <c r="F136" s="26" t="str">
        <f>E15</f>
        <v>Fakulta tropického zemědělství,ČZU v Praze</v>
      </c>
      <c r="I136" s="28" t="s">
        <v>30</v>
      </c>
      <c r="J136" s="31" t="str">
        <f>E21</f>
        <v>LZ-PROJEKT plus s.r.o.</v>
      </c>
      <c r="L136" s="33"/>
    </row>
    <row r="137" spans="2:65" s="1" customFormat="1" ht="15.15" customHeight="1">
      <c r="B137" s="33"/>
      <c r="C137" s="28" t="s">
        <v>28</v>
      </c>
      <c r="F137" s="26" t="str">
        <f>IF(E18="","",E18)</f>
        <v>Vyplň údaj</v>
      </c>
      <c r="I137" s="28" t="s">
        <v>33</v>
      </c>
      <c r="J137" s="31" t="str">
        <f>E24</f>
        <v>Fajfrová Irena</v>
      </c>
      <c r="L137" s="33"/>
    </row>
    <row r="138" spans="2:65" s="1" customFormat="1" ht="10.35" customHeight="1">
      <c r="B138" s="33"/>
      <c r="L138" s="33"/>
    </row>
    <row r="139" spans="2:65" s="10" customFormat="1" ht="29.25" customHeight="1">
      <c r="B139" s="114"/>
      <c r="C139" s="115" t="s">
        <v>148</v>
      </c>
      <c r="D139" s="116" t="s">
        <v>62</v>
      </c>
      <c r="E139" s="116" t="s">
        <v>58</v>
      </c>
      <c r="F139" s="116" t="s">
        <v>59</v>
      </c>
      <c r="G139" s="116" t="s">
        <v>149</v>
      </c>
      <c r="H139" s="116" t="s">
        <v>150</v>
      </c>
      <c r="I139" s="116" t="s">
        <v>151</v>
      </c>
      <c r="J139" s="116" t="s">
        <v>120</v>
      </c>
      <c r="K139" s="117" t="s">
        <v>152</v>
      </c>
      <c r="L139" s="114"/>
      <c r="M139" s="60" t="s">
        <v>1</v>
      </c>
      <c r="N139" s="61" t="s">
        <v>41</v>
      </c>
      <c r="O139" s="61" t="s">
        <v>153</v>
      </c>
      <c r="P139" s="61" t="s">
        <v>154</v>
      </c>
      <c r="Q139" s="61" t="s">
        <v>155</v>
      </c>
      <c r="R139" s="61" t="s">
        <v>156</v>
      </c>
      <c r="S139" s="61" t="s">
        <v>157</v>
      </c>
      <c r="T139" s="62" t="s">
        <v>158</v>
      </c>
    </row>
    <row r="140" spans="2:65" s="1" customFormat="1" ht="22.8" customHeight="1">
      <c r="B140" s="33"/>
      <c r="C140" s="65" t="s">
        <v>159</v>
      </c>
      <c r="J140" s="118">
        <f>BK140</f>
        <v>0</v>
      </c>
      <c r="L140" s="33"/>
      <c r="M140" s="63"/>
      <c r="N140" s="54"/>
      <c r="O140" s="54"/>
      <c r="P140" s="119">
        <f>P141+P468</f>
        <v>0</v>
      </c>
      <c r="Q140" s="54"/>
      <c r="R140" s="119">
        <f>R141+R468</f>
        <v>397.88701531000004</v>
      </c>
      <c r="S140" s="54"/>
      <c r="T140" s="120">
        <f>T141+T468</f>
        <v>83.771535499999999</v>
      </c>
      <c r="AT140" s="18" t="s">
        <v>76</v>
      </c>
      <c r="AU140" s="18" t="s">
        <v>122</v>
      </c>
      <c r="BK140" s="121">
        <f>BK141+BK468</f>
        <v>0</v>
      </c>
    </row>
    <row r="141" spans="2:65" s="11" customFormat="1" ht="25.95" customHeight="1">
      <c r="B141" s="122"/>
      <c r="D141" s="123" t="s">
        <v>76</v>
      </c>
      <c r="E141" s="124" t="s">
        <v>160</v>
      </c>
      <c r="F141" s="124" t="s">
        <v>161</v>
      </c>
      <c r="I141" s="125"/>
      <c r="J141" s="126">
        <f>BK141</f>
        <v>0</v>
      </c>
      <c r="L141" s="122"/>
      <c r="M141" s="127"/>
      <c r="P141" s="128">
        <f>P142+P223+P275+P294+P314+P326+P371+P455+P465</f>
        <v>0</v>
      </c>
      <c r="R141" s="128">
        <f>R142+R223+R275+R294+R314+R326+R371+R455+R465</f>
        <v>342.36156499000003</v>
      </c>
      <c r="T141" s="129">
        <f>T142+T223+T275+T294+T314+T326+T371+T455+T465</f>
        <v>83.432732000000001</v>
      </c>
      <c r="AR141" s="123" t="s">
        <v>85</v>
      </c>
      <c r="AT141" s="130" t="s">
        <v>76</v>
      </c>
      <c r="AU141" s="130" t="s">
        <v>77</v>
      </c>
      <c r="AY141" s="123" t="s">
        <v>162</v>
      </c>
      <c r="BK141" s="131">
        <f>BK142+BK223+BK275+BK294+BK314+BK326+BK371+BK455+BK465</f>
        <v>0</v>
      </c>
    </row>
    <row r="142" spans="2:65" s="11" customFormat="1" ht="22.8" customHeight="1">
      <c r="B142" s="122"/>
      <c r="D142" s="123" t="s">
        <v>76</v>
      </c>
      <c r="E142" s="132" t="s">
        <v>85</v>
      </c>
      <c r="F142" s="132" t="s">
        <v>163</v>
      </c>
      <c r="I142" s="125"/>
      <c r="J142" s="133">
        <f>BK142</f>
        <v>0</v>
      </c>
      <c r="L142" s="122"/>
      <c r="M142" s="127"/>
      <c r="P142" s="128">
        <f>SUM(P143:P222)</f>
        <v>0</v>
      </c>
      <c r="R142" s="128">
        <f>SUM(R143:R222)</f>
        <v>0</v>
      </c>
      <c r="T142" s="129">
        <f>SUM(T143:T222)</f>
        <v>0</v>
      </c>
      <c r="AR142" s="123" t="s">
        <v>85</v>
      </c>
      <c r="AT142" s="130" t="s">
        <v>76</v>
      </c>
      <c r="AU142" s="130" t="s">
        <v>85</v>
      </c>
      <c r="AY142" s="123" t="s">
        <v>162</v>
      </c>
      <c r="BK142" s="131">
        <f>SUM(BK143:BK222)</f>
        <v>0</v>
      </c>
    </row>
    <row r="143" spans="2:65" s="1" customFormat="1" ht="24.15" customHeight="1">
      <c r="B143" s="33"/>
      <c r="C143" s="134" t="s">
        <v>85</v>
      </c>
      <c r="D143" s="134" t="s">
        <v>164</v>
      </c>
      <c r="E143" s="135" t="s">
        <v>165</v>
      </c>
      <c r="F143" s="136" t="s">
        <v>166</v>
      </c>
      <c r="G143" s="137" t="s">
        <v>167</v>
      </c>
      <c r="H143" s="138">
        <v>185</v>
      </c>
      <c r="I143" s="139"/>
      <c r="J143" s="140">
        <f>ROUND(I143*H143,2)</f>
        <v>0</v>
      </c>
      <c r="K143" s="136" t="s">
        <v>168</v>
      </c>
      <c r="L143" s="33"/>
      <c r="M143" s="141" t="s">
        <v>1</v>
      </c>
      <c r="N143" s="142" t="s">
        <v>42</v>
      </c>
      <c r="P143" s="143">
        <f>O143*H143</f>
        <v>0</v>
      </c>
      <c r="Q143" s="143">
        <v>0</v>
      </c>
      <c r="R143" s="143">
        <f>Q143*H143</f>
        <v>0</v>
      </c>
      <c r="S143" s="143">
        <v>0</v>
      </c>
      <c r="T143" s="144">
        <f>S143*H143</f>
        <v>0</v>
      </c>
      <c r="AR143" s="145" t="s">
        <v>169</v>
      </c>
      <c r="AT143" s="145" t="s">
        <v>164</v>
      </c>
      <c r="AU143" s="145" t="s">
        <v>87</v>
      </c>
      <c r="AY143" s="18" t="s">
        <v>162</v>
      </c>
      <c r="BE143" s="146">
        <f>IF(N143="základní",J143,0)</f>
        <v>0</v>
      </c>
      <c r="BF143" s="146">
        <f>IF(N143="snížená",J143,0)</f>
        <v>0</v>
      </c>
      <c r="BG143" s="146">
        <f>IF(N143="zákl. přenesená",J143,0)</f>
        <v>0</v>
      </c>
      <c r="BH143" s="146">
        <f>IF(N143="sníž. přenesená",J143,0)</f>
        <v>0</v>
      </c>
      <c r="BI143" s="146">
        <f>IF(N143="nulová",J143,0)</f>
        <v>0</v>
      </c>
      <c r="BJ143" s="18" t="s">
        <v>85</v>
      </c>
      <c r="BK143" s="146">
        <f>ROUND(I143*H143,2)</f>
        <v>0</v>
      </c>
      <c r="BL143" s="18" t="s">
        <v>169</v>
      </c>
      <c r="BM143" s="145" t="s">
        <v>170</v>
      </c>
    </row>
    <row r="144" spans="2:65" s="1" customFormat="1" ht="19.2">
      <c r="B144" s="33"/>
      <c r="D144" s="147" t="s">
        <v>171</v>
      </c>
      <c r="F144" s="148" t="s">
        <v>172</v>
      </c>
      <c r="I144" s="149"/>
      <c r="L144" s="33"/>
      <c r="M144" s="150"/>
      <c r="T144" s="57"/>
      <c r="AT144" s="18" t="s">
        <v>171</v>
      </c>
      <c r="AU144" s="18" t="s">
        <v>87</v>
      </c>
    </row>
    <row r="145" spans="2:65" s="12" customFormat="1" ht="10.199999999999999">
      <c r="B145" s="151"/>
      <c r="D145" s="147" t="s">
        <v>173</v>
      </c>
      <c r="E145" s="152" t="s">
        <v>1</v>
      </c>
      <c r="F145" s="153" t="s">
        <v>174</v>
      </c>
      <c r="H145" s="152" t="s">
        <v>1</v>
      </c>
      <c r="I145" s="154"/>
      <c r="L145" s="151"/>
      <c r="M145" s="155"/>
      <c r="T145" s="156"/>
      <c r="AT145" s="152" t="s">
        <v>173</v>
      </c>
      <c r="AU145" s="152" t="s">
        <v>87</v>
      </c>
      <c r="AV145" s="12" t="s">
        <v>85</v>
      </c>
      <c r="AW145" s="12" t="s">
        <v>32</v>
      </c>
      <c r="AX145" s="12" t="s">
        <v>77</v>
      </c>
      <c r="AY145" s="152" t="s">
        <v>162</v>
      </c>
    </row>
    <row r="146" spans="2:65" s="12" customFormat="1" ht="10.199999999999999">
      <c r="B146" s="151"/>
      <c r="D146" s="147" t="s">
        <v>173</v>
      </c>
      <c r="E146" s="152" t="s">
        <v>1</v>
      </c>
      <c r="F146" s="153" t="s">
        <v>175</v>
      </c>
      <c r="H146" s="152" t="s">
        <v>1</v>
      </c>
      <c r="I146" s="154"/>
      <c r="L146" s="151"/>
      <c r="M146" s="155"/>
      <c r="T146" s="156"/>
      <c r="AT146" s="152" t="s">
        <v>173</v>
      </c>
      <c r="AU146" s="152" t="s">
        <v>87</v>
      </c>
      <c r="AV146" s="12" t="s">
        <v>85</v>
      </c>
      <c r="AW146" s="12" t="s">
        <v>32</v>
      </c>
      <c r="AX146" s="12" t="s">
        <v>77</v>
      </c>
      <c r="AY146" s="152" t="s">
        <v>162</v>
      </c>
    </row>
    <row r="147" spans="2:65" s="13" customFormat="1" ht="10.199999999999999">
      <c r="B147" s="157"/>
      <c r="D147" s="147" t="s">
        <v>173</v>
      </c>
      <c r="E147" s="158" t="s">
        <v>111</v>
      </c>
      <c r="F147" s="159" t="s">
        <v>176</v>
      </c>
      <c r="H147" s="160">
        <v>185</v>
      </c>
      <c r="I147" s="161"/>
      <c r="L147" s="157"/>
      <c r="M147" s="162"/>
      <c r="T147" s="163"/>
      <c r="AT147" s="158" t="s">
        <v>173</v>
      </c>
      <c r="AU147" s="158" t="s">
        <v>87</v>
      </c>
      <c r="AV147" s="13" t="s">
        <v>87</v>
      </c>
      <c r="AW147" s="13" t="s">
        <v>32</v>
      </c>
      <c r="AX147" s="13" t="s">
        <v>85</v>
      </c>
      <c r="AY147" s="158" t="s">
        <v>162</v>
      </c>
    </row>
    <row r="148" spans="2:65" s="1" customFormat="1" ht="33" customHeight="1">
      <c r="B148" s="33"/>
      <c r="C148" s="134" t="s">
        <v>87</v>
      </c>
      <c r="D148" s="134" t="s">
        <v>164</v>
      </c>
      <c r="E148" s="135" t="s">
        <v>177</v>
      </c>
      <c r="F148" s="136" t="s">
        <v>178</v>
      </c>
      <c r="G148" s="137" t="s">
        <v>179</v>
      </c>
      <c r="H148" s="138">
        <v>108.60299999999999</v>
      </c>
      <c r="I148" s="139"/>
      <c r="J148" s="140">
        <f>ROUND(I148*H148,2)</f>
        <v>0</v>
      </c>
      <c r="K148" s="136" t="s">
        <v>168</v>
      </c>
      <c r="L148" s="33"/>
      <c r="M148" s="141" t="s">
        <v>1</v>
      </c>
      <c r="N148" s="142" t="s">
        <v>42</v>
      </c>
      <c r="P148" s="143">
        <f>O148*H148</f>
        <v>0</v>
      </c>
      <c r="Q148" s="143">
        <v>0</v>
      </c>
      <c r="R148" s="143">
        <f>Q148*H148</f>
        <v>0</v>
      </c>
      <c r="S148" s="143">
        <v>0</v>
      </c>
      <c r="T148" s="144">
        <f>S148*H148</f>
        <v>0</v>
      </c>
      <c r="AR148" s="145" t="s">
        <v>169</v>
      </c>
      <c r="AT148" s="145" t="s">
        <v>164</v>
      </c>
      <c r="AU148" s="145" t="s">
        <v>87</v>
      </c>
      <c r="AY148" s="18" t="s">
        <v>162</v>
      </c>
      <c r="BE148" s="146">
        <f>IF(N148="základní",J148,0)</f>
        <v>0</v>
      </c>
      <c r="BF148" s="146">
        <f>IF(N148="snížená",J148,0)</f>
        <v>0</v>
      </c>
      <c r="BG148" s="146">
        <f>IF(N148="zákl. přenesená",J148,0)</f>
        <v>0</v>
      </c>
      <c r="BH148" s="146">
        <f>IF(N148="sníž. přenesená",J148,0)</f>
        <v>0</v>
      </c>
      <c r="BI148" s="146">
        <f>IF(N148="nulová",J148,0)</f>
        <v>0</v>
      </c>
      <c r="BJ148" s="18" t="s">
        <v>85</v>
      </c>
      <c r="BK148" s="146">
        <f>ROUND(I148*H148,2)</f>
        <v>0</v>
      </c>
      <c r="BL148" s="18" t="s">
        <v>169</v>
      </c>
      <c r="BM148" s="145" t="s">
        <v>180</v>
      </c>
    </row>
    <row r="149" spans="2:65" s="1" customFormat="1" ht="19.2">
      <c r="B149" s="33"/>
      <c r="D149" s="147" t="s">
        <v>171</v>
      </c>
      <c r="F149" s="148" t="s">
        <v>181</v>
      </c>
      <c r="I149" s="149"/>
      <c r="L149" s="33"/>
      <c r="M149" s="150"/>
      <c r="T149" s="57"/>
      <c r="AT149" s="18" t="s">
        <v>171</v>
      </c>
      <c r="AU149" s="18" t="s">
        <v>87</v>
      </c>
    </row>
    <row r="150" spans="2:65" s="12" customFormat="1" ht="10.199999999999999">
      <c r="B150" s="151"/>
      <c r="D150" s="147" t="s">
        <v>173</v>
      </c>
      <c r="E150" s="152" t="s">
        <v>1</v>
      </c>
      <c r="F150" s="153" t="s">
        <v>182</v>
      </c>
      <c r="H150" s="152" t="s">
        <v>1</v>
      </c>
      <c r="I150" s="154"/>
      <c r="L150" s="151"/>
      <c r="M150" s="155"/>
      <c r="T150" s="156"/>
      <c r="AT150" s="152" t="s">
        <v>173</v>
      </c>
      <c r="AU150" s="152" t="s">
        <v>87</v>
      </c>
      <c r="AV150" s="12" t="s">
        <v>85</v>
      </c>
      <c r="AW150" s="12" t="s">
        <v>32</v>
      </c>
      <c r="AX150" s="12" t="s">
        <v>77</v>
      </c>
      <c r="AY150" s="152" t="s">
        <v>162</v>
      </c>
    </row>
    <row r="151" spans="2:65" s="13" customFormat="1" ht="10.199999999999999">
      <c r="B151" s="157"/>
      <c r="D151" s="147" t="s">
        <v>173</v>
      </c>
      <c r="E151" s="158" t="s">
        <v>1</v>
      </c>
      <c r="F151" s="159" t="s">
        <v>183</v>
      </c>
      <c r="H151" s="160">
        <v>69.349999999999994</v>
      </c>
      <c r="I151" s="161"/>
      <c r="L151" s="157"/>
      <c r="M151" s="162"/>
      <c r="T151" s="163"/>
      <c r="AT151" s="158" t="s">
        <v>173</v>
      </c>
      <c r="AU151" s="158" t="s">
        <v>87</v>
      </c>
      <c r="AV151" s="13" t="s">
        <v>87</v>
      </c>
      <c r="AW151" s="13" t="s">
        <v>32</v>
      </c>
      <c r="AX151" s="13" t="s">
        <v>77</v>
      </c>
      <c r="AY151" s="158" t="s">
        <v>162</v>
      </c>
    </row>
    <row r="152" spans="2:65" s="13" customFormat="1" ht="10.199999999999999">
      <c r="B152" s="157"/>
      <c r="D152" s="147" t="s">
        <v>173</v>
      </c>
      <c r="E152" s="158" t="s">
        <v>1</v>
      </c>
      <c r="F152" s="159" t="s">
        <v>184</v>
      </c>
      <c r="H152" s="160">
        <v>11.260999999999999</v>
      </c>
      <c r="I152" s="161"/>
      <c r="L152" s="157"/>
      <c r="M152" s="162"/>
      <c r="T152" s="163"/>
      <c r="AT152" s="158" t="s">
        <v>173</v>
      </c>
      <c r="AU152" s="158" t="s">
        <v>87</v>
      </c>
      <c r="AV152" s="13" t="s">
        <v>87</v>
      </c>
      <c r="AW152" s="13" t="s">
        <v>32</v>
      </c>
      <c r="AX152" s="13" t="s">
        <v>77</v>
      </c>
      <c r="AY152" s="158" t="s">
        <v>162</v>
      </c>
    </row>
    <row r="153" spans="2:65" s="12" customFormat="1" ht="10.199999999999999">
      <c r="B153" s="151"/>
      <c r="D153" s="147" t="s">
        <v>173</v>
      </c>
      <c r="E153" s="152" t="s">
        <v>1</v>
      </c>
      <c r="F153" s="153" t="s">
        <v>185</v>
      </c>
      <c r="H153" s="152" t="s">
        <v>1</v>
      </c>
      <c r="I153" s="154"/>
      <c r="L153" s="151"/>
      <c r="M153" s="155"/>
      <c r="T153" s="156"/>
      <c r="AT153" s="152" t="s">
        <v>173</v>
      </c>
      <c r="AU153" s="152" t="s">
        <v>87</v>
      </c>
      <c r="AV153" s="12" t="s">
        <v>85</v>
      </c>
      <c r="AW153" s="12" t="s">
        <v>32</v>
      </c>
      <c r="AX153" s="12" t="s">
        <v>77</v>
      </c>
      <c r="AY153" s="152" t="s">
        <v>162</v>
      </c>
    </row>
    <row r="154" spans="2:65" s="13" customFormat="1" ht="10.199999999999999">
      <c r="B154" s="157"/>
      <c r="D154" s="147" t="s">
        <v>173</v>
      </c>
      <c r="E154" s="158" t="s">
        <v>1</v>
      </c>
      <c r="F154" s="159" t="s">
        <v>186</v>
      </c>
      <c r="H154" s="160">
        <v>21.565999999999999</v>
      </c>
      <c r="I154" s="161"/>
      <c r="L154" s="157"/>
      <c r="M154" s="162"/>
      <c r="T154" s="163"/>
      <c r="AT154" s="158" t="s">
        <v>173</v>
      </c>
      <c r="AU154" s="158" t="s">
        <v>87</v>
      </c>
      <c r="AV154" s="13" t="s">
        <v>87</v>
      </c>
      <c r="AW154" s="13" t="s">
        <v>32</v>
      </c>
      <c r="AX154" s="13" t="s">
        <v>77</v>
      </c>
      <c r="AY154" s="158" t="s">
        <v>162</v>
      </c>
    </row>
    <row r="155" spans="2:65" s="13" customFormat="1" ht="10.199999999999999">
      <c r="B155" s="157"/>
      <c r="D155" s="147" t="s">
        <v>173</v>
      </c>
      <c r="E155" s="158" t="s">
        <v>1</v>
      </c>
      <c r="F155" s="159" t="s">
        <v>187</v>
      </c>
      <c r="H155" s="160">
        <v>6.4260000000000002</v>
      </c>
      <c r="I155" s="161"/>
      <c r="L155" s="157"/>
      <c r="M155" s="162"/>
      <c r="T155" s="163"/>
      <c r="AT155" s="158" t="s">
        <v>173</v>
      </c>
      <c r="AU155" s="158" t="s">
        <v>87</v>
      </c>
      <c r="AV155" s="13" t="s">
        <v>87</v>
      </c>
      <c r="AW155" s="13" t="s">
        <v>32</v>
      </c>
      <c r="AX155" s="13" t="s">
        <v>77</v>
      </c>
      <c r="AY155" s="158" t="s">
        <v>162</v>
      </c>
    </row>
    <row r="156" spans="2:65" s="14" customFormat="1" ht="10.199999999999999">
      <c r="B156" s="164"/>
      <c r="D156" s="147" t="s">
        <v>173</v>
      </c>
      <c r="E156" s="165" t="s">
        <v>188</v>
      </c>
      <c r="F156" s="166" t="s">
        <v>189</v>
      </c>
      <c r="H156" s="167">
        <v>108.60299999999999</v>
      </c>
      <c r="I156" s="168"/>
      <c r="L156" s="164"/>
      <c r="M156" s="169"/>
      <c r="T156" s="170"/>
      <c r="AT156" s="165" t="s">
        <v>173</v>
      </c>
      <c r="AU156" s="165" t="s">
        <v>87</v>
      </c>
      <c r="AV156" s="14" t="s">
        <v>169</v>
      </c>
      <c r="AW156" s="14" t="s">
        <v>32</v>
      </c>
      <c r="AX156" s="14" t="s">
        <v>85</v>
      </c>
      <c r="AY156" s="165" t="s">
        <v>162</v>
      </c>
    </row>
    <row r="157" spans="2:65" s="1" customFormat="1" ht="24.15" customHeight="1">
      <c r="B157" s="33"/>
      <c r="C157" s="134" t="s">
        <v>190</v>
      </c>
      <c r="D157" s="134" t="s">
        <v>164</v>
      </c>
      <c r="E157" s="135" t="s">
        <v>191</v>
      </c>
      <c r="F157" s="136" t="s">
        <v>192</v>
      </c>
      <c r="G157" s="137" t="s">
        <v>179</v>
      </c>
      <c r="H157" s="138">
        <v>17.835000000000001</v>
      </c>
      <c r="I157" s="139"/>
      <c r="J157" s="140">
        <f>ROUND(I157*H157,2)</f>
        <v>0</v>
      </c>
      <c r="K157" s="136" t="s">
        <v>168</v>
      </c>
      <c r="L157" s="33"/>
      <c r="M157" s="141" t="s">
        <v>1</v>
      </c>
      <c r="N157" s="142" t="s">
        <v>42</v>
      </c>
      <c r="P157" s="143">
        <f>O157*H157</f>
        <v>0</v>
      </c>
      <c r="Q157" s="143">
        <v>0</v>
      </c>
      <c r="R157" s="143">
        <f>Q157*H157</f>
        <v>0</v>
      </c>
      <c r="S157" s="143">
        <v>0</v>
      </c>
      <c r="T157" s="144">
        <f>S157*H157</f>
        <v>0</v>
      </c>
      <c r="AR157" s="145" t="s">
        <v>169</v>
      </c>
      <c r="AT157" s="145" t="s">
        <v>164</v>
      </c>
      <c r="AU157" s="145" t="s">
        <v>87</v>
      </c>
      <c r="AY157" s="18" t="s">
        <v>162</v>
      </c>
      <c r="BE157" s="146">
        <f>IF(N157="základní",J157,0)</f>
        <v>0</v>
      </c>
      <c r="BF157" s="146">
        <f>IF(N157="snížená",J157,0)</f>
        <v>0</v>
      </c>
      <c r="BG157" s="146">
        <f>IF(N157="zákl. přenesená",J157,0)</f>
        <v>0</v>
      </c>
      <c r="BH157" s="146">
        <f>IF(N157="sníž. přenesená",J157,0)</f>
        <v>0</v>
      </c>
      <c r="BI157" s="146">
        <f>IF(N157="nulová",J157,0)</f>
        <v>0</v>
      </c>
      <c r="BJ157" s="18" t="s">
        <v>85</v>
      </c>
      <c r="BK157" s="146">
        <f>ROUND(I157*H157,2)</f>
        <v>0</v>
      </c>
      <c r="BL157" s="18" t="s">
        <v>169</v>
      </c>
      <c r="BM157" s="145" t="s">
        <v>193</v>
      </c>
    </row>
    <row r="158" spans="2:65" s="1" customFormat="1" ht="28.8">
      <c r="B158" s="33"/>
      <c r="D158" s="147" t="s">
        <v>171</v>
      </c>
      <c r="F158" s="148" t="s">
        <v>194</v>
      </c>
      <c r="I158" s="149"/>
      <c r="L158" s="33"/>
      <c r="M158" s="150"/>
      <c r="T158" s="57"/>
      <c r="AT158" s="18" t="s">
        <v>171</v>
      </c>
      <c r="AU158" s="18" t="s">
        <v>87</v>
      </c>
    </row>
    <row r="159" spans="2:65" s="12" customFormat="1" ht="10.199999999999999">
      <c r="B159" s="151"/>
      <c r="D159" s="147" t="s">
        <v>173</v>
      </c>
      <c r="E159" s="152" t="s">
        <v>1</v>
      </c>
      <c r="F159" s="153" t="s">
        <v>195</v>
      </c>
      <c r="H159" s="152" t="s">
        <v>1</v>
      </c>
      <c r="I159" s="154"/>
      <c r="L159" s="151"/>
      <c r="M159" s="155"/>
      <c r="T159" s="156"/>
      <c r="AT159" s="152" t="s">
        <v>173</v>
      </c>
      <c r="AU159" s="152" t="s">
        <v>87</v>
      </c>
      <c r="AV159" s="12" t="s">
        <v>85</v>
      </c>
      <c r="AW159" s="12" t="s">
        <v>32</v>
      </c>
      <c r="AX159" s="12" t="s">
        <v>77</v>
      </c>
      <c r="AY159" s="152" t="s">
        <v>162</v>
      </c>
    </row>
    <row r="160" spans="2:65" s="13" customFormat="1" ht="10.199999999999999">
      <c r="B160" s="157"/>
      <c r="D160" s="147" t="s">
        <v>173</v>
      </c>
      <c r="E160" s="158" t="s">
        <v>1</v>
      </c>
      <c r="F160" s="159" t="s">
        <v>196</v>
      </c>
      <c r="H160" s="160">
        <v>17.835000000000001</v>
      </c>
      <c r="I160" s="161"/>
      <c r="L160" s="157"/>
      <c r="M160" s="162"/>
      <c r="T160" s="163"/>
      <c r="AT160" s="158" t="s">
        <v>173</v>
      </c>
      <c r="AU160" s="158" t="s">
        <v>87</v>
      </c>
      <c r="AV160" s="13" t="s">
        <v>87</v>
      </c>
      <c r="AW160" s="13" t="s">
        <v>32</v>
      </c>
      <c r="AX160" s="13" t="s">
        <v>77</v>
      </c>
      <c r="AY160" s="158" t="s">
        <v>162</v>
      </c>
    </row>
    <row r="161" spans="2:65" s="14" customFormat="1" ht="10.199999999999999">
      <c r="B161" s="164"/>
      <c r="D161" s="147" t="s">
        <v>173</v>
      </c>
      <c r="E161" s="165" t="s">
        <v>100</v>
      </c>
      <c r="F161" s="166" t="s">
        <v>189</v>
      </c>
      <c r="H161" s="167">
        <v>17.835000000000001</v>
      </c>
      <c r="I161" s="168"/>
      <c r="L161" s="164"/>
      <c r="M161" s="169"/>
      <c r="T161" s="170"/>
      <c r="AT161" s="165" t="s">
        <v>173</v>
      </c>
      <c r="AU161" s="165" t="s">
        <v>87</v>
      </c>
      <c r="AV161" s="14" t="s">
        <v>169</v>
      </c>
      <c r="AW161" s="14" t="s">
        <v>32</v>
      </c>
      <c r="AX161" s="14" t="s">
        <v>85</v>
      </c>
      <c r="AY161" s="165" t="s">
        <v>162</v>
      </c>
    </row>
    <row r="162" spans="2:65" s="1" customFormat="1" ht="33" customHeight="1">
      <c r="B162" s="33"/>
      <c r="C162" s="134" t="s">
        <v>169</v>
      </c>
      <c r="D162" s="134" t="s">
        <v>164</v>
      </c>
      <c r="E162" s="135" t="s">
        <v>197</v>
      </c>
      <c r="F162" s="136" t="s">
        <v>198</v>
      </c>
      <c r="G162" s="137" t="s">
        <v>179</v>
      </c>
      <c r="H162" s="138">
        <v>114.54</v>
      </c>
      <c r="I162" s="139"/>
      <c r="J162" s="140">
        <f>ROUND(I162*H162,2)</f>
        <v>0</v>
      </c>
      <c r="K162" s="136" t="s">
        <v>168</v>
      </c>
      <c r="L162" s="33"/>
      <c r="M162" s="141" t="s">
        <v>1</v>
      </c>
      <c r="N162" s="142" t="s">
        <v>42</v>
      </c>
      <c r="P162" s="143">
        <f>O162*H162</f>
        <v>0</v>
      </c>
      <c r="Q162" s="143">
        <v>0</v>
      </c>
      <c r="R162" s="143">
        <f>Q162*H162</f>
        <v>0</v>
      </c>
      <c r="S162" s="143">
        <v>0</v>
      </c>
      <c r="T162" s="144">
        <f>S162*H162</f>
        <v>0</v>
      </c>
      <c r="AR162" s="145" t="s">
        <v>169</v>
      </c>
      <c r="AT162" s="145" t="s">
        <v>164</v>
      </c>
      <c r="AU162" s="145" t="s">
        <v>87</v>
      </c>
      <c r="AY162" s="18" t="s">
        <v>162</v>
      </c>
      <c r="BE162" s="146">
        <f>IF(N162="základní",J162,0)</f>
        <v>0</v>
      </c>
      <c r="BF162" s="146">
        <f>IF(N162="snížená",J162,0)</f>
        <v>0</v>
      </c>
      <c r="BG162" s="146">
        <f>IF(N162="zákl. přenesená",J162,0)</f>
        <v>0</v>
      </c>
      <c r="BH162" s="146">
        <f>IF(N162="sníž. přenesená",J162,0)</f>
        <v>0</v>
      </c>
      <c r="BI162" s="146">
        <f>IF(N162="nulová",J162,0)</f>
        <v>0</v>
      </c>
      <c r="BJ162" s="18" t="s">
        <v>85</v>
      </c>
      <c r="BK162" s="146">
        <f>ROUND(I162*H162,2)</f>
        <v>0</v>
      </c>
      <c r="BL162" s="18" t="s">
        <v>169</v>
      </c>
      <c r="BM162" s="145" t="s">
        <v>199</v>
      </c>
    </row>
    <row r="163" spans="2:65" s="1" customFormat="1" ht="28.8">
      <c r="B163" s="33"/>
      <c r="D163" s="147" t="s">
        <v>171</v>
      </c>
      <c r="F163" s="148" t="s">
        <v>200</v>
      </c>
      <c r="I163" s="149"/>
      <c r="L163" s="33"/>
      <c r="M163" s="150"/>
      <c r="T163" s="57"/>
      <c r="AT163" s="18" t="s">
        <v>171</v>
      </c>
      <c r="AU163" s="18" t="s">
        <v>87</v>
      </c>
    </row>
    <row r="164" spans="2:65" s="13" customFormat="1" ht="20.399999999999999">
      <c r="B164" s="157"/>
      <c r="D164" s="147" t="s">
        <v>173</v>
      </c>
      <c r="E164" s="158" t="s">
        <v>1</v>
      </c>
      <c r="F164" s="159" t="s">
        <v>201</v>
      </c>
      <c r="H164" s="160">
        <v>34.561</v>
      </c>
      <c r="I164" s="161"/>
      <c r="L164" s="157"/>
      <c r="M164" s="162"/>
      <c r="T164" s="163"/>
      <c r="AT164" s="158" t="s">
        <v>173</v>
      </c>
      <c r="AU164" s="158" t="s">
        <v>87</v>
      </c>
      <c r="AV164" s="13" t="s">
        <v>87</v>
      </c>
      <c r="AW164" s="13" t="s">
        <v>32</v>
      </c>
      <c r="AX164" s="13" t="s">
        <v>77</v>
      </c>
      <c r="AY164" s="158" t="s">
        <v>162</v>
      </c>
    </row>
    <row r="165" spans="2:65" s="13" customFormat="1" ht="20.399999999999999">
      <c r="B165" s="157"/>
      <c r="D165" s="147" t="s">
        <v>173</v>
      </c>
      <c r="E165" s="158" t="s">
        <v>1</v>
      </c>
      <c r="F165" s="159" t="s">
        <v>202</v>
      </c>
      <c r="H165" s="160">
        <v>16.061</v>
      </c>
      <c r="I165" s="161"/>
      <c r="L165" s="157"/>
      <c r="M165" s="162"/>
      <c r="T165" s="163"/>
      <c r="AT165" s="158" t="s">
        <v>173</v>
      </c>
      <c r="AU165" s="158" t="s">
        <v>87</v>
      </c>
      <c r="AV165" s="13" t="s">
        <v>87</v>
      </c>
      <c r="AW165" s="13" t="s">
        <v>32</v>
      </c>
      <c r="AX165" s="13" t="s">
        <v>77</v>
      </c>
      <c r="AY165" s="158" t="s">
        <v>162</v>
      </c>
    </row>
    <row r="166" spans="2:65" s="13" customFormat="1" ht="10.199999999999999">
      <c r="B166" s="157"/>
      <c r="D166" s="147" t="s">
        <v>173</v>
      </c>
      <c r="E166" s="158" t="s">
        <v>1</v>
      </c>
      <c r="F166" s="159" t="s">
        <v>203</v>
      </c>
      <c r="H166" s="160">
        <v>3.9950000000000001</v>
      </c>
      <c r="I166" s="161"/>
      <c r="L166" s="157"/>
      <c r="M166" s="162"/>
      <c r="T166" s="163"/>
      <c r="AT166" s="158" t="s">
        <v>173</v>
      </c>
      <c r="AU166" s="158" t="s">
        <v>87</v>
      </c>
      <c r="AV166" s="13" t="s">
        <v>87</v>
      </c>
      <c r="AW166" s="13" t="s">
        <v>32</v>
      </c>
      <c r="AX166" s="13" t="s">
        <v>77</v>
      </c>
      <c r="AY166" s="158" t="s">
        <v>162</v>
      </c>
    </row>
    <row r="167" spans="2:65" s="13" customFormat="1" ht="10.199999999999999">
      <c r="B167" s="157"/>
      <c r="D167" s="147" t="s">
        <v>173</v>
      </c>
      <c r="E167" s="158" t="s">
        <v>1</v>
      </c>
      <c r="F167" s="159" t="s">
        <v>204</v>
      </c>
      <c r="H167" s="160">
        <v>24.777000000000001</v>
      </c>
      <c r="I167" s="161"/>
      <c r="L167" s="157"/>
      <c r="M167" s="162"/>
      <c r="T167" s="163"/>
      <c r="AT167" s="158" t="s">
        <v>173</v>
      </c>
      <c r="AU167" s="158" t="s">
        <v>87</v>
      </c>
      <c r="AV167" s="13" t="s">
        <v>87</v>
      </c>
      <c r="AW167" s="13" t="s">
        <v>32</v>
      </c>
      <c r="AX167" s="13" t="s">
        <v>77</v>
      </c>
      <c r="AY167" s="158" t="s">
        <v>162</v>
      </c>
    </row>
    <row r="168" spans="2:65" s="13" customFormat="1" ht="20.399999999999999">
      <c r="B168" s="157"/>
      <c r="D168" s="147" t="s">
        <v>173</v>
      </c>
      <c r="E168" s="158" t="s">
        <v>1</v>
      </c>
      <c r="F168" s="159" t="s">
        <v>205</v>
      </c>
      <c r="H168" s="160">
        <v>3.83</v>
      </c>
      <c r="I168" s="161"/>
      <c r="L168" s="157"/>
      <c r="M168" s="162"/>
      <c r="T168" s="163"/>
      <c r="AT168" s="158" t="s">
        <v>173</v>
      </c>
      <c r="AU168" s="158" t="s">
        <v>87</v>
      </c>
      <c r="AV168" s="13" t="s">
        <v>87</v>
      </c>
      <c r="AW168" s="13" t="s">
        <v>32</v>
      </c>
      <c r="AX168" s="13" t="s">
        <v>77</v>
      </c>
      <c r="AY168" s="158" t="s">
        <v>162</v>
      </c>
    </row>
    <row r="169" spans="2:65" s="13" customFormat="1" ht="20.399999999999999">
      <c r="B169" s="157"/>
      <c r="D169" s="147" t="s">
        <v>173</v>
      </c>
      <c r="E169" s="158" t="s">
        <v>1</v>
      </c>
      <c r="F169" s="159" t="s">
        <v>206</v>
      </c>
      <c r="H169" s="160">
        <v>5.4640000000000004</v>
      </c>
      <c r="I169" s="161"/>
      <c r="L169" s="157"/>
      <c r="M169" s="162"/>
      <c r="T169" s="163"/>
      <c r="AT169" s="158" t="s">
        <v>173</v>
      </c>
      <c r="AU169" s="158" t="s">
        <v>87</v>
      </c>
      <c r="AV169" s="13" t="s">
        <v>87</v>
      </c>
      <c r="AW169" s="13" t="s">
        <v>32</v>
      </c>
      <c r="AX169" s="13" t="s">
        <v>77</v>
      </c>
      <c r="AY169" s="158" t="s">
        <v>162</v>
      </c>
    </row>
    <row r="170" spans="2:65" s="13" customFormat="1" ht="20.399999999999999">
      <c r="B170" s="157"/>
      <c r="D170" s="147" t="s">
        <v>173</v>
      </c>
      <c r="E170" s="158" t="s">
        <v>1</v>
      </c>
      <c r="F170" s="159" t="s">
        <v>207</v>
      </c>
      <c r="H170" s="160">
        <v>6.5810000000000004</v>
      </c>
      <c r="I170" s="161"/>
      <c r="L170" s="157"/>
      <c r="M170" s="162"/>
      <c r="T170" s="163"/>
      <c r="AT170" s="158" t="s">
        <v>173</v>
      </c>
      <c r="AU170" s="158" t="s">
        <v>87</v>
      </c>
      <c r="AV170" s="13" t="s">
        <v>87</v>
      </c>
      <c r="AW170" s="13" t="s">
        <v>32</v>
      </c>
      <c r="AX170" s="13" t="s">
        <v>77</v>
      </c>
      <c r="AY170" s="158" t="s">
        <v>162</v>
      </c>
    </row>
    <row r="171" spans="2:65" s="13" customFormat="1" ht="10.199999999999999">
      <c r="B171" s="157"/>
      <c r="D171" s="147" t="s">
        <v>173</v>
      </c>
      <c r="E171" s="158" t="s">
        <v>1</v>
      </c>
      <c r="F171" s="159" t="s">
        <v>208</v>
      </c>
      <c r="H171" s="160">
        <v>19.271000000000001</v>
      </c>
      <c r="I171" s="161"/>
      <c r="L171" s="157"/>
      <c r="M171" s="162"/>
      <c r="T171" s="163"/>
      <c r="AT171" s="158" t="s">
        <v>173</v>
      </c>
      <c r="AU171" s="158" t="s">
        <v>87</v>
      </c>
      <c r="AV171" s="13" t="s">
        <v>87</v>
      </c>
      <c r="AW171" s="13" t="s">
        <v>32</v>
      </c>
      <c r="AX171" s="13" t="s">
        <v>77</v>
      </c>
      <c r="AY171" s="158" t="s">
        <v>162</v>
      </c>
    </row>
    <row r="172" spans="2:65" s="14" customFormat="1" ht="10.199999999999999">
      <c r="B172" s="164"/>
      <c r="D172" s="147" t="s">
        <v>173</v>
      </c>
      <c r="E172" s="165" t="s">
        <v>102</v>
      </c>
      <c r="F172" s="166" t="s">
        <v>189</v>
      </c>
      <c r="H172" s="167">
        <v>114.54</v>
      </c>
      <c r="I172" s="168"/>
      <c r="L172" s="164"/>
      <c r="M172" s="169"/>
      <c r="T172" s="170"/>
      <c r="AT172" s="165" t="s">
        <v>173</v>
      </c>
      <c r="AU172" s="165" t="s">
        <v>87</v>
      </c>
      <c r="AV172" s="14" t="s">
        <v>169</v>
      </c>
      <c r="AW172" s="14" t="s">
        <v>32</v>
      </c>
      <c r="AX172" s="14" t="s">
        <v>85</v>
      </c>
      <c r="AY172" s="165" t="s">
        <v>162</v>
      </c>
    </row>
    <row r="173" spans="2:65" s="1" customFormat="1" ht="37.799999999999997" customHeight="1">
      <c r="B173" s="33"/>
      <c r="C173" s="134" t="s">
        <v>209</v>
      </c>
      <c r="D173" s="134" t="s">
        <v>164</v>
      </c>
      <c r="E173" s="135" t="s">
        <v>210</v>
      </c>
      <c r="F173" s="136" t="s">
        <v>211</v>
      </c>
      <c r="G173" s="137" t="s">
        <v>179</v>
      </c>
      <c r="H173" s="138">
        <v>37</v>
      </c>
      <c r="I173" s="139"/>
      <c r="J173" s="140">
        <f>ROUND(I173*H173,2)</f>
        <v>0</v>
      </c>
      <c r="K173" s="136" t="s">
        <v>168</v>
      </c>
      <c r="L173" s="33"/>
      <c r="M173" s="141" t="s">
        <v>1</v>
      </c>
      <c r="N173" s="142" t="s">
        <v>42</v>
      </c>
      <c r="P173" s="143">
        <f>O173*H173</f>
        <v>0</v>
      </c>
      <c r="Q173" s="143">
        <v>0</v>
      </c>
      <c r="R173" s="143">
        <f>Q173*H173</f>
        <v>0</v>
      </c>
      <c r="S173" s="143">
        <v>0</v>
      </c>
      <c r="T173" s="144">
        <f>S173*H173</f>
        <v>0</v>
      </c>
      <c r="AR173" s="145" t="s">
        <v>169</v>
      </c>
      <c r="AT173" s="145" t="s">
        <v>164</v>
      </c>
      <c r="AU173" s="145" t="s">
        <v>87</v>
      </c>
      <c r="AY173" s="18" t="s">
        <v>162</v>
      </c>
      <c r="BE173" s="146">
        <f>IF(N173="základní",J173,0)</f>
        <v>0</v>
      </c>
      <c r="BF173" s="146">
        <f>IF(N173="snížená",J173,0)</f>
        <v>0</v>
      </c>
      <c r="BG173" s="146">
        <f>IF(N173="zákl. přenesená",J173,0)</f>
        <v>0</v>
      </c>
      <c r="BH173" s="146">
        <f>IF(N173="sníž. přenesená",J173,0)</f>
        <v>0</v>
      </c>
      <c r="BI173" s="146">
        <f>IF(N173="nulová",J173,0)</f>
        <v>0</v>
      </c>
      <c r="BJ173" s="18" t="s">
        <v>85</v>
      </c>
      <c r="BK173" s="146">
        <f>ROUND(I173*H173,2)</f>
        <v>0</v>
      </c>
      <c r="BL173" s="18" t="s">
        <v>169</v>
      </c>
      <c r="BM173" s="145" t="s">
        <v>212</v>
      </c>
    </row>
    <row r="174" spans="2:65" s="1" customFormat="1" ht="38.4">
      <c r="B174" s="33"/>
      <c r="D174" s="147" t="s">
        <v>171</v>
      </c>
      <c r="F174" s="148" t="s">
        <v>213</v>
      </c>
      <c r="I174" s="149"/>
      <c r="L174" s="33"/>
      <c r="M174" s="150"/>
      <c r="T174" s="57"/>
      <c r="AT174" s="18" t="s">
        <v>171</v>
      </c>
      <c r="AU174" s="18" t="s">
        <v>87</v>
      </c>
    </row>
    <row r="175" spans="2:65" s="12" customFormat="1" ht="10.199999999999999">
      <c r="B175" s="151"/>
      <c r="D175" s="147" t="s">
        <v>173</v>
      </c>
      <c r="E175" s="152" t="s">
        <v>1</v>
      </c>
      <c r="F175" s="153" t="s">
        <v>214</v>
      </c>
      <c r="H175" s="152" t="s">
        <v>1</v>
      </c>
      <c r="I175" s="154"/>
      <c r="L175" s="151"/>
      <c r="M175" s="155"/>
      <c r="T175" s="156"/>
      <c r="AT175" s="152" t="s">
        <v>173</v>
      </c>
      <c r="AU175" s="152" t="s">
        <v>87</v>
      </c>
      <c r="AV175" s="12" t="s">
        <v>85</v>
      </c>
      <c r="AW175" s="12" t="s">
        <v>32</v>
      </c>
      <c r="AX175" s="12" t="s">
        <v>77</v>
      </c>
      <c r="AY175" s="152" t="s">
        <v>162</v>
      </c>
    </row>
    <row r="176" spans="2:65" s="13" customFormat="1" ht="10.199999999999999">
      <c r="B176" s="157"/>
      <c r="D176" s="147" t="s">
        <v>173</v>
      </c>
      <c r="E176" s="158" t="s">
        <v>1</v>
      </c>
      <c r="F176" s="159" t="s">
        <v>215</v>
      </c>
      <c r="H176" s="160">
        <v>37</v>
      </c>
      <c r="I176" s="161"/>
      <c r="L176" s="157"/>
      <c r="M176" s="162"/>
      <c r="T176" s="163"/>
      <c r="AT176" s="158" t="s">
        <v>173</v>
      </c>
      <c r="AU176" s="158" t="s">
        <v>87</v>
      </c>
      <c r="AV176" s="13" t="s">
        <v>87</v>
      </c>
      <c r="AW176" s="13" t="s">
        <v>32</v>
      </c>
      <c r="AX176" s="13" t="s">
        <v>85</v>
      </c>
      <c r="AY176" s="158" t="s">
        <v>162</v>
      </c>
    </row>
    <row r="177" spans="2:65" s="1" customFormat="1" ht="37.799999999999997" customHeight="1">
      <c r="B177" s="33"/>
      <c r="C177" s="134" t="s">
        <v>216</v>
      </c>
      <c r="D177" s="134" t="s">
        <v>164</v>
      </c>
      <c r="E177" s="135" t="s">
        <v>210</v>
      </c>
      <c r="F177" s="136" t="s">
        <v>211</v>
      </c>
      <c r="G177" s="137" t="s">
        <v>179</v>
      </c>
      <c r="H177" s="138">
        <v>210.63399999999999</v>
      </c>
      <c r="I177" s="139"/>
      <c r="J177" s="140">
        <f>ROUND(I177*H177,2)</f>
        <v>0</v>
      </c>
      <c r="K177" s="136" t="s">
        <v>168</v>
      </c>
      <c r="L177" s="33"/>
      <c r="M177" s="141" t="s">
        <v>1</v>
      </c>
      <c r="N177" s="142" t="s">
        <v>42</v>
      </c>
      <c r="P177" s="143">
        <f>O177*H177</f>
        <v>0</v>
      </c>
      <c r="Q177" s="143">
        <v>0</v>
      </c>
      <c r="R177" s="143">
        <f>Q177*H177</f>
        <v>0</v>
      </c>
      <c r="S177" s="143">
        <v>0</v>
      </c>
      <c r="T177" s="144">
        <f>S177*H177</f>
        <v>0</v>
      </c>
      <c r="AR177" s="145" t="s">
        <v>169</v>
      </c>
      <c r="AT177" s="145" t="s">
        <v>164</v>
      </c>
      <c r="AU177" s="145" t="s">
        <v>87</v>
      </c>
      <c r="AY177" s="18" t="s">
        <v>162</v>
      </c>
      <c r="BE177" s="146">
        <f>IF(N177="základní",J177,0)</f>
        <v>0</v>
      </c>
      <c r="BF177" s="146">
        <f>IF(N177="snížená",J177,0)</f>
        <v>0</v>
      </c>
      <c r="BG177" s="146">
        <f>IF(N177="zákl. přenesená",J177,0)</f>
        <v>0</v>
      </c>
      <c r="BH177" s="146">
        <f>IF(N177="sníž. přenesená",J177,0)</f>
        <v>0</v>
      </c>
      <c r="BI177" s="146">
        <f>IF(N177="nulová",J177,0)</f>
        <v>0</v>
      </c>
      <c r="BJ177" s="18" t="s">
        <v>85</v>
      </c>
      <c r="BK177" s="146">
        <f>ROUND(I177*H177,2)</f>
        <v>0</v>
      </c>
      <c r="BL177" s="18" t="s">
        <v>169</v>
      </c>
      <c r="BM177" s="145" t="s">
        <v>217</v>
      </c>
    </row>
    <row r="178" spans="2:65" s="1" customFormat="1" ht="38.4">
      <c r="B178" s="33"/>
      <c r="D178" s="147" t="s">
        <v>171</v>
      </c>
      <c r="F178" s="148" t="s">
        <v>213</v>
      </c>
      <c r="I178" s="149"/>
      <c r="L178" s="33"/>
      <c r="M178" s="150"/>
      <c r="T178" s="57"/>
      <c r="AT178" s="18" t="s">
        <v>171</v>
      </c>
      <c r="AU178" s="18" t="s">
        <v>87</v>
      </c>
    </row>
    <row r="179" spans="2:65" s="12" customFormat="1" ht="10.199999999999999">
      <c r="B179" s="151"/>
      <c r="D179" s="147" t="s">
        <v>173</v>
      </c>
      <c r="E179" s="152" t="s">
        <v>1</v>
      </c>
      <c r="F179" s="153" t="s">
        <v>218</v>
      </c>
      <c r="H179" s="152" t="s">
        <v>1</v>
      </c>
      <c r="I179" s="154"/>
      <c r="L179" s="151"/>
      <c r="M179" s="155"/>
      <c r="T179" s="156"/>
      <c r="AT179" s="152" t="s">
        <v>173</v>
      </c>
      <c r="AU179" s="152" t="s">
        <v>87</v>
      </c>
      <c r="AV179" s="12" t="s">
        <v>85</v>
      </c>
      <c r="AW179" s="12" t="s">
        <v>32</v>
      </c>
      <c r="AX179" s="12" t="s">
        <v>77</v>
      </c>
      <c r="AY179" s="152" t="s">
        <v>162</v>
      </c>
    </row>
    <row r="180" spans="2:65" s="13" customFormat="1" ht="10.199999999999999">
      <c r="B180" s="157"/>
      <c r="D180" s="147" t="s">
        <v>173</v>
      </c>
      <c r="E180" s="158" t="s">
        <v>1</v>
      </c>
      <c r="F180" s="159" t="s">
        <v>219</v>
      </c>
      <c r="H180" s="160">
        <v>210.63399999999999</v>
      </c>
      <c r="I180" s="161"/>
      <c r="L180" s="157"/>
      <c r="M180" s="162"/>
      <c r="T180" s="163"/>
      <c r="AT180" s="158" t="s">
        <v>173</v>
      </c>
      <c r="AU180" s="158" t="s">
        <v>87</v>
      </c>
      <c r="AV180" s="13" t="s">
        <v>87</v>
      </c>
      <c r="AW180" s="13" t="s">
        <v>32</v>
      </c>
      <c r="AX180" s="13" t="s">
        <v>85</v>
      </c>
      <c r="AY180" s="158" t="s">
        <v>162</v>
      </c>
    </row>
    <row r="181" spans="2:65" s="1" customFormat="1" ht="37.799999999999997" customHeight="1">
      <c r="B181" s="33"/>
      <c r="C181" s="134" t="s">
        <v>220</v>
      </c>
      <c r="D181" s="134" t="s">
        <v>164</v>
      </c>
      <c r="E181" s="135" t="s">
        <v>221</v>
      </c>
      <c r="F181" s="136" t="s">
        <v>222</v>
      </c>
      <c r="G181" s="137" t="s">
        <v>179</v>
      </c>
      <c r="H181" s="138">
        <v>27.058</v>
      </c>
      <c r="I181" s="139"/>
      <c r="J181" s="140">
        <f>ROUND(I181*H181,2)</f>
        <v>0</v>
      </c>
      <c r="K181" s="136" t="s">
        <v>168</v>
      </c>
      <c r="L181" s="33"/>
      <c r="M181" s="141" t="s">
        <v>1</v>
      </c>
      <c r="N181" s="142" t="s">
        <v>42</v>
      </c>
      <c r="P181" s="143">
        <f>O181*H181</f>
        <v>0</v>
      </c>
      <c r="Q181" s="143">
        <v>0</v>
      </c>
      <c r="R181" s="143">
        <f>Q181*H181</f>
        <v>0</v>
      </c>
      <c r="S181" s="143">
        <v>0</v>
      </c>
      <c r="T181" s="144">
        <f>S181*H181</f>
        <v>0</v>
      </c>
      <c r="AR181" s="145" t="s">
        <v>169</v>
      </c>
      <c r="AT181" s="145" t="s">
        <v>164</v>
      </c>
      <c r="AU181" s="145" t="s">
        <v>87</v>
      </c>
      <c r="AY181" s="18" t="s">
        <v>162</v>
      </c>
      <c r="BE181" s="146">
        <f>IF(N181="základní",J181,0)</f>
        <v>0</v>
      </c>
      <c r="BF181" s="146">
        <f>IF(N181="snížená",J181,0)</f>
        <v>0</v>
      </c>
      <c r="BG181" s="146">
        <f>IF(N181="zákl. přenesená",J181,0)</f>
        <v>0</v>
      </c>
      <c r="BH181" s="146">
        <f>IF(N181="sníž. přenesená",J181,0)</f>
        <v>0</v>
      </c>
      <c r="BI181" s="146">
        <f>IF(N181="nulová",J181,0)</f>
        <v>0</v>
      </c>
      <c r="BJ181" s="18" t="s">
        <v>85</v>
      </c>
      <c r="BK181" s="146">
        <f>ROUND(I181*H181,2)</f>
        <v>0</v>
      </c>
      <c r="BL181" s="18" t="s">
        <v>169</v>
      </c>
      <c r="BM181" s="145" t="s">
        <v>223</v>
      </c>
    </row>
    <row r="182" spans="2:65" s="1" customFormat="1" ht="38.4">
      <c r="B182" s="33"/>
      <c r="D182" s="147" t="s">
        <v>171</v>
      </c>
      <c r="F182" s="148" t="s">
        <v>224</v>
      </c>
      <c r="I182" s="149"/>
      <c r="L182" s="33"/>
      <c r="M182" s="150"/>
      <c r="T182" s="57"/>
      <c r="AT182" s="18" t="s">
        <v>171</v>
      </c>
      <c r="AU182" s="18" t="s">
        <v>87</v>
      </c>
    </row>
    <row r="183" spans="2:65" s="12" customFormat="1" ht="10.199999999999999">
      <c r="B183" s="151"/>
      <c r="D183" s="147" t="s">
        <v>173</v>
      </c>
      <c r="E183" s="152" t="s">
        <v>1</v>
      </c>
      <c r="F183" s="153" t="s">
        <v>225</v>
      </c>
      <c r="H183" s="152" t="s">
        <v>1</v>
      </c>
      <c r="I183" s="154"/>
      <c r="L183" s="151"/>
      <c r="M183" s="155"/>
      <c r="T183" s="156"/>
      <c r="AT183" s="152" t="s">
        <v>173</v>
      </c>
      <c r="AU183" s="152" t="s">
        <v>87</v>
      </c>
      <c r="AV183" s="12" t="s">
        <v>85</v>
      </c>
      <c r="AW183" s="12" t="s">
        <v>32</v>
      </c>
      <c r="AX183" s="12" t="s">
        <v>77</v>
      </c>
      <c r="AY183" s="152" t="s">
        <v>162</v>
      </c>
    </row>
    <row r="184" spans="2:65" s="13" customFormat="1" ht="10.199999999999999">
      <c r="B184" s="157"/>
      <c r="D184" s="147" t="s">
        <v>173</v>
      </c>
      <c r="E184" s="158" t="s">
        <v>107</v>
      </c>
      <c r="F184" s="159" t="s">
        <v>226</v>
      </c>
      <c r="H184" s="160">
        <v>27.058</v>
      </c>
      <c r="I184" s="161"/>
      <c r="L184" s="157"/>
      <c r="M184" s="162"/>
      <c r="T184" s="163"/>
      <c r="AT184" s="158" t="s">
        <v>173</v>
      </c>
      <c r="AU184" s="158" t="s">
        <v>87</v>
      </c>
      <c r="AV184" s="13" t="s">
        <v>87</v>
      </c>
      <c r="AW184" s="13" t="s">
        <v>32</v>
      </c>
      <c r="AX184" s="13" t="s">
        <v>85</v>
      </c>
      <c r="AY184" s="158" t="s">
        <v>162</v>
      </c>
    </row>
    <row r="185" spans="2:65" s="1" customFormat="1" ht="24.15" customHeight="1">
      <c r="B185" s="33"/>
      <c r="C185" s="134" t="s">
        <v>227</v>
      </c>
      <c r="D185" s="134" t="s">
        <v>164</v>
      </c>
      <c r="E185" s="135" t="s">
        <v>228</v>
      </c>
      <c r="F185" s="136" t="s">
        <v>229</v>
      </c>
      <c r="G185" s="137" t="s">
        <v>179</v>
      </c>
      <c r="H185" s="138">
        <v>37</v>
      </c>
      <c r="I185" s="139"/>
      <c r="J185" s="140">
        <f>ROUND(I185*H185,2)</f>
        <v>0</v>
      </c>
      <c r="K185" s="136" t="s">
        <v>168</v>
      </c>
      <c r="L185" s="33"/>
      <c r="M185" s="141" t="s">
        <v>1</v>
      </c>
      <c r="N185" s="142" t="s">
        <v>42</v>
      </c>
      <c r="P185" s="143">
        <f>O185*H185</f>
        <v>0</v>
      </c>
      <c r="Q185" s="143">
        <v>0</v>
      </c>
      <c r="R185" s="143">
        <f>Q185*H185</f>
        <v>0</v>
      </c>
      <c r="S185" s="143">
        <v>0</v>
      </c>
      <c r="T185" s="144">
        <f>S185*H185</f>
        <v>0</v>
      </c>
      <c r="AR185" s="145" t="s">
        <v>169</v>
      </c>
      <c r="AT185" s="145" t="s">
        <v>164</v>
      </c>
      <c r="AU185" s="145" t="s">
        <v>87</v>
      </c>
      <c r="AY185" s="18" t="s">
        <v>162</v>
      </c>
      <c r="BE185" s="146">
        <f>IF(N185="základní",J185,0)</f>
        <v>0</v>
      </c>
      <c r="BF185" s="146">
        <f>IF(N185="snížená",J185,0)</f>
        <v>0</v>
      </c>
      <c r="BG185" s="146">
        <f>IF(N185="zákl. přenesená",J185,0)</f>
        <v>0</v>
      </c>
      <c r="BH185" s="146">
        <f>IF(N185="sníž. přenesená",J185,0)</f>
        <v>0</v>
      </c>
      <c r="BI185" s="146">
        <f>IF(N185="nulová",J185,0)</f>
        <v>0</v>
      </c>
      <c r="BJ185" s="18" t="s">
        <v>85</v>
      </c>
      <c r="BK185" s="146">
        <f>ROUND(I185*H185,2)</f>
        <v>0</v>
      </c>
      <c r="BL185" s="18" t="s">
        <v>169</v>
      </c>
      <c r="BM185" s="145" t="s">
        <v>230</v>
      </c>
    </row>
    <row r="186" spans="2:65" s="1" customFormat="1" ht="28.8">
      <c r="B186" s="33"/>
      <c r="D186" s="147" t="s">
        <v>171</v>
      </c>
      <c r="F186" s="148" t="s">
        <v>231</v>
      </c>
      <c r="I186" s="149"/>
      <c r="L186" s="33"/>
      <c r="M186" s="150"/>
      <c r="T186" s="57"/>
      <c r="AT186" s="18" t="s">
        <v>171</v>
      </c>
      <c r="AU186" s="18" t="s">
        <v>87</v>
      </c>
    </row>
    <row r="187" spans="2:65" s="12" customFormat="1" ht="10.199999999999999">
      <c r="B187" s="151"/>
      <c r="D187" s="147" t="s">
        <v>173</v>
      </c>
      <c r="E187" s="152" t="s">
        <v>1</v>
      </c>
      <c r="F187" s="153" t="s">
        <v>232</v>
      </c>
      <c r="H187" s="152" t="s">
        <v>1</v>
      </c>
      <c r="I187" s="154"/>
      <c r="L187" s="151"/>
      <c r="M187" s="155"/>
      <c r="T187" s="156"/>
      <c r="AT187" s="152" t="s">
        <v>173</v>
      </c>
      <c r="AU187" s="152" t="s">
        <v>87</v>
      </c>
      <c r="AV187" s="12" t="s">
        <v>85</v>
      </c>
      <c r="AW187" s="12" t="s">
        <v>32</v>
      </c>
      <c r="AX187" s="12" t="s">
        <v>77</v>
      </c>
      <c r="AY187" s="152" t="s">
        <v>162</v>
      </c>
    </row>
    <row r="188" spans="2:65" s="13" customFormat="1" ht="10.199999999999999">
      <c r="B188" s="157"/>
      <c r="D188" s="147" t="s">
        <v>173</v>
      </c>
      <c r="E188" s="158" t="s">
        <v>1</v>
      </c>
      <c r="F188" s="159" t="s">
        <v>215</v>
      </c>
      <c r="H188" s="160">
        <v>37</v>
      </c>
      <c r="I188" s="161"/>
      <c r="L188" s="157"/>
      <c r="M188" s="162"/>
      <c r="T188" s="163"/>
      <c r="AT188" s="158" t="s">
        <v>173</v>
      </c>
      <c r="AU188" s="158" t="s">
        <v>87</v>
      </c>
      <c r="AV188" s="13" t="s">
        <v>87</v>
      </c>
      <c r="AW188" s="13" t="s">
        <v>32</v>
      </c>
      <c r="AX188" s="13" t="s">
        <v>85</v>
      </c>
      <c r="AY188" s="158" t="s">
        <v>162</v>
      </c>
    </row>
    <row r="189" spans="2:65" s="1" customFormat="1" ht="24.15" customHeight="1">
      <c r="B189" s="33"/>
      <c r="C189" s="134" t="s">
        <v>233</v>
      </c>
      <c r="D189" s="134" t="s">
        <v>164</v>
      </c>
      <c r="E189" s="135" t="s">
        <v>234</v>
      </c>
      <c r="F189" s="136" t="s">
        <v>235</v>
      </c>
      <c r="G189" s="137" t="s">
        <v>179</v>
      </c>
      <c r="H189" s="138">
        <v>105.31699999999999</v>
      </c>
      <c r="I189" s="139"/>
      <c r="J189" s="140">
        <f>ROUND(I189*H189,2)</f>
        <v>0</v>
      </c>
      <c r="K189" s="136" t="s">
        <v>168</v>
      </c>
      <c r="L189" s="33"/>
      <c r="M189" s="141" t="s">
        <v>1</v>
      </c>
      <c r="N189" s="142" t="s">
        <v>42</v>
      </c>
      <c r="P189" s="143">
        <f>O189*H189</f>
        <v>0</v>
      </c>
      <c r="Q189" s="143">
        <v>0</v>
      </c>
      <c r="R189" s="143">
        <f>Q189*H189</f>
        <v>0</v>
      </c>
      <c r="S189" s="143">
        <v>0</v>
      </c>
      <c r="T189" s="144">
        <f>S189*H189</f>
        <v>0</v>
      </c>
      <c r="AR189" s="145" t="s">
        <v>169</v>
      </c>
      <c r="AT189" s="145" t="s">
        <v>164</v>
      </c>
      <c r="AU189" s="145" t="s">
        <v>87</v>
      </c>
      <c r="AY189" s="18" t="s">
        <v>162</v>
      </c>
      <c r="BE189" s="146">
        <f>IF(N189="základní",J189,0)</f>
        <v>0</v>
      </c>
      <c r="BF189" s="146">
        <f>IF(N189="snížená",J189,0)</f>
        <v>0</v>
      </c>
      <c r="BG189" s="146">
        <f>IF(N189="zákl. přenesená",J189,0)</f>
        <v>0</v>
      </c>
      <c r="BH189" s="146">
        <f>IF(N189="sníž. přenesená",J189,0)</f>
        <v>0</v>
      </c>
      <c r="BI189" s="146">
        <f>IF(N189="nulová",J189,0)</f>
        <v>0</v>
      </c>
      <c r="BJ189" s="18" t="s">
        <v>85</v>
      </c>
      <c r="BK189" s="146">
        <f>ROUND(I189*H189,2)</f>
        <v>0</v>
      </c>
      <c r="BL189" s="18" t="s">
        <v>169</v>
      </c>
      <c r="BM189" s="145" t="s">
        <v>236</v>
      </c>
    </row>
    <row r="190" spans="2:65" s="1" customFormat="1" ht="28.8">
      <c r="B190" s="33"/>
      <c r="D190" s="147" t="s">
        <v>171</v>
      </c>
      <c r="F190" s="148" t="s">
        <v>237</v>
      </c>
      <c r="I190" s="149"/>
      <c r="L190" s="33"/>
      <c r="M190" s="150"/>
      <c r="T190" s="57"/>
      <c r="AT190" s="18" t="s">
        <v>171</v>
      </c>
      <c r="AU190" s="18" t="s">
        <v>87</v>
      </c>
    </row>
    <row r="191" spans="2:65" s="13" customFormat="1" ht="10.199999999999999">
      <c r="B191" s="157"/>
      <c r="D191" s="147" t="s">
        <v>173</v>
      </c>
      <c r="E191" s="158" t="s">
        <v>1</v>
      </c>
      <c r="F191" s="159" t="s">
        <v>114</v>
      </c>
      <c r="H191" s="160">
        <v>105.31699999999999</v>
      </c>
      <c r="I191" s="161"/>
      <c r="L191" s="157"/>
      <c r="M191" s="162"/>
      <c r="T191" s="163"/>
      <c r="AT191" s="158" t="s">
        <v>173</v>
      </c>
      <c r="AU191" s="158" t="s">
        <v>87</v>
      </c>
      <c r="AV191" s="13" t="s">
        <v>87</v>
      </c>
      <c r="AW191" s="13" t="s">
        <v>32</v>
      </c>
      <c r="AX191" s="13" t="s">
        <v>85</v>
      </c>
      <c r="AY191" s="158" t="s">
        <v>162</v>
      </c>
    </row>
    <row r="192" spans="2:65" s="1" customFormat="1" ht="33" customHeight="1">
      <c r="B192" s="33"/>
      <c r="C192" s="134" t="s">
        <v>238</v>
      </c>
      <c r="D192" s="134" t="s">
        <v>164</v>
      </c>
      <c r="E192" s="135" t="s">
        <v>239</v>
      </c>
      <c r="F192" s="136" t="s">
        <v>240</v>
      </c>
      <c r="G192" s="137" t="s">
        <v>241</v>
      </c>
      <c r="H192" s="138">
        <v>54.116</v>
      </c>
      <c r="I192" s="139"/>
      <c r="J192" s="140">
        <f>ROUND(I192*H192,2)</f>
        <v>0</v>
      </c>
      <c r="K192" s="136" t="s">
        <v>168</v>
      </c>
      <c r="L192" s="33"/>
      <c r="M192" s="141" t="s">
        <v>1</v>
      </c>
      <c r="N192" s="142" t="s">
        <v>42</v>
      </c>
      <c r="P192" s="143">
        <f>O192*H192</f>
        <v>0</v>
      </c>
      <c r="Q192" s="143">
        <v>0</v>
      </c>
      <c r="R192" s="143">
        <f>Q192*H192</f>
        <v>0</v>
      </c>
      <c r="S192" s="143">
        <v>0</v>
      </c>
      <c r="T192" s="144">
        <f>S192*H192</f>
        <v>0</v>
      </c>
      <c r="AR192" s="145" t="s">
        <v>169</v>
      </c>
      <c r="AT192" s="145" t="s">
        <v>164</v>
      </c>
      <c r="AU192" s="145" t="s">
        <v>87</v>
      </c>
      <c r="AY192" s="18" t="s">
        <v>162</v>
      </c>
      <c r="BE192" s="146">
        <f>IF(N192="základní",J192,0)</f>
        <v>0</v>
      </c>
      <c r="BF192" s="146">
        <f>IF(N192="snížená",J192,0)</f>
        <v>0</v>
      </c>
      <c r="BG192" s="146">
        <f>IF(N192="zákl. přenesená",J192,0)</f>
        <v>0</v>
      </c>
      <c r="BH192" s="146">
        <f>IF(N192="sníž. přenesená",J192,0)</f>
        <v>0</v>
      </c>
      <c r="BI192" s="146">
        <f>IF(N192="nulová",J192,0)</f>
        <v>0</v>
      </c>
      <c r="BJ192" s="18" t="s">
        <v>85</v>
      </c>
      <c r="BK192" s="146">
        <f>ROUND(I192*H192,2)</f>
        <v>0</v>
      </c>
      <c r="BL192" s="18" t="s">
        <v>169</v>
      </c>
      <c r="BM192" s="145" t="s">
        <v>242</v>
      </c>
    </row>
    <row r="193" spans="2:65" s="1" customFormat="1" ht="28.8">
      <c r="B193" s="33"/>
      <c r="D193" s="147" t="s">
        <v>171</v>
      </c>
      <c r="F193" s="148" t="s">
        <v>243</v>
      </c>
      <c r="I193" s="149"/>
      <c r="L193" s="33"/>
      <c r="M193" s="150"/>
      <c r="T193" s="57"/>
      <c r="AT193" s="18" t="s">
        <v>171</v>
      </c>
      <c r="AU193" s="18" t="s">
        <v>87</v>
      </c>
    </row>
    <row r="194" spans="2:65" s="13" customFormat="1" ht="10.199999999999999">
      <c r="B194" s="157"/>
      <c r="D194" s="147" t="s">
        <v>173</v>
      </c>
      <c r="E194" s="158" t="s">
        <v>1</v>
      </c>
      <c r="F194" s="159" t="s">
        <v>244</v>
      </c>
      <c r="H194" s="160">
        <v>54.116</v>
      </c>
      <c r="I194" s="161"/>
      <c r="L194" s="157"/>
      <c r="M194" s="162"/>
      <c r="T194" s="163"/>
      <c r="AT194" s="158" t="s">
        <v>173</v>
      </c>
      <c r="AU194" s="158" t="s">
        <v>87</v>
      </c>
      <c r="AV194" s="13" t="s">
        <v>87</v>
      </c>
      <c r="AW194" s="13" t="s">
        <v>32</v>
      </c>
      <c r="AX194" s="13" t="s">
        <v>85</v>
      </c>
      <c r="AY194" s="158" t="s">
        <v>162</v>
      </c>
    </row>
    <row r="195" spans="2:65" s="1" customFormat="1" ht="16.5" customHeight="1">
      <c r="B195" s="33"/>
      <c r="C195" s="134" t="s">
        <v>245</v>
      </c>
      <c r="D195" s="134" t="s">
        <v>164</v>
      </c>
      <c r="E195" s="135" t="s">
        <v>246</v>
      </c>
      <c r="F195" s="136" t="s">
        <v>247</v>
      </c>
      <c r="G195" s="137" t="s">
        <v>179</v>
      </c>
      <c r="H195" s="138">
        <v>27.058</v>
      </c>
      <c r="I195" s="139"/>
      <c r="J195" s="140">
        <f>ROUND(I195*H195,2)</f>
        <v>0</v>
      </c>
      <c r="K195" s="136" t="s">
        <v>168</v>
      </c>
      <c r="L195" s="33"/>
      <c r="M195" s="141" t="s">
        <v>1</v>
      </c>
      <c r="N195" s="142" t="s">
        <v>42</v>
      </c>
      <c r="P195" s="143">
        <f>O195*H195</f>
        <v>0</v>
      </c>
      <c r="Q195" s="143">
        <v>0</v>
      </c>
      <c r="R195" s="143">
        <f>Q195*H195</f>
        <v>0</v>
      </c>
      <c r="S195" s="143">
        <v>0</v>
      </c>
      <c r="T195" s="144">
        <f>S195*H195</f>
        <v>0</v>
      </c>
      <c r="AR195" s="145" t="s">
        <v>169</v>
      </c>
      <c r="AT195" s="145" t="s">
        <v>164</v>
      </c>
      <c r="AU195" s="145" t="s">
        <v>87</v>
      </c>
      <c r="AY195" s="18" t="s">
        <v>162</v>
      </c>
      <c r="BE195" s="146">
        <f>IF(N195="základní",J195,0)</f>
        <v>0</v>
      </c>
      <c r="BF195" s="146">
        <f>IF(N195="snížená",J195,0)</f>
        <v>0</v>
      </c>
      <c r="BG195" s="146">
        <f>IF(N195="zákl. přenesená",J195,0)</f>
        <v>0</v>
      </c>
      <c r="BH195" s="146">
        <f>IF(N195="sníž. přenesená",J195,0)</f>
        <v>0</v>
      </c>
      <c r="BI195" s="146">
        <f>IF(N195="nulová",J195,0)</f>
        <v>0</v>
      </c>
      <c r="BJ195" s="18" t="s">
        <v>85</v>
      </c>
      <c r="BK195" s="146">
        <f>ROUND(I195*H195,2)</f>
        <v>0</v>
      </c>
      <c r="BL195" s="18" t="s">
        <v>169</v>
      </c>
      <c r="BM195" s="145" t="s">
        <v>248</v>
      </c>
    </row>
    <row r="196" spans="2:65" s="1" customFormat="1" ht="19.2">
      <c r="B196" s="33"/>
      <c r="D196" s="147" t="s">
        <v>171</v>
      </c>
      <c r="F196" s="148" t="s">
        <v>249</v>
      </c>
      <c r="I196" s="149"/>
      <c r="L196" s="33"/>
      <c r="M196" s="150"/>
      <c r="T196" s="57"/>
      <c r="AT196" s="18" t="s">
        <v>171</v>
      </c>
      <c r="AU196" s="18" t="s">
        <v>87</v>
      </c>
    </row>
    <row r="197" spans="2:65" s="13" customFormat="1" ht="10.199999999999999">
      <c r="B197" s="157"/>
      <c r="D197" s="147" t="s">
        <v>173</v>
      </c>
      <c r="E197" s="158" t="s">
        <v>1</v>
      </c>
      <c r="F197" s="159" t="s">
        <v>107</v>
      </c>
      <c r="H197" s="160">
        <v>27.058</v>
      </c>
      <c r="I197" s="161"/>
      <c r="L197" s="157"/>
      <c r="M197" s="162"/>
      <c r="T197" s="163"/>
      <c r="AT197" s="158" t="s">
        <v>173</v>
      </c>
      <c r="AU197" s="158" t="s">
        <v>87</v>
      </c>
      <c r="AV197" s="13" t="s">
        <v>87</v>
      </c>
      <c r="AW197" s="13" t="s">
        <v>32</v>
      </c>
      <c r="AX197" s="13" t="s">
        <v>85</v>
      </c>
      <c r="AY197" s="158" t="s">
        <v>162</v>
      </c>
    </row>
    <row r="198" spans="2:65" s="1" customFormat="1" ht="24.15" customHeight="1">
      <c r="B198" s="33"/>
      <c r="C198" s="134" t="s">
        <v>8</v>
      </c>
      <c r="D198" s="134" t="s">
        <v>164</v>
      </c>
      <c r="E198" s="135" t="s">
        <v>250</v>
      </c>
      <c r="F198" s="136" t="s">
        <v>251</v>
      </c>
      <c r="G198" s="137" t="s">
        <v>179</v>
      </c>
      <c r="H198" s="138">
        <v>105.31699999999999</v>
      </c>
      <c r="I198" s="139"/>
      <c r="J198" s="140">
        <f>ROUND(I198*H198,2)</f>
        <v>0</v>
      </c>
      <c r="K198" s="136" t="s">
        <v>168</v>
      </c>
      <c r="L198" s="33"/>
      <c r="M198" s="141" t="s">
        <v>1</v>
      </c>
      <c r="N198" s="142" t="s">
        <v>42</v>
      </c>
      <c r="P198" s="143">
        <f>O198*H198</f>
        <v>0</v>
      </c>
      <c r="Q198" s="143">
        <v>0</v>
      </c>
      <c r="R198" s="143">
        <f>Q198*H198</f>
        <v>0</v>
      </c>
      <c r="S198" s="143">
        <v>0</v>
      </c>
      <c r="T198" s="144">
        <f>S198*H198</f>
        <v>0</v>
      </c>
      <c r="AR198" s="145" t="s">
        <v>169</v>
      </c>
      <c r="AT198" s="145" t="s">
        <v>164</v>
      </c>
      <c r="AU198" s="145" t="s">
        <v>87</v>
      </c>
      <c r="AY198" s="18" t="s">
        <v>162</v>
      </c>
      <c r="BE198" s="146">
        <f>IF(N198="základní",J198,0)</f>
        <v>0</v>
      </c>
      <c r="BF198" s="146">
        <f>IF(N198="snížená",J198,0)</f>
        <v>0</v>
      </c>
      <c r="BG198" s="146">
        <f>IF(N198="zákl. přenesená",J198,0)</f>
        <v>0</v>
      </c>
      <c r="BH198" s="146">
        <f>IF(N198="sníž. přenesená",J198,0)</f>
        <v>0</v>
      </c>
      <c r="BI198" s="146">
        <f>IF(N198="nulová",J198,0)</f>
        <v>0</v>
      </c>
      <c r="BJ198" s="18" t="s">
        <v>85</v>
      </c>
      <c r="BK198" s="146">
        <f>ROUND(I198*H198,2)</f>
        <v>0</v>
      </c>
      <c r="BL198" s="18" t="s">
        <v>169</v>
      </c>
      <c r="BM198" s="145" t="s">
        <v>252</v>
      </c>
    </row>
    <row r="199" spans="2:65" s="1" customFormat="1" ht="28.8">
      <c r="B199" s="33"/>
      <c r="D199" s="147" t="s">
        <v>171</v>
      </c>
      <c r="F199" s="148" t="s">
        <v>253</v>
      </c>
      <c r="I199" s="149"/>
      <c r="L199" s="33"/>
      <c r="M199" s="150"/>
      <c r="T199" s="57"/>
      <c r="AT199" s="18" t="s">
        <v>171</v>
      </c>
      <c r="AU199" s="18" t="s">
        <v>87</v>
      </c>
    </row>
    <row r="200" spans="2:65" s="13" customFormat="1" ht="10.199999999999999">
      <c r="B200" s="157"/>
      <c r="D200" s="147" t="s">
        <v>173</v>
      </c>
      <c r="E200" s="158" t="s">
        <v>1</v>
      </c>
      <c r="F200" s="159" t="s">
        <v>254</v>
      </c>
      <c r="H200" s="160">
        <v>132.375</v>
      </c>
      <c r="I200" s="161"/>
      <c r="L200" s="157"/>
      <c r="M200" s="162"/>
      <c r="T200" s="163"/>
      <c r="AT200" s="158" t="s">
        <v>173</v>
      </c>
      <c r="AU200" s="158" t="s">
        <v>87</v>
      </c>
      <c r="AV200" s="13" t="s">
        <v>87</v>
      </c>
      <c r="AW200" s="13" t="s">
        <v>32</v>
      </c>
      <c r="AX200" s="13" t="s">
        <v>77</v>
      </c>
      <c r="AY200" s="158" t="s">
        <v>162</v>
      </c>
    </row>
    <row r="201" spans="2:65" s="13" customFormat="1" ht="10.199999999999999">
      <c r="B201" s="157"/>
      <c r="D201" s="147" t="s">
        <v>173</v>
      </c>
      <c r="E201" s="158" t="s">
        <v>1</v>
      </c>
      <c r="F201" s="159" t="s">
        <v>255</v>
      </c>
      <c r="H201" s="160">
        <v>-6.6470000000000002</v>
      </c>
      <c r="I201" s="161"/>
      <c r="L201" s="157"/>
      <c r="M201" s="162"/>
      <c r="T201" s="163"/>
      <c r="AT201" s="158" t="s">
        <v>173</v>
      </c>
      <c r="AU201" s="158" t="s">
        <v>87</v>
      </c>
      <c r="AV201" s="13" t="s">
        <v>87</v>
      </c>
      <c r="AW201" s="13" t="s">
        <v>32</v>
      </c>
      <c r="AX201" s="13" t="s">
        <v>77</v>
      </c>
      <c r="AY201" s="158" t="s">
        <v>162</v>
      </c>
    </row>
    <row r="202" spans="2:65" s="13" customFormat="1" ht="10.199999999999999">
      <c r="B202" s="157"/>
      <c r="D202" s="147" t="s">
        <v>173</v>
      </c>
      <c r="E202" s="158" t="s">
        <v>1</v>
      </c>
      <c r="F202" s="159" t="s">
        <v>256</v>
      </c>
      <c r="H202" s="160">
        <v>-3.7149999999999999</v>
      </c>
      <c r="I202" s="161"/>
      <c r="L202" s="157"/>
      <c r="M202" s="162"/>
      <c r="T202" s="163"/>
      <c r="AT202" s="158" t="s">
        <v>173</v>
      </c>
      <c r="AU202" s="158" t="s">
        <v>87</v>
      </c>
      <c r="AV202" s="13" t="s">
        <v>87</v>
      </c>
      <c r="AW202" s="13" t="s">
        <v>32</v>
      </c>
      <c r="AX202" s="13" t="s">
        <v>77</v>
      </c>
      <c r="AY202" s="158" t="s">
        <v>162</v>
      </c>
    </row>
    <row r="203" spans="2:65" s="13" customFormat="1" ht="10.199999999999999">
      <c r="B203" s="157"/>
      <c r="D203" s="147" t="s">
        <v>173</v>
      </c>
      <c r="E203" s="158" t="s">
        <v>1</v>
      </c>
      <c r="F203" s="159" t="s">
        <v>257</v>
      </c>
      <c r="H203" s="160">
        <v>-1.4350000000000001</v>
      </c>
      <c r="I203" s="161"/>
      <c r="L203" s="157"/>
      <c r="M203" s="162"/>
      <c r="T203" s="163"/>
      <c r="AT203" s="158" t="s">
        <v>173</v>
      </c>
      <c r="AU203" s="158" t="s">
        <v>87</v>
      </c>
      <c r="AV203" s="13" t="s">
        <v>87</v>
      </c>
      <c r="AW203" s="13" t="s">
        <v>32</v>
      </c>
      <c r="AX203" s="13" t="s">
        <v>77</v>
      </c>
      <c r="AY203" s="158" t="s">
        <v>162</v>
      </c>
    </row>
    <row r="204" spans="2:65" s="13" customFormat="1" ht="10.199999999999999">
      <c r="B204" s="157"/>
      <c r="D204" s="147" t="s">
        <v>173</v>
      </c>
      <c r="E204" s="158" t="s">
        <v>1</v>
      </c>
      <c r="F204" s="159" t="s">
        <v>258</v>
      </c>
      <c r="H204" s="160">
        <v>-4.7080000000000002</v>
      </c>
      <c r="I204" s="161"/>
      <c r="L204" s="157"/>
      <c r="M204" s="162"/>
      <c r="T204" s="163"/>
      <c r="AT204" s="158" t="s">
        <v>173</v>
      </c>
      <c r="AU204" s="158" t="s">
        <v>87</v>
      </c>
      <c r="AV204" s="13" t="s">
        <v>87</v>
      </c>
      <c r="AW204" s="13" t="s">
        <v>32</v>
      </c>
      <c r="AX204" s="13" t="s">
        <v>77</v>
      </c>
      <c r="AY204" s="158" t="s">
        <v>162</v>
      </c>
    </row>
    <row r="205" spans="2:65" s="13" customFormat="1" ht="10.199999999999999">
      <c r="B205" s="157"/>
      <c r="D205" s="147" t="s">
        <v>173</v>
      </c>
      <c r="E205" s="158" t="s">
        <v>1</v>
      </c>
      <c r="F205" s="159" t="s">
        <v>259</v>
      </c>
      <c r="H205" s="160">
        <v>-1.593</v>
      </c>
      <c r="I205" s="161"/>
      <c r="L205" s="157"/>
      <c r="M205" s="162"/>
      <c r="T205" s="163"/>
      <c r="AT205" s="158" t="s">
        <v>173</v>
      </c>
      <c r="AU205" s="158" t="s">
        <v>87</v>
      </c>
      <c r="AV205" s="13" t="s">
        <v>87</v>
      </c>
      <c r="AW205" s="13" t="s">
        <v>32</v>
      </c>
      <c r="AX205" s="13" t="s">
        <v>77</v>
      </c>
      <c r="AY205" s="158" t="s">
        <v>162</v>
      </c>
    </row>
    <row r="206" spans="2:65" s="13" customFormat="1" ht="10.199999999999999">
      <c r="B206" s="157"/>
      <c r="D206" s="147" t="s">
        <v>173</v>
      </c>
      <c r="E206" s="158" t="s">
        <v>1</v>
      </c>
      <c r="F206" s="159" t="s">
        <v>260</v>
      </c>
      <c r="H206" s="160">
        <v>-1.081</v>
      </c>
      <c r="I206" s="161"/>
      <c r="L206" s="157"/>
      <c r="M206" s="162"/>
      <c r="T206" s="163"/>
      <c r="AT206" s="158" t="s">
        <v>173</v>
      </c>
      <c r="AU206" s="158" t="s">
        <v>87</v>
      </c>
      <c r="AV206" s="13" t="s">
        <v>87</v>
      </c>
      <c r="AW206" s="13" t="s">
        <v>32</v>
      </c>
      <c r="AX206" s="13" t="s">
        <v>77</v>
      </c>
      <c r="AY206" s="158" t="s">
        <v>162</v>
      </c>
    </row>
    <row r="207" spans="2:65" s="13" customFormat="1" ht="10.199999999999999">
      <c r="B207" s="157"/>
      <c r="D207" s="147" t="s">
        <v>173</v>
      </c>
      <c r="E207" s="158" t="s">
        <v>1</v>
      </c>
      <c r="F207" s="159" t="s">
        <v>261</v>
      </c>
      <c r="H207" s="160">
        <v>-0.99099999999999999</v>
      </c>
      <c r="I207" s="161"/>
      <c r="L207" s="157"/>
      <c r="M207" s="162"/>
      <c r="T207" s="163"/>
      <c r="AT207" s="158" t="s">
        <v>173</v>
      </c>
      <c r="AU207" s="158" t="s">
        <v>87</v>
      </c>
      <c r="AV207" s="13" t="s">
        <v>87</v>
      </c>
      <c r="AW207" s="13" t="s">
        <v>32</v>
      </c>
      <c r="AX207" s="13" t="s">
        <v>77</v>
      </c>
      <c r="AY207" s="158" t="s">
        <v>162</v>
      </c>
    </row>
    <row r="208" spans="2:65" s="13" customFormat="1" ht="10.199999999999999">
      <c r="B208" s="157"/>
      <c r="D208" s="147" t="s">
        <v>173</v>
      </c>
      <c r="E208" s="158" t="s">
        <v>1</v>
      </c>
      <c r="F208" s="159" t="s">
        <v>262</v>
      </c>
      <c r="H208" s="160">
        <v>-1.238</v>
      </c>
      <c r="I208" s="161"/>
      <c r="L208" s="157"/>
      <c r="M208" s="162"/>
      <c r="T208" s="163"/>
      <c r="AT208" s="158" t="s">
        <v>173</v>
      </c>
      <c r="AU208" s="158" t="s">
        <v>87</v>
      </c>
      <c r="AV208" s="13" t="s">
        <v>87</v>
      </c>
      <c r="AW208" s="13" t="s">
        <v>32</v>
      </c>
      <c r="AX208" s="13" t="s">
        <v>77</v>
      </c>
      <c r="AY208" s="158" t="s">
        <v>162</v>
      </c>
    </row>
    <row r="209" spans="2:65" s="13" customFormat="1" ht="10.199999999999999">
      <c r="B209" s="157"/>
      <c r="D209" s="147" t="s">
        <v>173</v>
      </c>
      <c r="E209" s="158" t="s">
        <v>1</v>
      </c>
      <c r="F209" s="159" t="s">
        <v>263</v>
      </c>
      <c r="H209" s="160">
        <v>-1.6</v>
      </c>
      <c r="I209" s="161"/>
      <c r="L209" s="157"/>
      <c r="M209" s="162"/>
      <c r="T209" s="163"/>
      <c r="AT209" s="158" t="s">
        <v>173</v>
      </c>
      <c r="AU209" s="158" t="s">
        <v>87</v>
      </c>
      <c r="AV209" s="13" t="s">
        <v>87</v>
      </c>
      <c r="AW209" s="13" t="s">
        <v>32</v>
      </c>
      <c r="AX209" s="13" t="s">
        <v>77</v>
      </c>
      <c r="AY209" s="158" t="s">
        <v>162</v>
      </c>
    </row>
    <row r="210" spans="2:65" s="13" customFormat="1" ht="10.199999999999999">
      <c r="B210" s="157"/>
      <c r="D210" s="147" t="s">
        <v>173</v>
      </c>
      <c r="E210" s="158" t="s">
        <v>1</v>
      </c>
      <c r="F210" s="159" t="s">
        <v>264</v>
      </c>
      <c r="H210" s="160">
        <v>-4.05</v>
      </c>
      <c r="I210" s="161"/>
      <c r="L210" s="157"/>
      <c r="M210" s="162"/>
      <c r="T210" s="163"/>
      <c r="AT210" s="158" t="s">
        <v>173</v>
      </c>
      <c r="AU210" s="158" t="s">
        <v>87</v>
      </c>
      <c r="AV210" s="13" t="s">
        <v>87</v>
      </c>
      <c r="AW210" s="13" t="s">
        <v>32</v>
      </c>
      <c r="AX210" s="13" t="s">
        <v>77</v>
      </c>
      <c r="AY210" s="158" t="s">
        <v>162</v>
      </c>
    </row>
    <row r="211" spans="2:65" s="14" customFormat="1" ht="10.199999999999999">
      <c r="B211" s="164"/>
      <c r="D211" s="147" t="s">
        <v>173</v>
      </c>
      <c r="E211" s="165" t="s">
        <v>114</v>
      </c>
      <c r="F211" s="166" t="s">
        <v>189</v>
      </c>
      <c r="H211" s="167">
        <v>105.31699999999999</v>
      </c>
      <c r="I211" s="168"/>
      <c r="L211" s="164"/>
      <c r="M211" s="169"/>
      <c r="T211" s="170"/>
      <c r="AT211" s="165" t="s">
        <v>173</v>
      </c>
      <c r="AU211" s="165" t="s">
        <v>87</v>
      </c>
      <c r="AV211" s="14" t="s">
        <v>169</v>
      </c>
      <c r="AW211" s="14" t="s">
        <v>32</v>
      </c>
      <c r="AX211" s="14" t="s">
        <v>85</v>
      </c>
      <c r="AY211" s="165" t="s">
        <v>162</v>
      </c>
    </row>
    <row r="212" spans="2:65" s="1" customFormat="1" ht="33" customHeight="1">
      <c r="B212" s="33"/>
      <c r="C212" s="134" t="s">
        <v>265</v>
      </c>
      <c r="D212" s="134" t="s">
        <v>164</v>
      </c>
      <c r="E212" s="135" t="s">
        <v>266</v>
      </c>
      <c r="F212" s="136" t="s">
        <v>267</v>
      </c>
      <c r="G212" s="137" t="s">
        <v>167</v>
      </c>
      <c r="H212" s="138">
        <v>185</v>
      </c>
      <c r="I212" s="139"/>
      <c r="J212" s="140">
        <f>ROUND(I212*H212,2)</f>
        <v>0</v>
      </c>
      <c r="K212" s="136" t="s">
        <v>168</v>
      </c>
      <c r="L212" s="33"/>
      <c r="M212" s="141" t="s">
        <v>1</v>
      </c>
      <c r="N212" s="142" t="s">
        <v>42</v>
      </c>
      <c r="P212" s="143">
        <f>O212*H212</f>
        <v>0</v>
      </c>
      <c r="Q212" s="143">
        <v>0</v>
      </c>
      <c r="R212" s="143">
        <f>Q212*H212</f>
        <v>0</v>
      </c>
      <c r="S212" s="143">
        <v>0</v>
      </c>
      <c r="T212" s="144">
        <f>S212*H212</f>
        <v>0</v>
      </c>
      <c r="AR212" s="145" t="s">
        <v>169</v>
      </c>
      <c r="AT212" s="145" t="s">
        <v>164</v>
      </c>
      <c r="AU212" s="145" t="s">
        <v>87</v>
      </c>
      <c r="AY212" s="18" t="s">
        <v>162</v>
      </c>
      <c r="BE212" s="146">
        <f>IF(N212="základní",J212,0)</f>
        <v>0</v>
      </c>
      <c r="BF212" s="146">
        <f>IF(N212="snížená",J212,0)</f>
        <v>0</v>
      </c>
      <c r="BG212" s="146">
        <f>IF(N212="zákl. přenesená",J212,0)</f>
        <v>0</v>
      </c>
      <c r="BH212" s="146">
        <f>IF(N212="sníž. přenesená",J212,0)</f>
        <v>0</v>
      </c>
      <c r="BI212" s="146">
        <f>IF(N212="nulová",J212,0)</f>
        <v>0</v>
      </c>
      <c r="BJ212" s="18" t="s">
        <v>85</v>
      </c>
      <c r="BK212" s="146">
        <f>ROUND(I212*H212,2)</f>
        <v>0</v>
      </c>
      <c r="BL212" s="18" t="s">
        <v>169</v>
      </c>
      <c r="BM212" s="145" t="s">
        <v>268</v>
      </c>
    </row>
    <row r="213" spans="2:65" s="1" customFormat="1" ht="28.8">
      <c r="B213" s="33"/>
      <c r="D213" s="147" t="s">
        <v>171</v>
      </c>
      <c r="F213" s="148" t="s">
        <v>269</v>
      </c>
      <c r="I213" s="149"/>
      <c r="L213" s="33"/>
      <c r="M213" s="150"/>
      <c r="T213" s="57"/>
      <c r="AT213" s="18" t="s">
        <v>171</v>
      </c>
      <c r="AU213" s="18" t="s">
        <v>87</v>
      </c>
    </row>
    <row r="214" spans="2:65" s="13" customFormat="1" ht="10.199999999999999">
      <c r="B214" s="157"/>
      <c r="D214" s="147" t="s">
        <v>173</v>
      </c>
      <c r="E214" s="158" t="s">
        <v>1</v>
      </c>
      <c r="F214" s="159" t="s">
        <v>111</v>
      </c>
      <c r="H214" s="160">
        <v>185</v>
      </c>
      <c r="I214" s="161"/>
      <c r="L214" s="157"/>
      <c r="M214" s="162"/>
      <c r="T214" s="163"/>
      <c r="AT214" s="158" t="s">
        <v>173</v>
      </c>
      <c r="AU214" s="158" t="s">
        <v>87</v>
      </c>
      <c r="AV214" s="13" t="s">
        <v>87</v>
      </c>
      <c r="AW214" s="13" t="s">
        <v>32</v>
      </c>
      <c r="AX214" s="13" t="s">
        <v>85</v>
      </c>
      <c r="AY214" s="158" t="s">
        <v>162</v>
      </c>
    </row>
    <row r="215" spans="2:65" s="1" customFormat="1" ht="24.15" customHeight="1">
      <c r="B215" s="33"/>
      <c r="C215" s="134" t="s">
        <v>270</v>
      </c>
      <c r="D215" s="134" t="s">
        <v>164</v>
      </c>
      <c r="E215" s="135" t="s">
        <v>271</v>
      </c>
      <c r="F215" s="136" t="s">
        <v>272</v>
      </c>
      <c r="G215" s="137" t="s">
        <v>167</v>
      </c>
      <c r="H215" s="138">
        <v>335</v>
      </c>
      <c r="I215" s="139"/>
      <c r="J215" s="140">
        <f>ROUND(I215*H215,2)</f>
        <v>0</v>
      </c>
      <c r="K215" s="136" t="s">
        <v>168</v>
      </c>
      <c r="L215" s="33"/>
      <c r="M215" s="141" t="s">
        <v>1</v>
      </c>
      <c r="N215" s="142" t="s">
        <v>42</v>
      </c>
      <c r="P215" s="143">
        <f>O215*H215</f>
        <v>0</v>
      </c>
      <c r="Q215" s="143">
        <v>0</v>
      </c>
      <c r="R215" s="143">
        <f>Q215*H215</f>
        <v>0</v>
      </c>
      <c r="S215" s="143">
        <v>0</v>
      </c>
      <c r="T215" s="144">
        <f>S215*H215</f>
        <v>0</v>
      </c>
      <c r="AR215" s="145" t="s">
        <v>169</v>
      </c>
      <c r="AT215" s="145" t="s">
        <v>164</v>
      </c>
      <c r="AU215" s="145" t="s">
        <v>87</v>
      </c>
      <c r="AY215" s="18" t="s">
        <v>162</v>
      </c>
      <c r="BE215" s="146">
        <f>IF(N215="základní",J215,0)</f>
        <v>0</v>
      </c>
      <c r="BF215" s="146">
        <f>IF(N215="snížená",J215,0)</f>
        <v>0</v>
      </c>
      <c r="BG215" s="146">
        <f>IF(N215="zákl. přenesená",J215,0)</f>
        <v>0</v>
      </c>
      <c r="BH215" s="146">
        <f>IF(N215="sníž. přenesená",J215,0)</f>
        <v>0</v>
      </c>
      <c r="BI215" s="146">
        <f>IF(N215="nulová",J215,0)</f>
        <v>0</v>
      </c>
      <c r="BJ215" s="18" t="s">
        <v>85</v>
      </c>
      <c r="BK215" s="146">
        <f>ROUND(I215*H215,2)</f>
        <v>0</v>
      </c>
      <c r="BL215" s="18" t="s">
        <v>169</v>
      </c>
      <c r="BM215" s="145" t="s">
        <v>273</v>
      </c>
    </row>
    <row r="216" spans="2:65" s="1" customFormat="1" ht="19.2">
      <c r="B216" s="33"/>
      <c r="D216" s="147" t="s">
        <v>171</v>
      </c>
      <c r="F216" s="148" t="s">
        <v>274</v>
      </c>
      <c r="I216" s="149"/>
      <c r="L216" s="33"/>
      <c r="M216" s="150"/>
      <c r="T216" s="57"/>
      <c r="AT216" s="18" t="s">
        <v>171</v>
      </c>
      <c r="AU216" s="18" t="s">
        <v>87</v>
      </c>
    </row>
    <row r="217" spans="2:65" s="13" customFormat="1" ht="10.199999999999999">
      <c r="B217" s="157"/>
      <c r="D217" s="147" t="s">
        <v>173</v>
      </c>
      <c r="E217" s="158" t="s">
        <v>1</v>
      </c>
      <c r="F217" s="159" t="s">
        <v>275</v>
      </c>
      <c r="H217" s="160">
        <v>122.298</v>
      </c>
      <c r="I217" s="161"/>
      <c r="L217" s="157"/>
      <c r="M217" s="162"/>
      <c r="T217" s="163"/>
      <c r="AT217" s="158" t="s">
        <v>173</v>
      </c>
      <c r="AU217" s="158" t="s">
        <v>87</v>
      </c>
      <c r="AV217" s="13" t="s">
        <v>87</v>
      </c>
      <c r="AW217" s="13" t="s">
        <v>32</v>
      </c>
      <c r="AX217" s="13" t="s">
        <v>77</v>
      </c>
      <c r="AY217" s="158" t="s">
        <v>162</v>
      </c>
    </row>
    <row r="218" spans="2:65" s="13" customFormat="1" ht="10.199999999999999">
      <c r="B218" s="157"/>
      <c r="D218" s="147" t="s">
        <v>173</v>
      </c>
      <c r="E218" s="158" t="s">
        <v>1</v>
      </c>
      <c r="F218" s="159" t="s">
        <v>276</v>
      </c>
      <c r="H218" s="160">
        <v>78.012</v>
      </c>
      <c r="I218" s="161"/>
      <c r="L218" s="157"/>
      <c r="M218" s="162"/>
      <c r="T218" s="163"/>
      <c r="AT218" s="158" t="s">
        <v>173</v>
      </c>
      <c r="AU218" s="158" t="s">
        <v>87</v>
      </c>
      <c r="AV218" s="13" t="s">
        <v>87</v>
      </c>
      <c r="AW218" s="13" t="s">
        <v>32</v>
      </c>
      <c r="AX218" s="13" t="s">
        <v>77</v>
      </c>
      <c r="AY218" s="158" t="s">
        <v>162</v>
      </c>
    </row>
    <row r="219" spans="2:65" s="13" customFormat="1" ht="10.199999999999999">
      <c r="B219" s="157"/>
      <c r="D219" s="147" t="s">
        <v>173</v>
      </c>
      <c r="E219" s="158" t="s">
        <v>1</v>
      </c>
      <c r="F219" s="159" t="s">
        <v>277</v>
      </c>
      <c r="H219" s="160">
        <v>27</v>
      </c>
      <c r="I219" s="161"/>
      <c r="L219" s="157"/>
      <c r="M219" s="162"/>
      <c r="T219" s="163"/>
      <c r="AT219" s="158" t="s">
        <v>173</v>
      </c>
      <c r="AU219" s="158" t="s">
        <v>87</v>
      </c>
      <c r="AV219" s="13" t="s">
        <v>87</v>
      </c>
      <c r="AW219" s="13" t="s">
        <v>32</v>
      </c>
      <c r="AX219" s="13" t="s">
        <v>77</v>
      </c>
      <c r="AY219" s="158" t="s">
        <v>162</v>
      </c>
    </row>
    <row r="220" spans="2:65" s="13" customFormat="1" ht="10.199999999999999">
      <c r="B220" s="157"/>
      <c r="D220" s="147" t="s">
        <v>173</v>
      </c>
      <c r="E220" s="158" t="s">
        <v>1</v>
      </c>
      <c r="F220" s="159" t="s">
        <v>278</v>
      </c>
      <c r="H220" s="160">
        <v>104.895</v>
      </c>
      <c r="I220" s="161"/>
      <c r="L220" s="157"/>
      <c r="M220" s="162"/>
      <c r="T220" s="163"/>
      <c r="AT220" s="158" t="s">
        <v>173</v>
      </c>
      <c r="AU220" s="158" t="s">
        <v>87</v>
      </c>
      <c r="AV220" s="13" t="s">
        <v>87</v>
      </c>
      <c r="AW220" s="13" t="s">
        <v>32</v>
      </c>
      <c r="AX220" s="13" t="s">
        <v>77</v>
      </c>
      <c r="AY220" s="158" t="s">
        <v>162</v>
      </c>
    </row>
    <row r="221" spans="2:65" s="15" customFormat="1" ht="10.199999999999999">
      <c r="B221" s="171"/>
      <c r="D221" s="147" t="s">
        <v>173</v>
      </c>
      <c r="E221" s="172" t="s">
        <v>1</v>
      </c>
      <c r="F221" s="173" t="s">
        <v>279</v>
      </c>
      <c r="H221" s="174">
        <v>332.20499999999998</v>
      </c>
      <c r="I221" s="175"/>
      <c r="L221" s="171"/>
      <c r="M221" s="176"/>
      <c r="T221" s="177"/>
      <c r="AT221" s="172" t="s">
        <v>173</v>
      </c>
      <c r="AU221" s="172" t="s">
        <v>87</v>
      </c>
      <c r="AV221" s="15" t="s">
        <v>190</v>
      </c>
      <c r="AW221" s="15" t="s">
        <v>32</v>
      </c>
      <c r="AX221" s="15" t="s">
        <v>77</v>
      </c>
      <c r="AY221" s="172" t="s">
        <v>162</v>
      </c>
    </row>
    <row r="222" spans="2:65" s="13" customFormat="1" ht="10.199999999999999">
      <c r="B222" s="157"/>
      <c r="D222" s="147" t="s">
        <v>173</v>
      </c>
      <c r="E222" s="158" t="s">
        <v>1</v>
      </c>
      <c r="F222" s="159" t="s">
        <v>280</v>
      </c>
      <c r="H222" s="160">
        <v>335</v>
      </c>
      <c r="I222" s="161"/>
      <c r="L222" s="157"/>
      <c r="M222" s="162"/>
      <c r="T222" s="163"/>
      <c r="AT222" s="158" t="s">
        <v>173</v>
      </c>
      <c r="AU222" s="158" t="s">
        <v>87</v>
      </c>
      <c r="AV222" s="13" t="s">
        <v>87</v>
      </c>
      <c r="AW222" s="13" t="s">
        <v>32</v>
      </c>
      <c r="AX222" s="13" t="s">
        <v>85</v>
      </c>
      <c r="AY222" s="158" t="s">
        <v>162</v>
      </c>
    </row>
    <row r="223" spans="2:65" s="11" customFormat="1" ht="22.8" customHeight="1">
      <c r="B223" s="122"/>
      <c r="D223" s="123" t="s">
        <v>76</v>
      </c>
      <c r="E223" s="132" t="s">
        <v>87</v>
      </c>
      <c r="F223" s="132" t="s">
        <v>281</v>
      </c>
      <c r="I223" s="125"/>
      <c r="J223" s="133">
        <f>BK223</f>
        <v>0</v>
      </c>
      <c r="L223" s="122"/>
      <c r="M223" s="127"/>
      <c r="P223" s="128">
        <f>SUM(P224:P274)</f>
        <v>0</v>
      </c>
      <c r="R223" s="128">
        <f>SUM(R224:R274)</f>
        <v>80.93857118999999</v>
      </c>
      <c r="T223" s="129">
        <f>SUM(T224:T274)</f>
        <v>0</v>
      </c>
      <c r="AR223" s="123" t="s">
        <v>85</v>
      </c>
      <c r="AT223" s="130" t="s">
        <v>76</v>
      </c>
      <c r="AU223" s="130" t="s">
        <v>85</v>
      </c>
      <c r="AY223" s="123" t="s">
        <v>162</v>
      </c>
      <c r="BK223" s="131">
        <f>SUM(BK224:BK274)</f>
        <v>0</v>
      </c>
    </row>
    <row r="224" spans="2:65" s="1" customFormat="1" ht="24.15" customHeight="1">
      <c r="B224" s="33"/>
      <c r="C224" s="134" t="s">
        <v>282</v>
      </c>
      <c r="D224" s="134" t="s">
        <v>164</v>
      </c>
      <c r="E224" s="135" t="s">
        <v>283</v>
      </c>
      <c r="F224" s="136" t="s">
        <v>284</v>
      </c>
      <c r="G224" s="137" t="s">
        <v>179</v>
      </c>
      <c r="H224" s="138">
        <v>3.95</v>
      </c>
      <c r="I224" s="139"/>
      <c r="J224" s="140">
        <f>ROUND(I224*H224,2)</f>
        <v>0</v>
      </c>
      <c r="K224" s="136" t="s">
        <v>168</v>
      </c>
      <c r="L224" s="33"/>
      <c r="M224" s="141" t="s">
        <v>1</v>
      </c>
      <c r="N224" s="142" t="s">
        <v>42</v>
      </c>
      <c r="P224" s="143">
        <f>O224*H224</f>
        <v>0</v>
      </c>
      <c r="Q224" s="143">
        <v>1.98</v>
      </c>
      <c r="R224" s="143">
        <f>Q224*H224</f>
        <v>7.8210000000000006</v>
      </c>
      <c r="S224" s="143">
        <v>0</v>
      </c>
      <c r="T224" s="144">
        <f>S224*H224</f>
        <v>0</v>
      </c>
      <c r="AR224" s="145" t="s">
        <v>169</v>
      </c>
      <c r="AT224" s="145" t="s">
        <v>164</v>
      </c>
      <c r="AU224" s="145" t="s">
        <v>87</v>
      </c>
      <c r="AY224" s="18" t="s">
        <v>162</v>
      </c>
      <c r="BE224" s="146">
        <f>IF(N224="základní",J224,0)</f>
        <v>0</v>
      </c>
      <c r="BF224" s="146">
        <f>IF(N224="snížená",J224,0)</f>
        <v>0</v>
      </c>
      <c r="BG224" s="146">
        <f>IF(N224="zákl. přenesená",J224,0)</f>
        <v>0</v>
      </c>
      <c r="BH224" s="146">
        <f>IF(N224="sníž. přenesená",J224,0)</f>
        <v>0</v>
      </c>
      <c r="BI224" s="146">
        <f>IF(N224="nulová",J224,0)</f>
        <v>0</v>
      </c>
      <c r="BJ224" s="18" t="s">
        <v>85</v>
      </c>
      <c r="BK224" s="146">
        <f>ROUND(I224*H224,2)</f>
        <v>0</v>
      </c>
      <c r="BL224" s="18" t="s">
        <v>169</v>
      </c>
      <c r="BM224" s="145" t="s">
        <v>285</v>
      </c>
    </row>
    <row r="225" spans="2:65" s="1" customFormat="1" ht="19.2">
      <c r="B225" s="33"/>
      <c r="D225" s="147" t="s">
        <v>171</v>
      </c>
      <c r="F225" s="148" t="s">
        <v>286</v>
      </c>
      <c r="I225" s="149"/>
      <c r="L225" s="33"/>
      <c r="M225" s="150"/>
      <c r="T225" s="57"/>
      <c r="AT225" s="18" t="s">
        <v>171</v>
      </c>
      <c r="AU225" s="18" t="s">
        <v>87</v>
      </c>
    </row>
    <row r="226" spans="2:65" s="13" customFormat="1" ht="10.199999999999999">
      <c r="B226" s="157"/>
      <c r="D226" s="147" t="s">
        <v>173</v>
      </c>
      <c r="E226" s="158" t="s">
        <v>1</v>
      </c>
      <c r="F226" s="159" t="s">
        <v>287</v>
      </c>
      <c r="H226" s="160">
        <v>3.95</v>
      </c>
      <c r="I226" s="161"/>
      <c r="L226" s="157"/>
      <c r="M226" s="162"/>
      <c r="T226" s="163"/>
      <c r="AT226" s="158" t="s">
        <v>173</v>
      </c>
      <c r="AU226" s="158" t="s">
        <v>87</v>
      </c>
      <c r="AV226" s="13" t="s">
        <v>87</v>
      </c>
      <c r="AW226" s="13" t="s">
        <v>32</v>
      </c>
      <c r="AX226" s="13" t="s">
        <v>85</v>
      </c>
      <c r="AY226" s="158" t="s">
        <v>162</v>
      </c>
    </row>
    <row r="227" spans="2:65" s="1" customFormat="1" ht="16.5" customHeight="1">
      <c r="B227" s="33"/>
      <c r="C227" s="134" t="s">
        <v>288</v>
      </c>
      <c r="D227" s="134" t="s">
        <v>164</v>
      </c>
      <c r="E227" s="135" t="s">
        <v>289</v>
      </c>
      <c r="F227" s="136" t="s">
        <v>290</v>
      </c>
      <c r="G227" s="137" t="s">
        <v>179</v>
      </c>
      <c r="H227" s="138">
        <v>6.2469999999999999</v>
      </c>
      <c r="I227" s="139"/>
      <c r="J227" s="140">
        <f>ROUND(I227*H227,2)</f>
        <v>0</v>
      </c>
      <c r="K227" s="136" t="s">
        <v>168</v>
      </c>
      <c r="L227" s="33"/>
      <c r="M227" s="141" t="s">
        <v>1</v>
      </c>
      <c r="N227" s="142" t="s">
        <v>42</v>
      </c>
      <c r="P227" s="143">
        <f>O227*H227</f>
        <v>0</v>
      </c>
      <c r="Q227" s="143">
        <v>2.3010199999999998</v>
      </c>
      <c r="R227" s="143">
        <f>Q227*H227</f>
        <v>14.374471939999999</v>
      </c>
      <c r="S227" s="143">
        <v>0</v>
      </c>
      <c r="T227" s="144">
        <f>S227*H227</f>
        <v>0</v>
      </c>
      <c r="AR227" s="145" t="s">
        <v>169</v>
      </c>
      <c r="AT227" s="145" t="s">
        <v>164</v>
      </c>
      <c r="AU227" s="145" t="s">
        <v>87</v>
      </c>
      <c r="AY227" s="18" t="s">
        <v>162</v>
      </c>
      <c r="BE227" s="146">
        <f>IF(N227="základní",J227,0)</f>
        <v>0</v>
      </c>
      <c r="BF227" s="146">
        <f>IF(N227="snížená",J227,0)</f>
        <v>0</v>
      </c>
      <c r="BG227" s="146">
        <f>IF(N227="zákl. přenesená",J227,0)</f>
        <v>0</v>
      </c>
      <c r="BH227" s="146">
        <f>IF(N227="sníž. přenesená",J227,0)</f>
        <v>0</v>
      </c>
      <c r="BI227" s="146">
        <f>IF(N227="nulová",J227,0)</f>
        <v>0</v>
      </c>
      <c r="BJ227" s="18" t="s">
        <v>85</v>
      </c>
      <c r="BK227" s="146">
        <f>ROUND(I227*H227,2)</f>
        <v>0</v>
      </c>
      <c r="BL227" s="18" t="s">
        <v>169</v>
      </c>
      <c r="BM227" s="145" t="s">
        <v>291</v>
      </c>
    </row>
    <row r="228" spans="2:65" s="1" customFormat="1" ht="19.2">
      <c r="B228" s="33"/>
      <c r="D228" s="147" t="s">
        <v>171</v>
      </c>
      <c r="F228" s="148" t="s">
        <v>292</v>
      </c>
      <c r="I228" s="149"/>
      <c r="L228" s="33"/>
      <c r="M228" s="150"/>
      <c r="T228" s="57"/>
      <c r="AT228" s="18" t="s">
        <v>171</v>
      </c>
      <c r="AU228" s="18" t="s">
        <v>87</v>
      </c>
    </row>
    <row r="229" spans="2:65" s="13" customFormat="1" ht="10.199999999999999">
      <c r="B229" s="157"/>
      <c r="D229" s="147" t="s">
        <v>173</v>
      </c>
      <c r="E229" s="158" t="s">
        <v>1</v>
      </c>
      <c r="F229" s="159" t="s">
        <v>293</v>
      </c>
      <c r="H229" s="160">
        <v>1.1970000000000001</v>
      </c>
      <c r="I229" s="161"/>
      <c r="L229" s="157"/>
      <c r="M229" s="162"/>
      <c r="T229" s="163"/>
      <c r="AT229" s="158" t="s">
        <v>173</v>
      </c>
      <c r="AU229" s="158" t="s">
        <v>87</v>
      </c>
      <c r="AV229" s="13" t="s">
        <v>87</v>
      </c>
      <c r="AW229" s="13" t="s">
        <v>32</v>
      </c>
      <c r="AX229" s="13" t="s">
        <v>77</v>
      </c>
      <c r="AY229" s="158" t="s">
        <v>162</v>
      </c>
    </row>
    <row r="230" spans="2:65" s="13" customFormat="1" ht="10.199999999999999">
      <c r="B230" s="157"/>
      <c r="D230" s="147" t="s">
        <v>173</v>
      </c>
      <c r="E230" s="158" t="s">
        <v>1</v>
      </c>
      <c r="F230" s="159" t="s">
        <v>294</v>
      </c>
      <c r="H230" s="160">
        <v>0.36299999999999999</v>
      </c>
      <c r="I230" s="161"/>
      <c r="L230" s="157"/>
      <c r="M230" s="162"/>
      <c r="T230" s="163"/>
      <c r="AT230" s="158" t="s">
        <v>173</v>
      </c>
      <c r="AU230" s="158" t="s">
        <v>87</v>
      </c>
      <c r="AV230" s="13" t="s">
        <v>87</v>
      </c>
      <c r="AW230" s="13" t="s">
        <v>32</v>
      </c>
      <c r="AX230" s="13" t="s">
        <v>77</v>
      </c>
      <c r="AY230" s="158" t="s">
        <v>162</v>
      </c>
    </row>
    <row r="231" spans="2:65" s="13" customFormat="1" ht="10.199999999999999">
      <c r="B231" s="157"/>
      <c r="D231" s="147" t="s">
        <v>173</v>
      </c>
      <c r="E231" s="158" t="s">
        <v>1</v>
      </c>
      <c r="F231" s="159" t="s">
        <v>295</v>
      </c>
      <c r="H231" s="160">
        <v>1.5149999999999999</v>
      </c>
      <c r="I231" s="161"/>
      <c r="L231" s="157"/>
      <c r="M231" s="162"/>
      <c r="T231" s="163"/>
      <c r="AT231" s="158" t="s">
        <v>173</v>
      </c>
      <c r="AU231" s="158" t="s">
        <v>87</v>
      </c>
      <c r="AV231" s="13" t="s">
        <v>87</v>
      </c>
      <c r="AW231" s="13" t="s">
        <v>32</v>
      </c>
      <c r="AX231" s="13" t="s">
        <v>77</v>
      </c>
      <c r="AY231" s="158" t="s">
        <v>162</v>
      </c>
    </row>
    <row r="232" spans="2:65" s="13" customFormat="1" ht="10.199999999999999">
      <c r="B232" s="157"/>
      <c r="D232" s="147" t="s">
        <v>173</v>
      </c>
      <c r="E232" s="158" t="s">
        <v>1</v>
      </c>
      <c r="F232" s="159" t="s">
        <v>296</v>
      </c>
      <c r="H232" s="160">
        <v>0.39600000000000002</v>
      </c>
      <c r="I232" s="161"/>
      <c r="L232" s="157"/>
      <c r="M232" s="162"/>
      <c r="T232" s="163"/>
      <c r="AT232" s="158" t="s">
        <v>173</v>
      </c>
      <c r="AU232" s="158" t="s">
        <v>87</v>
      </c>
      <c r="AV232" s="13" t="s">
        <v>87</v>
      </c>
      <c r="AW232" s="13" t="s">
        <v>32</v>
      </c>
      <c r="AX232" s="13" t="s">
        <v>77</v>
      </c>
      <c r="AY232" s="158" t="s">
        <v>162</v>
      </c>
    </row>
    <row r="233" spans="2:65" s="13" customFormat="1" ht="10.199999999999999">
      <c r="B233" s="157"/>
      <c r="D233" s="147" t="s">
        <v>173</v>
      </c>
      <c r="E233" s="158" t="s">
        <v>1</v>
      </c>
      <c r="F233" s="159" t="s">
        <v>297</v>
      </c>
      <c r="H233" s="160">
        <v>0.29099999999999998</v>
      </c>
      <c r="I233" s="161"/>
      <c r="L233" s="157"/>
      <c r="M233" s="162"/>
      <c r="T233" s="163"/>
      <c r="AT233" s="158" t="s">
        <v>173</v>
      </c>
      <c r="AU233" s="158" t="s">
        <v>87</v>
      </c>
      <c r="AV233" s="13" t="s">
        <v>87</v>
      </c>
      <c r="AW233" s="13" t="s">
        <v>32</v>
      </c>
      <c r="AX233" s="13" t="s">
        <v>77</v>
      </c>
      <c r="AY233" s="158" t="s">
        <v>162</v>
      </c>
    </row>
    <row r="234" spans="2:65" s="13" customFormat="1" ht="10.199999999999999">
      <c r="B234" s="157"/>
      <c r="D234" s="147" t="s">
        <v>173</v>
      </c>
      <c r="E234" s="158" t="s">
        <v>1</v>
      </c>
      <c r="F234" s="159" t="s">
        <v>298</v>
      </c>
      <c r="H234" s="160">
        <v>0.27200000000000002</v>
      </c>
      <c r="I234" s="161"/>
      <c r="L234" s="157"/>
      <c r="M234" s="162"/>
      <c r="T234" s="163"/>
      <c r="AT234" s="158" t="s">
        <v>173</v>
      </c>
      <c r="AU234" s="158" t="s">
        <v>87</v>
      </c>
      <c r="AV234" s="13" t="s">
        <v>87</v>
      </c>
      <c r="AW234" s="13" t="s">
        <v>32</v>
      </c>
      <c r="AX234" s="13" t="s">
        <v>77</v>
      </c>
      <c r="AY234" s="158" t="s">
        <v>162</v>
      </c>
    </row>
    <row r="235" spans="2:65" s="13" customFormat="1" ht="10.199999999999999">
      <c r="B235" s="157"/>
      <c r="D235" s="147" t="s">
        <v>173</v>
      </c>
      <c r="E235" s="158" t="s">
        <v>1</v>
      </c>
      <c r="F235" s="159" t="s">
        <v>299</v>
      </c>
      <c r="H235" s="160">
        <v>0.32300000000000001</v>
      </c>
      <c r="I235" s="161"/>
      <c r="L235" s="157"/>
      <c r="M235" s="162"/>
      <c r="T235" s="163"/>
      <c r="AT235" s="158" t="s">
        <v>173</v>
      </c>
      <c r="AU235" s="158" t="s">
        <v>87</v>
      </c>
      <c r="AV235" s="13" t="s">
        <v>87</v>
      </c>
      <c r="AW235" s="13" t="s">
        <v>32</v>
      </c>
      <c r="AX235" s="13" t="s">
        <v>77</v>
      </c>
      <c r="AY235" s="158" t="s">
        <v>162</v>
      </c>
    </row>
    <row r="236" spans="2:65" s="13" customFormat="1" ht="10.199999999999999">
      <c r="B236" s="157"/>
      <c r="D236" s="147" t="s">
        <v>173</v>
      </c>
      <c r="E236" s="158" t="s">
        <v>1</v>
      </c>
      <c r="F236" s="159" t="s">
        <v>300</v>
      </c>
      <c r="H236" s="160">
        <v>0.39</v>
      </c>
      <c r="I236" s="161"/>
      <c r="L236" s="157"/>
      <c r="M236" s="162"/>
      <c r="T236" s="163"/>
      <c r="AT236" s="158" t="s">
        <v>173</v>
      </c>
      <c r="AU236" s="158" t="s">
        <v>87</v>
      </c>
      <c r="AV236" s="13" t="s">
        <v>87</v>
      </c>
      <c r="AW236" s="13" t="s">
        <v>32</v>
      </c>
      <c r="AX236" s="13" t="s">
        <v>77</v>
      </c>
      <c r="AY236" s="158" t="s">
        <v>162</v>
      </c>
    </row>
    <row r="237" spans="2:65" s="13" customFormat="1" ht="10.199999999999999">
      <c r="B237" s="157"/>
      <c r="D237" s="147" t="s">
        <v>173</v>
      </c>
      <c r="E237" s="158" t="s">
        <v>1</v>
      </c>
      <c r="F237" s="159" t="s">
        <v>301</v>
      </c>
      <c r="H237" s="160">
        <v>0.9</v>
      </c>
      <c r="I237" s="161"/>
      <c r="L237" s="157"/>
      <c r="M237" s="162"/>
      <c r="T237" s="163"/>
      <c r="AT237" s="158" t="s">
        <v>173</v>
      </c>
      <c r="AU237" s="158" t="s">
        <v>87</v>
      </c>
      <c r="AV237" s="13" t="s">
        <v>87</v>
      </c>
      <c r="AW237" s="13" t="s">
        <v>32</v>
      </c>
      <c r="AX237" s="13" t="s">
        <v>77</v>
      </c>
      <c r="AY237" s="158" t="s">
        <v>162</v>
      </c>
    </row>
    <row r="238" spans="2:65" s="13" customFormat="1" ht="10.199999999999999">
      <c r="B238" s="157"/>
      <c r="D238" s="147" t="s">
        <v>173</v>
      </c>
      <c r="E238" s="158" t="s">
        <v>1</v>
      </c>
      <c r="F238" s="159" t="s">
        <v>302</v>
      </c>
      <c r="H238" s="160">
        <v>0.6</v>
      </c>
      <c r="I238" s="161"/>
      <c r="L238" s="157"/>
      <c r="M238" s="162"/>
      <c r="T238" s="163"/>
      <c r="AT238" s="158" t="s">
        <v>173</v>
      </c>
      <c r="AU238" s="158" t="s">
        <v>87</v>
      </c>
      <c r="AV238" s="13" t="s">
        <v>87</v>
      </c>
      <c r="AW238" s="13" t="s">
        <v>32</v>
      </c>
      <c r="AX238" s="13" t="s">
        <v>77</v>
      </c>
      <c r="AY238" s="158" t="s">
        <v>162</v>
      </c>
    </row>
    <row r="239" spans="2:65" s="14" customFormat="1" ht="10.199999999999999">
      <c r="B239" s="164"/>
      <c r="D239" s="147" t="s">
        <v>173</v>
      </c>
      <c r="E239" s="165" t="s">
        <v>1</v>
      </c>
      <c r="F239" s="166" t="s">
        <v>189</v>
      </c>
      <c r="H239" s="167">
        <v>6.2469999999999999</v>
      </c>
      <c r="I239" s="168"/>
      <c r="L239" s="164"/>
      <c r="M239" s="169"/>
      <c r="T239" s="170"/>
      <c r="AT239" s="165" t="s">
        <v>173</v>
      </c>
      <c r="AU239" s="165" t="s">
        <v>87</v>
      </c>
      <c r="AV239" s="14" t="s">
        <v>169</v>
      </c>
      <c r="AW239" s="14" t="s">
        <v>32</v>
      </c>
      <c r="AX239" s="14" t="s">
        <v>85</v>
      </c>
      <c r="AY239" s="165" t="s">
        <v>162</v>
      </c>
    </row>
    <row r="240" spans="2:65" s="1" customFormat="1" ht="24.15" customHeight="1">
      <c r="B240" s="33"/>
      <c r="C240" s="134" t="s">
        <v>303</v>
      </c>
      <c r="D240" s="134" t="s">
        <v>164</v>
      </c>
      <c r="E240" s="135" t="s">
        <v>304</v>
      </c>
      <c r="F240" s="136" t="s">
        <v>305</v>
      </c>
      <c r="G240" s="137" t="s">
        <v>179</v>
      </c>
      <c r="H240" s="138">
        <v>23.375</v>
      </c>
      <c r="I240" s="139"/>
      <c r="J240" s="140">
        <f>ROUND(I240*H240,2)</f>
        <v>0</v>
      </c>
      <c r="K240" s="136" t="s">
        <v>168</v>
      </c>
      <c r="L240" s="33"/>
      <c r="M240" s="141" t="s">
        <v>1</v>
      </c>
      <c r="N240" s="142" t="s">
        <v>42</v>
      </c>
      <c r="P240" s="143">
        <f>O240*H240</f>
        <v>0</v>
      </c>
      <c r="Q240" s="143">
        <v>2.5018699999999998</v>
      </c>
      <c r="R240" s="143">
        <f>Q240*H240</f>
        <v>58.481211249999994</v>
      </c>
      <c r="S240" s="143">
        <v>0</v>
      </c>
      <c r="T240" s="144">
        <f>S240*H240</f>
        <v>0</v>
      </c>
      <c r="AR240" s="145" t="s">
        <v>169</v>
      </c>
      <c r="AT240" s="145" t="s">
        <v>164</v>
      </c>
      <c r="AU240" s="145" t="s">
        <v>87</v>
      </c>
      <c r="AY240" s="18" t="s">
        <v>162</v>
      </c>
      <c r="BE240" s="146">
        <f>IF(N240="základní",J240,0)</f>
        <v>0</v>
      </c>
      <c r="BF240" s="146">
        <f>IF(N240="snížená",J240,0)</f>
        <v>0</v>
      </c>
      <c r="BG240" s="146">
        <f>IF(N240="zákl. přenesená",J240,0)</f>
        <v>0</v>
      </c>
      <c r="BH240" s="146">
        <f>IF(N240="sníž. přenesená",J240,0)</f>
        <v>0</v>
      </c>
      <c r="BI240" s="146">
        <f>IF(N240="nulová",J240,0)</f>
        <v>0</v>
      </c>
      <c r="BJ240" s="18" t="s">
        <v>85</v>
      </c>
      <c r="BK240" s="146">
        <f>ROUND(I240*H240,2)</f>
        <v>0</v>
      </c>
      <c r="BL240" s="18" t="s">
        <v>169</v>
      </c>
      <c r="BM240" s="145" t="s">
        <v>306</v>
      </c>
    </row>
    <row r="241" spans="2:65" s="1" customFormat="1" ht="19.2">
      <c r="B241" s="33"/>
      <c r="D241" s="147" t="s">
        <v>171</v>
      </c>
      <c r="F241" s="148" t="s">
        <v>307</v>
      </c>
      <c r="I241" s="149"/>
      <c r="L241" s="33"/>
      <c r="M241" s="150"/>
      <c r="T241" s="57"/>
      <c r="AT241" s="18" t="s">
        <v>171</v>
      </c>
      <c r="AU241" s="18" t="s">
        <v>87</v>
      </c>
    </row>
    <row r="242" spans="2:65" s="13" customFormat="1" ht="10.199999999999999">
      <c r="B242" s="157"/>
      <c r="D242" s="147" t="s">
        <v>173</v>
      </c>
      <c r="E242" s="158" t="s">
        <v>1</v>
      </c>
      <c r="F242" s="159" t="s">
        <v>308</v>
      </c>
      <c r="H242" s="160">
        <v>4.3879999999999999</v>
      </c>
      <c r="I242" s="161"/>
      <c r="L242" s="157"/>
      <c r="M242" s="162"/>
      <c r="T242" s="163"/>
      <c r="AT242" s="158" t="s">
        <v>173</v>
      </c>
      <c r="AU242" s="158" t="s">
        <v>87</v>
      </c>
      <c r="AV242" s="13" t="s">
        <v>87</v>
      </c>
      <c r="AW242" s="13" t="s">
        <v>32</v>
      </c>
      <c r="AX242" s="13" t="s">
        <v>77</v>
      </c>
      <c r="AY242" s="158" t="s">
        <v>162</v>
      </c>
    </row>
    <row r="243" spans="2:65" s="13" customFormat="1" ht="10.199999999999999">
      <c r="B243" s="157"/>
      <c r="D243" s="147" t="s">
        <v>173</v>
      </c>
      <c r="E243" s="158" t="s">
        <v>1</v>
      </c>
      <c r="F243" s="159" t="s">
        <v>309</v>
      </c>
      <c r="H243" s="160">
        <v>1.6950000000000001</v>
      </c>
      <c r="I243" s="161"/>
      <c r="L243" s="157"/>
      <c r="M243" s="162"/>
      <c r="T243" s="163"/>
      <c r="AT243" s="158" t="s">
        <v>173</v>
      </c>
      <c r="AU243" s="158" t="s">
        <v>87</v>
      </c>
      <c r="AV243" s="13" t="s">
        <v>87</v>
      </c>
      <c r="AW243" s="13" t="s">
        <v>32</v>
      </c>
      <c r="AX243" s="13" t="s">
        <v>77</v>
      </c>
      <c r="AY243" s="158" t="s">
        <v>162</v>
      </c>
    </row>
    <row r="244" spans="2:65" s="13" customFormat="1" ht="10.199999999999999">
      <c r="B244" s="157"/>
      <c r="D244" s="147" t="s">
        <v>173</v>
      </c>
      <c r="E244" s="158" t="s">
        <v>1</v>
      </c>
      <c r="F244" s="159" t="s">
        <v>310</v>
      </c>
      <c r="H244" s="160">
        <v>5.5609999999999999</v>
      </c>
      <c r="I244" s="161"/>
      <c r="L244" s="157"/>
      <c r="M244" s="162"/>
      <c r="T244" s="163"/>
      <c r="AT244" s="158" t="s">
        <v>173</v>
      </c>
      <c r="AU244" s="158" t="s">
        <v>87</v>
      </c>
      <c r="AV244" s="13" t="s">
        <v>87</v>
      </c>
      <c r="AW244" s="13" t="s">
        <v>32</v>
      </c>
      <c r="AX244" s="13" t="s">
        <v>77</v>
      </c>
      <c r="AY244" s="158" t="s">
        <v>162</v>
      </c>
    </row>
    <row r="245" spans="2:65" s="13" customFormat="1" ht="10.199999999999999">
      <c r="B245" s="157"/>
      <c r="D245" s="147" t="s">
        <v>173</v>
      </c>
      <c r="E245" s="158" t="s">
        <v>1</v>
      </c>
      <c r="F245" s="159" t="s">
        <v>311</v>
      </c>
      <c r="H245" s="160">
        <v>1.881</v>
      </c>
      <c r="I245" s="161"/>
      <c r="L245" s="157"/>
      <c r="M245" s="162"/>
      <c r="T245" s="163"/>
      <c r="AT245" s="158" t="s">
        <v>173</v>
      </c>
      <c r="AU245" s="158" t="s">
        <v>87</v>
      </c>
      <c r="AV245" s="13" t="s">
        <v>87</v>
      </c>
      <c r="AW245" s="13" t="s">
        <v>32</v>
      </c>
      <c r="AX245" s="13" t="s">
        <v>77</v>
      </c>
      <c r="AY245" s="158" t="s">
        <v>162</v>
      </c>
    </row>
    <row r="246" spans="2:65" s="13" customFormat="1" ht="10.199999999999999">
      <c r="B246" s="157"/>
      <c r="D246" s="147" t="s">
        <v>173</v>
      </c>
      <c r="E246" s="158" t="s">
        <v>1</v>
      </c>
      <c r="F246" s="159" t="s">
        <v>312</v>
      </c>
      <c r="H246" s="160">
        <v>1.2769999999999999</v>
      </c>
      <c r="I246" s="161"/>
      <c r="L246" s="157"/>
      <c r="M246" s="162"/>
      <c r="T246" s="163"/>
      <c r="AT246" s="158" t="s">
        <v>173</v>
      </c>
      <c r="AU246" s="158" t="s">
        <v>87</v>
      </c>
      <c r="AV246" s="13" t="s">
        <v>87</v>
      </c>
      <c r="AW246" s="13" t="s">
        <v>32</v>
      </c>
      <c r="AX246" s="13" t="s">
        <v>77</v>
      </c>
      <c r="AY246" s="158" t="s">
        <v>162</v>
      </c>
    </row>
    <row r="247" spans="2:65" s="13" customFormat="1" ht="10.199999999999999">
      <c r="B247" s="157"/>
      <c r="D247" s="147" t="s">
        <v>173</v>
      </c>
      <c r="E247" s="158" t="s">
        <v>1</v>
      </c>
      <c r="F247" s="159" t="s">
        <v>313</v>
      </c>
      <c r="H247" s="160">
        <v>1.17</v>
      </c>
      <c r="I247" s="161"/>
      <c r="L247" s="157"/>
      <c r="M247" s="162"/>
      <c r="T247" s="163"/>
      <c r="AT247" s="158" t="s">
        <v>173</v>
      </c>
      <c r="AU247" s="158" t="s">
        <v>87</v>
      </c>
      <c r="AV247" s="13" t="s">
        <v>87</v>
      </c>
      <c r="AW247" s="13" t="s">
        <v>32</v>
      </c>
      <c r="AX247" s="13" t="s">
        <v>77</v>
      </c>
      <c r="AY247" s="158" t="s">
        <v>162</v>
      </c>
    </row>
    <row r="248" spans="2:65" s="13" customFormat="1" ht="10.199999999999999">
      <c r="B248" s="157"/>
      <c r="D248" s="147" t="s">
        <v>173</v>
      </c>
      <c r="E248" s="158" t="s">
        <v>1</v>
      </c>
      <c r="F248" s="159" t="s">
        <v>314</v>
      </c>
      <c r="H248" s="160">
        <v>1.4630000000000001</v>
      </c>
      <c r="I248" s="161"/>
      <c r="L248" s="157"/>
      <c r="M248" s="162"/>
      <c r="T248" s="163"/>
      <c r="AT248" s="158" t="s">
        <v>173</v>
      </c>
      <c r="AU248" s="158" t="s">
        <v>87</v>
      </c>
      <c r="AV248" s="13" t="s">
        <v>87</v>
      </c>
      <c r="AW248" s="13" t="s">
        <v>32</v>
      </c>
      <c r="AX248" s="13" t="s">
        <v>77</v>
      </c>
      <c r="AY248" s="158" t="s">
        <v>162</v>
      </c>
    </row>
    <row r="249" spans="2:65" s="13" customFormat="1" ht="10.199999999999999">
      <c r="B249" s="157"/>
      <c r="D249" s="147" t="s">
        <v>173</v>
      </c>
      <c r="E249" s="158" t="s">
        <v>1</v>
      </c>
      <c r="F249" s="159" t="s">
        <v>315</v>
      </c>
      <c r="H249" s="160">
        <v>1.89</v>
      </c>
      <c r="I249" s="161"/>
      <c r="L249" s="157"/>
      <c r="M249" s="162"/>
      <c r="T249" s="163"/>
      <c r="AT249" s="158" t="s">
        <v>173</v>
      </c>
      <c r="AU249" s="158" t="s">
        <v>87</v>
      </c>
      <c r="AV249" s="13" t="s">
        <v>87</v>
      </c>
      <c r="AW249" s="13" t="s">
        <v>32</v>
      </c>
      <c r="AX249" s="13" t="s">
        <v>77</v>
      </c>
      <c r="AY249" s="158" t="s">
        <v>162</v>
      </c>
    </row>
    <row r="250" spans="2:65" s="13" customFormat="1" ht="10.199999999999999">
      <c r="B250" s="157"/>
      <c r="D250" s="147" t="s">
        <v>173</v>
      </c>
      <c r="E250" s="158" t="s">
        <v>1</v>
      </c>
      <c r="F250" s="159" t="s">
        <v>316</v>
      </c>
      <c r="H250" s="160">
        <v>4.05</v>
      </c>
      <c r="I250" s="161"/>
      <c r="L250" s="157"/>
      <c r="M250" s="162"/>
      <c r="T250" s="163"/>
      <c r="AT250" s="158" t="s">
        <v>173</v>
      </c>
      <c r="AU250" s="158" t="s">
        <v>87</v>
      </c>
      <c r="AV250" s="13" t="s">
        <v>87</v>
      </c>
      <c r="AW250" s="13" t="s">
        <v>32</v>
      </c>
      <c r="AX250" s="13" t="s">
        <v>77</v>
      </c>
      <c r="AY250" s="158" t="s">
        <v>162</v>
      </c>
    </row>
    <row r="251" spans="2:65" s="14" customFormat="1" ht="10.199999999999999">
      <c r="B251" s="164"/>
      <c r="D251" s="147" t="s">
        <v>173</v>
      </c>
      <c r="E251" s="165" t="s">
        <v>1</v>
      </c>
      <c r="F251" s="166" t="s">
        <v>189</v>
      </c>
      <c r="H251" s="167">
        <v>23.375</v>
      </c>
      <c r="I251" s="168"/>
      <c r="L251" s="164"/>
      <c r="M251" s="169"/>
      <c r="T251" s="170"/>
      <c r="AT251" s="165" t="s">
        <v>173</v>
      </c>
      <c r="AU251" s="165" t="s">
        <v>87</v>
      </c>
      <c r="AV251" s="14" t="s">
        <v>169</v>
      </c>
      <c r="AW251" s="14" t="s">
        <v>32</v>
      </c>
      <c r="AX251" s="14" t="s">
        <v>85</v>
      </c>
      <c r="AY251" s="165" t="s">
        <v>162</v>
      </c>
    </row>
    <row r="252" spans="2:65" s="1" customFormat="1" ht="16.5" customHeight="1">
      <c r="B252" s="33"/>
      <c r="C252" s="134" t="s">
        <v>317</v>
      </c>
      <c r="D252" s="134" t="s">
        <v>164</v>
      </c>
      <c r="E252" s="135" t="s">
        <v>318</v>
      </c>
      <c r="F252" s="136" t="s">
        <v>319</v>
      </c>
      <c r="G252" s="137" t="s">
        <v>167</v>
      </c>
      <c r="H252" s="138">
        <v>99.2</v>
      </c>
      <c r="I252" s="139"/>
      <c r="J252" s="140">
        <f>ROUND(I252*H252,2)</f>
        <v>0</v>
      </c>
      <c r="K252" s="136" t="s">
        <v>168</v>
      </c>
      <c r="L252" s="33"/>
      <c r="M252" s="141" t="s">
        <v>1</v>
      </c>
      <c r="N252" s="142" t="s">
        <v>42</v>
      </c>
      <c r="P252" s="143">
        <f>O252*H252</f>
        <v>0</v>
      </c>
      <c r="Q252" s="143">
        <v>2.64E-3</v>
      </c>
      <c r="R252" s="143">
        <f>Q252*H252</f>
        <v>0.26188800000000001</v>
      </c>
      <c r="S252" s="143">
        <v>0</v>
      </c>
      <c r="T252" s="144">
        <f>S252*H252</f>
        <v>0</v>
      </c>
      <c r="AR252" s="145" t="s">
        <v>169</v>
      </c>
      <c r="AT252" s="145" t="s">
        <v>164</v>
      </c>
      <c r="AU252" s="145" t="s">
        <v>87</v>
      </c>
      <c r="AY252" s="18" t="s">
        <v>162</v>
      </c>
      <c r="BE252" s="146">
        <f>IF(N252="základní",J252,0)</f>
        <v>0</v>
      </c>
      <c r="BF252" s="146">
        <f>IF(N252="snížená",J252,0)</f>
        <v>0</v>
      </c>
      <c r="BG252" s="146">
        <f>IF(N252="zákl. přenesená",J252,0)</f>
        <v>0</v>
      </c>
      <c r="BH252" s="146">
        <f>IF(N252="sníž. přenesená",J252,0)</f>
        <v>0</v>
      </c>
      <c r="BI252" s="146">
        <f>IF(N252="nulová",J252,0)</f>
        <v>0</v>
      </c>
      <c r="BJ252" s="18" t="s">
        <v>85</v>
      </c>
      <c r="BK252" s="146">
        <f>ROUND(I252*H252,2)</f>
        <v>0</v>
      </c>
      <c r="BL252" s="18" t="s">
        <v>169</v>
      </c>
      <c r="BM252" s="145" t="s">
        <v>320</v>
      </c>
    </row>
    <row r="253" spans="2:65" s="1" customFormat="1" ht="10.199999999999999">
      <c r="B253" s="33"/>
      <c r="D253" s="147" t="s">
        <v>171</v>
      </c>
      <c r="F253" s="148" t="s">
        <v>321</v>
      </c>
      <c r="I253" s="149"/>
      <c r="L253" s="33"/>
      <c r="M253" s="150"/>
      <c r="T253" s="57"/>
      <c r="AT253" s="18" t="s">
        <v>171</v>
      </c>
      <c r="AU253" s="18" t="s">
        <v>87</v>
      </c>
    </row>
    <row r="254" spans="2:65" s="13" customFormat="1" ht="10.199999999999999">
      <c r="B254" s="157"/>
      <c r="D254" s="147" t="s">
        <v>173</v>
      </c>
      <c r="E254" s="158" t="s">
        <v>1</v>
      </c>
      <c r="F254" s="159" t="s">
        <v>322</v>
      </c>
      <c r="H254" s="160">
        <v>12.6</v>
      </c>
      <c r="I254" s="161"/>
      <c r="L254" s="157"/>
      <c r="M254" s="162"/>
      <c r="T254" s="163"/>
      <c r="AT254" s="158" t="s">
        <v>173</v>
      </c>
      <c r="AU254" s="158" t="s">
        <v>87</v>
      </c>
      <c r="AV254" s="13" t="s">
        <v>87</v>
      </c>
      <c r="AW254" s="13" t="s">
        <v>32</v>
      </c>
      <c r="AX254" s="13" t="s">
        <v>77</v>
      </c>
      <c r="AY254" s="158" t="s">
        <v>162</v>
      </c>
    </row>
    <row r="255" spans="2:65" s="13" customFormat="1" ht="10.199999999999999">
      <c r="B255" s="157"/>
      <c r="D255" s="147" t="s">
        <v>173</v>
      </c>
      <c r="E255" s="158" t="s">
        <v>1</v>
      </c>
      <c r="F255" s="159" t="s">
        <v>323</v>
      </c>
      <c r="H255" s="160">
        <v>4.5529999999999999</v>
      </c>
      <c r="I255" s="161"/>
      <c r="L255" s="157"/>
      <c r="M255" s="162"/>
      <c r="T255" s="163"/>
      <c r="AT255" s="158" t="s">
        <v>173</v>
      </c>
      <c r="AU255" s="158" t="s">
        <v>87</v>
      </c>
      <c r="AV255" s="13" t="s">
        <v>87</v>
      </c>
      <c r="AW255" s="13" t="s">
        <v>32</v>
      </c>
      <c r="AX255" s="13" t="s">
        <v>77</v>
      </c>
      <c r="AY255" s="158" t="s">
        <v>162</v>
      </c>
    </row>
    <row r="256" spans="2:65" s="13" customFormat="1" ht="10.199999999999999">
      <c r="B256" s="157"/>
      <c r="D256" s="147" t="s">
        <v>173</v>
      </c>
      <c r="E256" s="158" t="s">
        <v>1</v>
      </c>
      <c r="F256" s="159" t="s">
        <v>324</v>
      </c>
      <c r="H256" s="160">
        <v>16.350000000000001</v>
      </c>
      <c r="I256" s="161"/>
      <c r="L256" s="157"/>
      <c r="M256" s="162"/>
      <c r="T256" s="163"/>
      <c r="AT256" s="158" t="s">
        <v>173</v>
      </c>
      <c r="AU256" s="158" t="s">
        <v>87</v>
      </c>
      <c r="AV256" s="13" t="s">
        <v>87</v>
      </c>
      <c r="AW256" s="13" t="s">
        <v>32</v>
      </c>
      <c r="AX256" s="13" t="s">
        <v>77</v>
      </c>
      <c r="AY256" s="158" t="s">
        <v>162</v>
      </c>
    </row>
    <row r="257" spans="2:51" s="13" customFormat="1" ht="10.199999999999999">
      <c r="B257" s="157"/>
      <c r="D257" s="147" t="s">
        <v>173</v>
      </c>
      <c r="E257" s="158" t="s">
        <v>1</v>
      </c>
      <c r="F257" s="159" t="s">
        <v>325</v>
      </c>
      <c r="H257" s="160">
        <v>4.8380000000000001</v>
      </c>
      <c r="I257" s="161"/>
      <c r="L257" s="157"/>
      <c r="M257" s="162"/>
      <c r="T257" s="163"/>
      <c r="AT257" s="158" t="s">
        <v>173</v>
      </c>
      <c r="AU257" s="158" t="s">
        <v>87</v>
      </c>
      <c r="AV257" s="13" t="s">
        <v>87</v>
      </c>
      <c r="AW257" s="13" t="s">
        <v>32</v>
      </c>
      <c r="AX257" s="13" t="s">
        <v>77</v>
      </c>
      <c r="AY257" s="158" t="s">
        <v>162</v>
      </c>
    </row>
    <row r="258" spans="2:51" s="13" customFormat="1" ht="10.199999999999999">
      <c r="B258" s="157"/>
      <c r="D258" s="147" t="s">
        <v>173</v>
      </c>
      <c r="E258" s="158" t="s">
        <v>1</v>
      </c>
      <c r="F258" s="159" t="s">
        <v>326</v>
      </c>
      <c r="H258" s="160">
        <v>3.915</v>
      </c>
      <c r="I258" s="161"/>
      <c r="L258" s="157"/>
      <c r="M258" s="162"/>
      <c r="T258" s="163"/>
      <c r="AT258" s="158" t="s">
        <v>173</v>
      </c>
      <c r="AU258" s="158" t="s">
        <v>87</v>
      </c>
      <c r="AV258" s="13" t="s">
        <v>87</v>
      </c>
      <c r="AW258" s="13" t="s">
        <v>32</v>
      </c>
      <c r="AX258" s="13" t="s">
        <v>77</v>
      </c>
      <c r="AY258" s="158" t="s">
        <v>162</v>
      </c>
    </row>
    <row r="259" spans="2:51" s="13" customFormat="1" ht="10.199999999999999">
      <c r="B259" s="157"/>
      <c r="D259" s="147" t="s">
        <v>173</v>
      </c>
      <c r="E259" s="158" t="s">
        <v>1</v>
      </c>
      <c r="F259" s="159" t="s">
        <v>327</v>
      </c>
      <c r="H259" s="160">
        <v>3.75</v>
      </c>
      <c r="I259" s="161"/>
      <c r="L259" s="157"/>
      <c r="M259" s="162"/>
      <c r="T259" s="163"/>
      <c r="AT259" s="158" t="s">
        <v>173</v>
      </c>
      <c r="AU259" s="158" t="s">
        <v>87</v>
      </c>
      <c r="AV259" s="13" t="s">
        <v>87</v>
      </c>
      <c r="AW259" s="13" t="s">
        <v>32</v>
      </c>
      <c r="AX259" s="13" t="s">
        <v>77</v>
      </c>
      <c r="AY259" s="158" t="s">
        <v>162</v>
      </c>
    </row>
    <row r="260" spans="2:51" s="13" customFormat="1" ht="10.199999999999999">
      <c r="B260" s="157"/>
      <c r="D260" s="147" t="s">
        <v>173</v>
      </c>
      <c r="E260" s="158" t="s">
        <v>1</v>
      </c>
      <c r="F260" s="159" t="s">
        <v>328</v>
      </c>
      <c r="H260" s="160">
        <v>4.2</v>
      </c>
      <c r="I260" s="161"/>
      <c r="L260" s="157"/>
      <c r="M260" s="162"/>
      <c r="T260" s="163"/>
      <c r="AT260" s="158" t="s">
        <v>173</v>
      </c>
      <c r="AU260" s="158" t="s">
        <v>87</v>
      </c>
      <c r="AV260" s="13" t="s">
        <v>87</v>
      </c>
      <c r="AW260" s="13" t="s">
        <v>32</v>
      </c>
      <c r="AX260" s="13" t="s">
        <v>77</v>
      </c>
      <c r="AY260" s="158" t="s">
        <v>162</v>
      </c>
    </row>
    <row r="261" spans="2:51" s="13" customFormat="1" ht="10.199999999999999">
      <c r="B261" s="157"/>
      <c r="D261" s="147" t="s">
        <v>173</v>
      </c>
      <c r="E261" s="158" t="s">
        <v>1</v>
      </c>
      <c r="F261" s="159" t="s">
        <v>329</v>
      </c>
      <c r="H261" s="160">
        <v>4.7699999999999996</v>
      </c>
      <c r="I261" s="161"/>
      <c r="L261" s="157"/>
      <c r="M261" s="162"/>
      <c r="T261" s="163"/>
      <c r="AT261" s="158" t="s">
        <v>173</v>
      </c>
      <c r="AU261" s="158" t="s">
        <v>87</v>
      </c>
      <c r="AV261" s="13" t="s">
        <v>87</v>
      </c>
      <c r="AW261" s="13" t="s">
        <v>32</v>
      </c>
      <c r="AX261" s="13" t="s">
        <v>77</v>
      </c>
      <c r="AY261" s="158" t="s">
        <v>162</v>
      </c>
    </row>
    <row r="262" spans="2:51" s="13" customFormat="1" ht="10.199999999999999">
      <c r="B262" s="157"/>
      <c r="D262" s="147" t="s">
        <v>173</v>
      </c>
      <c r="E262" s="158" t="s">
        <v>1</v>
      </c>
      <c r="F262" s="159" t="s">
        <v>330</v>
      </c>
      <c r="H262" s="160">
        <v>27</v>
      </c>
      <c r="I262" s="161"/>
      <c r="L262" s="157"/>
      <c r="M262" s="162"/>
      <c r="T262" s="163"/>
      <c r="AT262" s="158" t="s">
        <v>173</v>
      </c>
      <c r="AU262" s="158" t="s">
        <v>87</v>
      </c>
      <c r="AV262" s="13" t="s">
        <v>87</v>
      </c>
      <c r="AW262" s="13" t="s">
        <v>32</v>
      </c>
      <c r="AX262" s="13" t="s">
        <v>77</v>
      </c>
      <c r="AY262" s="158" t="s">
        <v>162</v>
      </c>
    </row>
    <row r="263" spans="2:51" s="13" customFormat="1" ht="10.199999999999999">
      <c r="B263" s="157"/>
      <c r="D263" s="147" t="s">
        <v>173</v>
      </c>
      <c r="E263" s="158" t="s">
        <v>1</v>
      </c>
      <c r="F263" s="159" t="s">
        <v>331</v>
      </c>
      <c r="H263" s="160">
        <v>3.66</v>
      </c>
      <c r="I263" s="161"/>
      <c r="L263" s="157"/>
      <c r="M263" s="162"/>
      <c r="T263" s="163"/>
      <c r="AT263" s="158" t="s">
        <v>173</v>
      </c>
      <c r="AU263" s="158" t="s">
        <v>87</v>
      </c>
      <c r="AV263" s="13" t="s">
        <v>87</v>
      </c>
      <c r="AW263" s="13" t="s">
        <v>32</v>
      </c>
      <c r="AX263" s="13" t="s">
        <v>77</v>
      </c>
      <c r="AY263" s="158" t="s">
        <v>162</v>
      </c>
    </row>
    <row r="264" spans="2:51" s="13" customFormat="1" ht="10.199999999999999">
      <c r="B264" s="157"/>
      <c r="D264" s="147" t="s">
        <v>173</v>
      </c>
      <c r="E264" s="158" t="s">
        <v>1</v>
      </c>
      <c r="F264" s="159" t="s">
        <v>332</v>
      </c>
      <c r="H264" s="160">
        <v>0.76700000000000002</v>
      </c>
      <c r="I264" s="161"/>
      <c r="L264" s="157"/>
      <c r="M264" s="162"/>
      <c r="T264" s="163"/>
      <c r="AT264" s="158" t="s">
        <v>173</v>
      </c>
      <c r="AU264" s="158" t="s">
        <v>87</v>
      </c>
      <c r="AV264" s="13" t="s">
        <v>87</v>
      </c>
      <c r="AW264" s="13" t="s">
        <v>32</v>
      </c>
      <c r="AX264" s="13" t="s">
        <v>77</v>
      </c>
      <c r="AY264" s="158" t="s">
        <v>162</v>
      </c>
    </row>
    <row r="265" spans="2:51" s="13" customFormat="1" ht="10.199999999999999">
      <c r="B265" s="157"/>
      <c r="D265" s="147" t="s">
        <v>173</v>
      </c>
      <c r="E265" s="158" t="s">
        <v>1</v>
      </c>
      <c r="F265" s="159" t="s">
        <v>333</v>
      </c>
      <c r="H265" s="160">
        <v>3.14</v>
      </c>
      <c r="I265" s="161"/>
      <c r="L265" s="157"/>
      <c r="M265" s="162"/>
      <c r="T265" s="163"/>
      <c r="AT265" s="158" t="s">
        <v>173</v>
      </c>
      <c r="AU265" s="158" t="s">
        <v>87</v>
      </c>
      <c r="AV265" s="13" t="s">
        <v>87</v>
      </c>
      <c r="AW265" s="13" t="s">
        <v>32</v>
      </c>
      <c r="AX265" s="13" t="s">
        <v>77</v>
      </c>
      <c r="AY265" s="158" t="s">
        <v>162</v>
      </c>
    </row>
    <row r="266" spans="2:51" s="13" customFormat="1" ht="10.199999999999999">
      <c r="B266" s="157"/>
      <c r="D266" s="147" t="s">
        <v>173</v>
      </c>
      <c r="E266" s="158" t="s">
        <v>1</v>
      </c>
      <c r="F266" s="159" t="s">
        <v>334</v>
      </c>
      <c r="H266" s="160">
        <v>0.80500000000000005</v>
      </c>
      <c r="I266" s="161"/>
      <c r="L266" s="157"/>
      <c r="M266" s="162"/>
      <c r="T266" s="163"/>
      <c r="AT266" s="158" t="s">
        <v>173</v>
      </c>
      <c r="AU266" s="158" t="s">
        <v>87</v>
      </c>
      <c r="AV266" s="13" t="s">
        <v>87</v>
      </c>
      <c r="AW266" s="13" t="s">
        <v>32</v>
      </c>
      <c r="AX266" s="13" t="s">
        <v>77</v>
      </c>
      <c r="AY266" s="158" t="s">
        <v>162</v>
      </c>
    </row>
    <row r="267" spans="2:51" s="13" customFormat="1" ht="10.199999999999999">
      <c r="B267" s="157"/>
      <c r="D267" s="147" t="s">
        <v>173</v>
      </c>
      <c r="E267" s="158" t="s">
        <v>1</v>
      </c>
      <c r="F267" s="159" t="s">
        <v>335</v>
      </c>
      <c r="H267" s="160">
        <v>0.68200000000000005</v>
      </c>
      <c r="I267" s="161"/>
      <c r="L267" s="157"/>
      <c r="M267" s="162"/>
      <c r="T267" s="163"/>
      <c r="AT267" s="158" t="s">
        <v>173</v>
      </c>
      <c r="AU267" s="158" t="s">
        <v>87</v>
      </c>
      <c r="AV267" s="13" t="s">
        <v>87</v>
      </c>
      <c r="AW267" s="13" t="s">
        <v>32</v>
      </c>
      <c r="AX267" s="13" t="s">
        <v>77</v>
      </c>
      <c r="AY267" s="158" t="s">
        <v>162</v>
      </c>
    </row>
    <row r="268" spans="2:51" s="13" customFormat="1" ht="10.199999999999999">
      <c r="B268" s="157"/>
      <c r="D268" s="147" t="s">
        <v>173</v>
      </c>
      <c r="E268" s="158" t="s">
        <v>1</v>
      </c>
      <c r="F268" s="159" t="s">
        <v>336</v>
      </c>
      <c r="H268" s="160">
        <v>0.66</v>
      </c>
      <c r="I268" s="161"/>
      <c r="L268" s="157"/>
      <c r="M268" s="162"/>
      <c r="T268" s="163"/>
      <c r="AT268" s="158" t="s">
        <v>173</v>
      </c>
      <c r="AU268" s="158" t="s">
        <v>87</v>
      </c>
      <c r="AV268" s="13" t="s">
        <v>87</v>
      </c>
      <c r="AW268" s="13" t="s">
        <v>32</v>
      </c>
      <c r="AX268" s="13" t="s">
        <v>77</v>
      </c>
      <c r="AY268" s="158" t="s">
        <v>162</v>
      </c>
    </row>
    <row r="269" spans="2:51" s="13" customFormat="1" ht="10.199999999999999">
      <c r="B269" s="157"/>
      <c r="D269" s="147" t="s">
        <v>173</v>
      </c>
      <c r="E269" s="158" t="s">
        <v>1</v>
      </c>
      <c r="F269" s="159" t="s">
        <v>337</v>
      </c>
      <c r="H269" s="160">
        <v>0.72</v>
      </c>
      <c r="I269" s="161"/>
      <c r="L269" s="157"/>
      <c r="M269" s="162"/>
      <c r="T269" s="163"/>
      <c r="AT269" s="158" t="s">
        <v>173</v>
      </c>
      <c r="AU269" s="158" t="s">
        <v>87</v>
      </c>
      <c r="AV269" s="13" t="s">
        <v>87</v>
      </c>
      <c r="AW269" s="13" t="s">
        <v>32</v>
      </c>
      <c r="AX269" s="13" t="s">
        <v>77</v>
      </c>
      <c r="AY269" s="158" t="s">
        <v>162</v>
      </c>
    </row>
    <row r="270" spans="2:51" s="13" customFormat="1" ht="10.199999999999999">
      <c r="B270" s="157"/>
      <c r="D270" s="147" t="s">
        <v>173</v>
      </c>
      <c r="E270" s="158" t="s">
        <v>1</v>
      </c>
      <c r="F270" s="159" t="s">
        <v>338</v>
      </c>
      <c r="H270" s="160">
        <v>0.79</v>
      </c>
      <c r="I270" s="161"/>
      <c r="L270" s="157"/>
      <c r="M270" s="162"/>
      <c r="T270" s="163"/>
      <c r="AT270" s="158" t="s">
        <v>173</v>
      </c>
      <c r="AU270" s="158" t="s">
        <v>87</v>
      </c>
      <c r="AV270" s="13" t="s">
        <v>87</v>
      </c>
      <c r="AW270" s="13" t="s">
        <v>32</v>
      </c>
      <c r="AX270" s="13" t="s">
        <v>77</v>
      </c>
      <c r="AY270" s="158" t="s">
        <v>162</v>
      </c>
    </row>
    <row r="271" spans="2:51" s="13" customFormat="1" ht="10.199999999999999">
      <c r="B271" s="157"/>
      <c r="D271" s="147" t="s">
        <v>173</v>
      </c>
      <c r="E271" s="158" t="s">
        <v>1</v>
      </c>
      <c r="F271" s="159" t="s">
        <v>339</v>
      </c>
      <c r="H271" s="160">
        <v>6</v>
      </c>
      <c r="I271" s="161"/>
      <c r="L271" s="157"/>
      <c r="M271" s="162"/>
      <c r="T271" s="163"/>
      <c r="AT271" s="158" t="s">
        <v>173</v>
      </c>
      <c r="AU271" s="158" t="s">
        <v>87</v>
      </c>
      <c r="AV271" s="13" t="s">
        <v>87</v>
      </c>
      <c r="AW271" s="13" t="s">
        <v>32</v>
      </c>
      <c r="AX271" s="13" t="s">
        <v>77</v>
      </c>
      <c r="AY271" s="158" t="s">
        <v>162</v>
      </c>
    </row>
    <row r="272" spans="2:51" s="14" customFormat="1" ht="10.199999999999999">
      <c r="B272" s="164"/>
      <c r="D272" s="147" t="s">
        <v>173</v>
      </c>
      <c r="E272" s="165" t="s">
        <v>1</v>
      </c>
      <c r="F272" s="166" t="s">
        <v>189</v>
      </c>
      <c r="H272" s="167">
        <v>99.2</v>
      </c>
      <c r="I272" s="168"/>
      <c r="L272" s="164"/>
      <c r="M272" s="169"/>
      <c r="T272" s="170"/>
      <c r="AT272" s="165" t="s">
        <v>173</v>
      </c>
      <c r="AU272" s="165" t="s">
        <v>87</v>
      </c>
      <c r="AV272" s="14" t="s">
        <v>169</v>
      </c>
      <c r="AW272" s="14" t="s">
        <v>32</v>
      </c>
      <c r="AX272" s="14" t="s">
        <v>85</v>
      </c>
      <c r="AY272" s="165" t="s">
        <v>162</v>
      </c>
    </row>
    <row r="273" spans="2:65" s="1" customFormat="1" ht="16.5" customHeight="1">
      <c r="B273" s="33"/>
      <c r="C273" s="134" t="s">
        <v>340</v>
      </c>
      <c r="D273" s="134" t="s">
        <v>164</v>
      </c>
      <c r="E273" s="135" t="s">
        <v>341</v>
      </c>
      <c r="F273" s="136" t="s">
        <v>342</v>
      </c>
      <c r="G273" s="137" t="s">
        <v>167</v>
      </c>
      <c r="H273" s="138">
        <v>99.2</v>
      </c>
      <c r="I273" s="139"/>
      <c r="J273" s="140">
        <f>ROUND(I273*H273,2)</f>
        <v>0</v>
      </c>
      <c r="K273" s="136" t="s">
        <v>168</v>
      </c>
      <c r="L273" s="33"/>
      <c r="M273" s="141" t="s">
        <v>1</v>
      </c>
      <c r="N273" s="142" t="s">
        <v>42</v>
      </c>
      <c r="P273" s="143">
        <f>O273*H273</f>
        <v>0</v>
      </c>
      <c r="Q273" s="143">
        <v>0</v>
      </c>
      <c r="R273" s="143">
        <f>Q273*H273</f>
        <v>0</v>
      </c>
      <c r="S273" s="143">
        <v>0</v>
      </c>
      <c r="T273" s="144">
        <f>S273*H273</f>
        <v>0</v>
      </c>
      <c r="AR273" s="145" t="s">
        <v>169</v>
      </c>
      <c r="AT273" s="145" t="s">
        <v>164</v>
      </c>
      <c r="AU273" s="145" t="s">
        <v>87</v>
      </c>
      <c r="AY273" s="18" t="s">
        <v>162</v>
      </c>
      <c r="BE273" s="146">
        <f>IF(N273="základní",J273,0)</f>
        <v>0</v>
      </c>
      <c r="BF273" s="146">
        <f>IF(N273="snížená",J273,0)</f>
        <v>0</v>
      </c>
      <c r="BG273" s="146">
        <f>IF(N273="zákl. přenesená",J273,0)</f>
        <v>0</v>
      </c>
      <c r="BH273" s="146">
        <f>IF(N273="sníž. přenesená",J273,0)</f>
        <v>0</v>
      </c>
      <c r="BI273" s="146">
        <f>IF(N273="nulová",J273,0)</f>
        <v>0</v>
      </c>
      <c r="BJ273" s="18" t="s">
        <v>85</v>
      </c>
      <c r="BK273" s="146">
        <f>ROUND(I273*H273,2)</f>
        <v>0</v>
      </c>
      <c r="BL273" s="18" t="s">
        <v>169</v>
      </c>
      <c r="BM273" s="145" t="s">
        <v>343</v>
      </c>
    </row>
    <row r="274" spans="2:65" s="1" customFormat="1" ht="10.199999999999999">
      <c r="B274" s="33"/>
      <c r="D274" s="147" t="s">
        <v>171</v>
      </c>
      <c r="F274" s="148" t="s">
        <v>344</v>
      </c>
      <c r="I274" s="149"/>
      <c r="L274" s="33"/>
      <c r="M274" s="150"/>
      <c r="T274" s="57"/>
      <c r="AT274" s="18" t="s">
        <v>171</v>
      </c>
      <c r="AU274" s="18" t="s">
        <v>87</v>
      </c>
    </row>
    <row r="275" spans="2:65" s="11" customFormat="1" ht="22.8" customHeight="1">
      <c r="B275" s="122"/>
      <c r="D275" s="123" t="s">
        <v>76</v>
      </c>
      <c r="E275" s="132" t="s">
        <v>190</v>
      </c>
      <c r="F275" s="132" t="s">
        <v>345</v>
      </c>
      <c r="I275" s="125"/>
      <c r="J275" s="133">
        <f>BK275</f>
        <v>0</v>
      </c>
      <c r="L275" s="122"/>
      <c r="M275" s="127"/>
      <c r="P275" s="128">
        <f>SUM(P276:P293)</f>
        <v>0</v>
      </c>
      <c r="R275" s="128">
        <f>SUM(R276:R293)</f>
        <v>4.7304947999999998</v>
      </c>
      <c r="T275" s="129">
        <f>SUM(T276:T293)</f>
        <v>0</v>
      </c>
      <c r="AR275" s="123" t="s">
        <v>85</v>
      </c>
      <c r="AT275" s="130" t="s">
        <v>76</v>
      </c>
      <c r="AU275" s="130" t="s">
        <v>85</v>
      </c>
      <c r="AY275" s="123" t="s">
        <v>162</v>
      </c>
      <c r="BK275" s="131">
        <f>SUM(BK276:BK293)</f>
        <v>0</v>
      </c>
    </row>
    <row r="276" spans="2:65" s="1" customFormat="1" ht="37.799999999999997" customHeight="1">
      <c r="B276" s="33"/>
      <c r="C276" s="134" t="s">
        <v>346</v>
      </c>
      <c r="D276" s="134" t="s">
        <v>164</v>
      </c>
      <c r="E276" s="135" t="s">
        <v>347</v>
      </c>
      <c r="F276" s="136" t="s">
        <v>348</v>
      </c>
      <c r="G276" s="137" t="s">
        <v>167</v>
      </c>
      <c r="H276" s="138">
        <v>320.92899999999997</v>
      </c>
      <c r="I276" s="139"/>
      <c r="J276" s="140">
        <f>ROUND(I276*H276,2)</f>
        <v>0</v>
      </c>
      <c r="K276" s="136" t="s">
        <v>1</v>
      </c>
      <c r="L276" s="33"/>
      <c r="M276" s="141" t="s">
        <v>1</v>
      </c>
      <c r="N276" s="142" t="s">
        <v>42</v>
      </c>
      <c r="P276" s="143">
        <f>O276*H276</f>
        <v>0</v>
      </c>
      <c r="Q276" s="143">
        <v>0</v>
      </c>
      <c r="R276" s="143">
        <f>Q276*H276</f>
        <v>0</v>
      </c>
      <c r="S276" s="143">
        <v>0</v>
      </c>
      <c r="T276" s="144">
        <f>S276*H276</f>
        <v>0</v>
      </c>
      <c r="AR276" s="145" t="s">
        <v>169</v>
      </c>
      <c r="AT276" s="145" t="s">
        <v>164</v>
      </c>
      <c r="AU276" s="145" t="s">
        <v>87</v>
      </c>
      <c r="AY276" s="18" t="s">
        <v>162</v>
      </c>
      <c r="BE276" s="146">
        <f>IF(N276="základní",J276,0)</f>
        <v>0</v>
      </c>
      <c r="BF276" s="146">
        <f>IF(N276="snížená",J276,0)</f>
        <v>0</v>
      </c>
      <c r="BG276" s="146">
        <f>IF(N276="zákl. přenesená",J276,0)</f>
        <v>0</v>
      </c>
      <c r="BH276" s="146">
        <f>IF(N276="sníž. přenesená",J276,0)</f>
        <v>0</v>
      </c>
      <c r="BI276" s="146">
        <f>IF(N276="nulová",J276,0)</f>
        <v>0</v>
      </c>
      <c r="BJ276" s="18" t="s">
        <v>85</v>
      </c>
      <c r="BK276" s="146">
        <f>ROUND(I276*H276,2)</f>
        <v>0</v>
      </c>
      <c r="BL276" s="18" t="s">
        <v>169</v>
      </c>
      <c r="BM276" s="145" t="s">
        <v>349</v>
      </c>
    </row>
    <row r="277" spans="2:65" s="1" customFormat="1" ht="19.2">
      <c r="B277" s="33"/>
      <c r="D277" s="147" t="s">
        <v>171</v>
      </c>
      <c r="F277" s="148" t="s">
        <v>350</v>
      </c>
      <c r="I277" s="149"/>
      <c r="L277" s="33"/>
      <c r="M277" s="150"/>
      <c r="T277" s="57"/>
      <c r="AT277" s="18" t="s">
        <v>171</v>
      </c>
      <c r="AU277" s="18" t="s">
        <v>87</v>
      </c>
    </row>
    <row r="278" spans="2:65" s="13" customFormat="1" ht="10.199999999999999">
      <c r="B278" s="157"/>
      <c r="D278" s="147" t="s">
        <v>173</v>
      </c>
      <c r="E278" s="158" t="s">
        <v>1</v>
      </c>
      <c r="F278" s="159" t="s">
        <v>351</v>
      </c>
      <c r="H278" s="160">
        <v>129.92099999999999</v>
      </c>
      <c r="I278" s="161"/>
      <c r="L278" s="157"/>
      <c r="M278" s="162"/>
      <c r="T278" s="163"/>
      <c r="AT278" s="158" t="s">
        <v>173</v>
      </c>
      <c r="AU278" s="158" t="s">
        <v>87</v>
      </c>
      <c r="AV278" s="13" t="s">
        <v>87</v>
      </c>
      <c r="AW278" s="13" t="s">
        <v>32</v>
      </c>
      <c r="AX278" s="13" t="s">
        <v>77</v>
      </c>
      <c r="AY278" s="158" t="s">
        <v>162</v>
      </c>
    </row>
    <row r="279" spans="2:65" s="13" customFormat="1" ht="10.199999999999999">
      <c r="B279" s="157"/>
      <c r="D279" s="147" t="s">
        <v>173</v>
      </c>
      <c r="E279" s="158" t="s">
        <v>1</v>
      </c>
      <c r="F279" s="159" t="s">
        <v>352</v>
      </c>
      <c r="H279" s="160">
        <v>149.892</v>
      </c>
      <c r="I279" s="161"/>
      <c r="L279" s="157"/>
      <c r="M279" s="162"/>
      <c r="T279" s="163"/>
      <c r="AT279" s="158" t="s">
        <v>173</v>
      </c>
      <c r="AU279" s="158" t="s">
        <v>87</v>
      </c>
      <c r="AV279" s="13" t="s">
        <v>87</v>
      </c>
      <c r="AW279" s="13" t="s">
        <v>32</v>
      </c>
      <c r="AX279" s="13" t="s">
        <v>77</v>
      </c>
      <c r="AY279" s="158" t="s">
        <v>162</v>
      </c>
    </row>
    <row r="280" spans="2:65" s="13" customFormat="1" ht="10.199999999999999">
      <c r="B280" s="157"/>
      <c r="D280" s="147" t="s">
        <v>173</v>
      </c>
      <c r="E280" s="158" t="s">
        <v>1</v>
      </c>
      <c r="F280" s="159" t="s">
        <v>353</v>
      </c>
      <c r="H280" s="160">
        <v>106.587</v>
      </c>
      <c r="I280" s="161"/>
      <c r="L280" s="157"/>
      <c r="M280" s="162"/>
      <c r="T280" s="163"/>
      <c r="AT280" s="158" t="s">
        <v>173</v>
      </c>
      <c r="AU280" s="158" t="s">
        <v>87</v>
      </c>
      <c r="AV280" s="13" t="s">
        <v>87</v>
      </c>
      <c r="AW280" s="13" t="s">
        <v>32</v>
      </c>
      <c r="AX280" s="13" t="s">
        <v>77</v>
      </c>
      <c r="AY280" s="158" t="s">
        <v>162</v>
      </c>
    </row>
    <row r="281" spans="2:65" s="13" customFormat="1" ht="10.199999999999999">
      <c r="B281" s="157"/>
      <c r="D281" s="147" t="s">
        <v>173</v>
      </c>
      <c r="E281" s="158" t="s">
        <v>1</v>
      </c>
      <c r="F281" s="159" t="s">
        <v>354</v>
      </c>
      <c r="H281" s="160">
        <v>17.173999999999999</v>
      </c>
      <c r="I281" s="161"/>
      <c r="L281" s="157"/>
      <c r="M281" s="162"/>
      <c r="T281" s="163"/>
      <c r="AT281" s="158" t="s">
        <v>173</v>
      </c>
      <c r="AU281" s="158" t="s">
        <v>87</v>
      </c>
      <c r="AV281" s="13" t="s">
        <v>87</v>
      </c>
      <c r="AW281" s="13" t="s">
        <v>32</v>
      </c>
      <c r="AX281" s="13" t="s">
        <v>77</v>
      </c>
      <c r="AY281" s="158" t="s">
        <v>162</v>
      </c>
    </row>
    <row r="282" spans="2:65" s="13" customFormat="1" ht="10.199999999999999">
      <c r="B282" s="157"/>
      <c r="D282" s="147" t="s">
        <v>173</v>
      </c>
      <c r="E282" s="158" t="s">
        <v>1</v>
      </c>
      <c r="F282" s="159" t="s">
        <v>355</v>
      </c>
      <c r="H282" s="160">
        <v>-28.013999999999999</v>
      </c>
      <c r="I282" s="161"/>
      <c r="L282" s="157"/>
      <c r="M282" s="162"/>
      <c r="T282" s="163"/>
      <c r="AT282" s="158" t="s">
        <v>173</v>
      </c>
      <c r="AU282" s="158" t="s">
        <v>87</v>
      </c>
      <c r="AV282" s="13" t="s">
        <v>87</v>
      </c>
      <c r="AW282" s="13" t="s">
        <v>32</v>
      </c>
      <c r="AX282" s="13" t="s">
        <v>77</v>
      </c>
      <c r="AY282" s="158" t="s">
        <v>162</v>
      </c>
    </row>
    <row r="283" spans="2:65" s="13" customFormat="1" ht="10.199999999999999">
      <c r="B283" s="157"/>
      <c r="D283" s="147" t="s">
        <v>173</v>
      </c>
      <c r="E283" s="158" t="s">
        <v>1</v>
      </c>
      <c r="F283" s="159" t="s">
        <v>356</v>
      </c>
      <c r="H283" s="160">
        <v>-2.04</v>
      </c>
      <c r="I283" s="161"/>
      <c r="L283" s="157"/>
      <c r="M283" s="162"/>
      <c r="T283" s="163"/>
      <c r="AT283" s="158" t="s">
        <v>173</v>
      </c>
      <c r="AU283" s="158" t="s">
        <v>87</v>
      </c>
      <c r="AV283" s="13" t="s">
        <v>87</v>
      </c>
      <c r="AW283" s="13" t="s">
        <v>32</v>
      </c>
      <c r="AX283" s="13" t="s">
        <v>77</v>
      </c>
      <c r="AY283" s="158" t="s">
        <v>162</v>
      </c>
    </row>
    <row r="284" spans="2:65" s="13" customFormat="1" ht="10.199999999999999">
      <c r="B284" s="157"/>
      <c r="D284" s="147" t="s">
        <v>173</v>
      </c>
      <c r="E284" s="158" t="s">
        <v>1</v>
      </c>
      <c r="F284" s="159" t="s">
        <v>357</v>
      </c>
      <c r="H284" s="160">
        <v>-18.899999999999999</v>
      </c>
      <c r="I284" s="161"/>
      <c r="L284" s="157"/>
      <c r="M284" s="162"/>
      <c r="T284" s="163"/>
      <c r="AT284" s="158" t="s">
        <v>173</v>
      </c>
      <c r="AU284" s="158" t="s">
        <v>87</v>
      </c>
      <c r="AV284" s="13" t="s">
        <v>87</v>
      </c>
      <c r="AW284" s="13" t="s">
        <v>32</v>
      </c>
      <c r="AX284" s="13" t="s">
        <v>77</v>
      </c>
      <c r="AY284" s="158" t="s">
        <v>162</v>
      </c>
    </row>
    <row r="285" spans="2:65" s="13" customFormat="1" ht="10.199999999999999">
      <c r="B285" s="157"/>
      <c r="D285" s="147" t="s">
        <v>173</v>
      </c>
      <c r="E285" s="158" t="s">
        <v>1</v>
      </c>
      <c r="F285" s="159" t="s">
        <v>358</v>
      </c>
      <c r="H285" s="160">
        <v>-5.1749999999999998</v>
      </c>
      <c r="I285" s="161"/>
      <c r="L285" s="157"/>
      <c r="M285" s="162"/>
      <c r="T285" s="163"/>
      <c r="AT285" s="158" t="s">
        <v>173</v>
      </c>
      <c r="AU285" s="158" t="s">
        <v>87</v>
      </c>
      <c r="AV285" s="13" t="s">
        <v>87</v>
      </c>
      <c r="AW285" s="13" t="s">
        <v>32</v>
      </c>
      <c r="AX285" s="13" t="s">
        <v>77</v>
      </c>
      <c r="AY285" s="158" t="s">
        <v>162</v>
      </c>
    </row>
    <row r="286" spans="2:65" s="13" customFormat="1" ht="10.199999999999999">
      <c r="B286" s="157"/>
      <c r="D286" s="147" t="s">
        <v>173</v>
      </c>
      <c r="E286" s="158" t="s">
        <v>1</v>
      </c>
      <c r="F286" s="159" t="s">
        <v>359</v>
      </c>
      <c r="H286" s="160">
        <v>-6</v>
      </c>
      <c r="I286" s="161"/>
      <c r="L286" s="157"/>
      <c r="M286" s="162"/>
      <c r="T286" s="163"/>
      <c r="AT286" s="158" t="s">
        <v>173</v>
      </c>
      <c r="AU286" s="158" t="s">
        <v>87</v>
      </c>
      <c r="AV286" s="13" t="s">
        <v>87</v>
      </c>
      <c r="AW286" s="13" t="s">
        <v>32</v>
      </c>
      <c r="AX286" s="13" t="s">
        <v>77</v>
      </c>
      <c r="AY286" s="158" t="s">
        <v>162</v>
      </c>
    </row>
    <row r="287" spans="2:65" s="13" customFormat="1" ht="10.199999999999999">
      <c r="B287" s="157"/>
      <c r="D287" s="147" t="s">
        <v>173</v>
      </c>
      <c r="E287" s="158" t="s">
        <v>1</v>
      </c>
      <c r="F287" s="159" t="s">
        <v>360</v>
      </c>
      <c r="H287" s="160">
        <v>-15.33</v>
      </c>
      <c r="I287" s="161"/>
      <c r="L287" s="157"/>
      <c r="M287" s="162"/>
      <c r="T287" s="163"/>
      <c r="AT287" s="158" t="s">
        <v>173</v>
      </c>
      <c r="AU287" s="158" t="s">
        <v>87</v>
      </c>
      <c r="AV287" s="13" t="s">
        <v>87</v>
      </c>
      <c r="AW287" s="13" t="s">
        <v>32</v>
      </c>
      <c r="AX287" s="13" t="s">
        <v>77</v>
      </c>
      <c r="AY287" s="158" t="s">
        <v>162</v>
      </c>
    </row>
    <row r="288" spans="2:65" s="13" customFormat="1" ht="10.199999999999999">
      <c r="B288" s="157"/>
      <c r="D288" s="147" t="s">
        <v>173</v>
      </c>
      <c r="E288" s="158" t="s">
        <v>1</v>
      </c>
      <c r="F288" s="159" t="s">
        <v>361</v>
      </c>
      <c r="H288" s="160">
        <v>-5.61</v>
      </c>
      <c r="I288" s="161"/>
      <c r="L288" s="157"/>
      <c r="M288" s="162"/>
      <c r="T288" s="163"/>
      <c r="AT288" s="158" t="s">
        <v>173</v>
      </c>
      <c r="AU288" s="158" t="s">
        <v>87</v>
      </c>
      <c r="AV288" s="13" t="s">
        <v>87</v>
      </c>
      <c r="AW288" s="13" t="s">
        <v>32</v>
      </c>
      <c r="AX288" s="13" t="s">
        <v>77</v>
      </c>
      <c r="AY288" s="158" t="s">
        <v>162</v>
      </c>
    </row>
    <row r="289" spans="2:65" s="13" customFormat="1" ht="10.199999999999999">
      <c r="B289" s="157"/>
      <c r="D289" s="147" t="s">
        <v>173</v>
      </c>
      <c r="E289" s="158" t="s">
        <v>1</v>
      </c>
      <c r="F289" s="159" t="s">
        <v>362</v>
      </c>
      <c r="H289" s="160">
        <v>-1.5760000000000001</v>
      </c>
      <c r="I289" s="161"/>
      <c r="L289" s="157"/>
      <c r="M289" s="162"/>
      <c r="T289" s="163"/>
      <c r="AT289" s="158" t="s">
        <v>173</v>
      </c>
      <c r="AU289" s="158" t="s">
        <v>87</v>
      </c>
      <c r="AV289" s="13" t="s">
        <v>87</v>
      </c>
      <c r="AW289" s="13" t="s">
        <v>32</v>
      </c>
      <c r="AX289" s="13" t="s">
        <v>77</v>
      </c>
      <c r="AY289" s="158" t="s">
        <v>162</v>
      </c>
    </row>
    <row r="290" spans="2:65" s="14" customFormat="1" ht="10.199999999999999">
      <c r="B290" s="164"/>
      <c r="D290" s="147" t="s">
        <v>173</v>
      </c>
      <c r="E290" s="165" t="s">
        <v>1</v>
      </c>
      <c r="F290" s="166" t="s">
        <v>189</v>
      </c>
      <c r="H290" s="167">
        <v>320.92899999999997</v>
      </c>
      <c r="I290" s="168"/>
      <c r="L290" s="164"/>
      <c r="M290" s="169"/>
      <c r="T290" s="170"/>
      <c r="AT290" s="165" t="s">
        <v>173</v>
      </c>
      <c r="AU290" s="165" t="s">
        <v>87</v>
      </c>
      <c r="AV290" s="14" t="s">
        <v>169</v>
      </c>
      <c r="AW290" s="14" t="s">
        <v>32</v>
      </c>
      <c r="AX290" s="14" t="s">
        <v>85</v>
      </c>
      <c r="AY290" s="165" t="s">
        <v>162</v>
      </c>
    </row>
    <row r="291" spans="2:65" s="1" customFormat="1" ht="37.799999999999997" customHeight="1">
      <c r="B291" s="33"/>
      <c r="C291" s="178" t="s">
        <v>7</v>
      </c>
      <c r="D291" s="178" t="s">
        <v>363</v>
      </c>
      <c r="E291" s="179" t="s">
        <v>364</v>
      </c>
      <c r="F291" s="180" t="s">
        <v>365</v>
      </c>
      <c r="G291" s="181" t="s">
        <v>167</v>
      </c>
      <c r="H291" s="182">
        <v>353.02199999999999</v>
      </c>
      <c r="I291" s="183"/>
      <c r="J291" s="184">
        <f>ROUND(I291*H291,2)</f>
        <v>0</v>
      </c>
      <c r="K291" s="180" t="s">
        <v>1</v>
      </c>
      <c r="L291" s="185"/>
      <c r="M291" s="186" t="s">
        <v>1</v>
      </c>
      <c r="N291" s="187" t="s">
        <v>42</v>
      </c>
      <c r="P291" s="143">
        <f>O291*H291</f>
        <v>0</v>
      </c>
      <c r="Q291" s="143">
        <v>1.34E-2</v>
      </c>
      <c r="R291" s="143">
        <f>Q291*H291</f>
        <v>4.7304947999999998</v>
      </c>
      <c r="S291" s="143">
        <v>0</v>
      </c>
      <c r="T291" s="144">
        <f>S291*H291</f>
        <v>0</v>
      </c>
      <c r="AR291" s="145" t="s">
        <v>227</v>
      </c>
      <c r="AT291" s="145" t="s">
        <v>363</v>
      </c>
      <c r="AU291" s="145" t="s">
        <v>87</v>
      </c>
      <c r="AY291" s="18" t="s">
        <v>162</v>
      </c>
      <c r="BE291" s="146">
        <f>IF(N291="základní",J291,0)</f>
        <v>0</v>
      </c>
      <c r="BF291" s="146">
        <f>IF(N291="snížená",J291,0)</f>
        <v>0</v>
      </c>
      <c r="BG291" s="146">
        <f>IF(N291="zákl. přenesená",J291,0)</f>
        <v>0</v>
      </c>
      <c r="BH291" s="146">
        <f>IF(N291="sníž. přenesená",J291,0)</f>
        <v>0</v>
      </c>
      <c r="BI291" s="146">
        <f>IF(N291="nulová",J291,0)</f>
        <v>0</v>
      </c>
      <c r="BJ291" s="18" t="s">
        <v>85</v>
      </c>
      <c r="BK291" s="146">
        <f>ROUND(I291*H291,2)</f>
        <v>0</v>
      </c>
      <c r="BL291" s="18" t="s">
        <v>169</v>
      </c>
      <c r="BM291" s="145" t="s">
        <v>366</v>
      </c>
    </row>
    <row r="292" spans="2:65" s="1" customFormat="1" ht="19.2">
      <c r="B292" s="33"/>
      <c r="D292" s="147" t="s">
        <v>171</v>
      </c>
      <c r="F292" s="148" t="s">
        <v>367</v>
      </c>
      <c r="I292" s="149"/>
      <c r="L292" s="33"/>
      <c r="M292" s="150"/>
      <c r="T292" s="57"/>
      <c r="AT292" s="18" t="s">
        <v>171</v>
      </c>
      <c r="AU292" s="18" t="s">
        <v>87</v>
      </c>
    </row>
    <row r="293" spans="2:65" s="13" customFormat="1" ht="10.199999999999999">
      <c r="B293" s="157"/>
      <c r="D293" s="147" t="s">
        <v>173</v>
      </c>
      <c r="F293" s="159" t="s">
        <v>368</v>
      </c>
      <c r="H293" s="160">
        <v>353.02199999999999</v>
      </c>
      <c r="I293" s="161"/>
      <c r="L293" s="157"/>
      <c r="M293" s="162"/>
      <c r="T293" s="163"/>
      <c r="AT293" s="158" t="s">
        <v>173</v>
      </c>
      <c r="AU293" s="158" t="s">
        <v>87</v>
      </c>
      <c r="AV293" s="13" t="s">
        <v>87</v>
      </c>
      <c r="AW293" s="13" t="s">
        <v>4</v>
      </c>
      <c r="AX293" s="13" t="s">
        <v>85</v>
      </c>
      <c r="AY293" s="158" t="s">
        <v>162</v>
      </c>
    </row>
    <row r="294" spans="2:65" s="11" customFormat="1" ht="22.8" customHeight="1">
      <c r="B294" s="122"/>
      <c r="D294" s="123" t="s">
        <v>76</v>
      </c>
      <c r="E294" s="132" t="s">
        <v>169</v>
      </c>
      <c r="F294" s="132" t="s">
        <v>369</v>
      </c>
      <c r="I294" s="125"/>
      <c r="J294" s="133">
        <f>BK294</f>
        <v>0</v>
      </c>
      <c r="L294" s="122"/>
      <c r="M294" s="127"/>
      <c r="P294" s="128">
        <f>SUM(P295:P313)</f>
        <v>0</v>
      </c>
      <c r="R294" s="128">
        <f>SUM(R295:R313)</f>
        <v>0.54648099000000006</v>
      </c>
      <c r="T294" s="129">
        <f>SUM(T295:T313)</f>
        <v>0</v>
      </c>
      <c r="AR294" s="123" t="s">
        <v>85</v>
      </c>
      <c r="AT294" s="130" t="s">
        <v>76</v>
      </c>
      <c r="AU294" s="130" t="s">
        <v>85</v>
      </c>
      <c r="AY294" s="123" t="s">
        <v>162</v>
      </c>
      <c r="BK294" s="131">
        <f>SUM(BK295:BK313)</f>
        <v>0</v>
      </c>
    </row>
    <row r="295" spans="2:65" s="1" customFormat="1" ht="37.799999999999997" customHeight="1">
      <c r="B295" s="33"/>
      <c r="C295" s="134" t="s">
        <v>370</v>
      </c>
      <c r="D295" s="134" t="s">
        <v>164</v>
      </c>
      <c r="E295" s="135" t="s">
        <v>371</v>
      </c>
      <c r="F295" s="136" t="s">
        <v>372</v>
      </c>
      <c r="G295" s="137" t="s">
        <v>167</v>
      </c>
      <c r="H295" s="138">
        <v>37.200000000000003</v>
      </c>
      <c r="I295" s="139"/>
      <c r="J295" s="140">
        <f>ROUND(I295*H295,2)</f>
        <v>0</v>
      </c>
      <c r="K295" s="136" t="s">
        <v>1</v>
      </c>
      <c r="L295" s="33"/>
      <c r="M295" s="141" t="s">
        <v>1</v>
      </c>
      <c r="N295" s="142" t="s">
        <v>42</v>
      </c>
      <c r="P295" s="143">
        <f>O295*H295</f>
        <v>0</v>
      </c>
      <c r="Q295" s="143">
        <v>0</v>
      </c>
      <c r="R295" s="143">
        <f>Q295*H295</f>
        <v>0</v>
      </c>
      <c r="S295" s="143">
        <v>0</v>
      </c>
      <c r="T295" s="144">
        <f>S295*H295</f>
        <v>0</v>
      </c>
      <c r="AR295" s="145" t="s">
        <v>169</v>
      </c>
      <c r="AT295" s="145" t="s">
        <v>164</v>
      </c>
      <c r="AU295" s="145" t="s">
        <v>87</v>
      </c>
      <c r="AY295" s="18" t="s">
        <v>162</v>
      </c>
      <c r="BE295" s="146">
        <f>IF(N295="základní",J295,0)</f>
        <v>0</v>
      </c>
      <c r="BF295" s="146">
        <f>IF(N295="snížená",J295,0)</f>
        <v>0</v>
      </c>
      <c r="BG295" s="146">
        <f>IF(N295="zákl. přenesená",J295,0)</f>
        <v>0</v>
      </c>
      <c r="BH295" s="146">
        <f>IF(N295="sníž. přenesená",J295,0)</f>
        <v>0</v>
      </c>
      <c r="BI295" s="146">
        <f>IF(N295="nulová",J295,0)</f>
        <v>0</v>
      </c>
      <c r="BJ295" s="18" t="s">
        <v>85</v>
      </c>
      <c r="BK295" s="146">
        <f>ROUND(I295*H295,2)</f>
        <v>0</v>
      </c>
      <c r="BL295" s="18" t="s">
        <v>169</v>
      </c>
      <c r="BM295" s="145" t="s">
        <v>373</v>
      </c>
    </row>
    <row r="296" spans="2:65" s="1" customFormat="1" ht="19.2">
      <c r="B296" s="33"/>
      <c r="D296" s="147" t="s">
        <v>171</v>
      </c>
      <c r="F296" s="148" t="s">
        <v>374</v>
      </c>
      <c r="I296" s="149"/>
      <c r="L296" s="33"/>
      <c r="M296" s="150"/>
      <c r="T296" s="57"/>
      <c r="AT296" s="18" t="s">
        <v>171</v>
      </c>
      <c r="AU296" s="18" t="s">
        <v>87</v>
      </c>
    </row>
    <row r="297" spans="2:65" s="12" customFormat="1" ht="10.199999999999999">
      <c r="B297" s="151"/>
      <c r="D297" s="147" t="s">
        <v>173</v>
      </c>
      <c r="E297" s="152" t="s">
        <v>1</v>
      </c>
      <c r="F297" s="153" t="s">
        <v>375</v>
      </c>
      <c r="H297" s="152" t="s">
        <v>1</v>
      </c>
      <c r="I297" s="154"/>
      <c r="L297" s="151"/>
      <c r="M297" s="155"/>
      <c r="T297" s="156"/>
      <c r="AT297" s="152" t="s">
        <v>173</v>
      </c>
      <c r="AU297" s="152" t="s">
        <v>87</v>
      </c>
      <c r="AV297" s="12" t="s">
        <v>85</v>
      </c>
      <c r="AW297" s="12" t="s">
        <v>32</v>
      </c>
      <c r="AX297" s="12" t="s">
        <v>77</v>
      </c>
      <c r="AY297" s="152" t="s">
        <v>162</v>
      </c>
    </row>
    <row r="298" spans="2:65" s="12" customFormat="1" ht="10.199999999999999">
      <c r="B298" s="151"/>
      <c r="D298" s="147" t="s">
        <v>173</v>
      </c>
      <c r="E298" s="152" t="s">
        <v>1</v>
      </c>
      <c r="F298" s="153" t="s">
        <v>376</v>
      </c>
      <c r="H298" s="152" t="s">
        <v>1</v>
      </c>
      <c r="I298" s="154"/>
      <c r="L298" s="151"/>
      <c r="M298" s="155"/>
      <c r="T298" s="156"/>
      <c r="AT298" s="152" t="s">
        <v>173</v>
      </c>
      <c r="AU298" s="152" t="s">
        <v>87</v>
      </c>
      <c r="AV298" s="12" t="s">
        <v>85</v>
      </c>
      <c r="AW298" s="12" t="s">
        <v>32</v>
      </c>
      <c r="AX298" s="12" t="s">
        <v>77</v>
      </c>
      <c r="AY298" s="152" t="s">
        <v>162</v>
      </c>
    </row>
    <row r="299" spans="2:65" s="13" customFormat="1" ht="10.199999999999999">
      <c r="B299" s="157"/>
      <c r="D299" s="147" t="s">
        <v>173</v>
      </c>
      <c r="E299" s="158" t="s">
        <v>1</v>
      </c>
      <c r="F299" s="159" t="s">
        <v>377</v>
      </c>
      <c r="H299" s="160">
        <v>37.200000000000003</v>
      </c>
      <c r="I299" s="161"/>
      <c r="L299" s="157"/>
      <c r="M299" s="162"/>
      <c r="T299" s="163"/>
      <c r="AT299" s="158" t="s">
        <v>173</v>
      </c>
      <c r="AU299" s="158" t="s">
        <v>87</v>
      </c>
      <c r="AV299" s="13" t="s">
        <v>87</v>
      </c>
      <c r="AW299" s="13" t="s">
        <v>32</v>
      </c>
      <c r="AX299" s="13" t="s">
        <v>85</v>
      </c>
      <c r="AY299" s="158" t="s">
        <v>162</v>
      </c>
    </row>
    <row r="300" spans="2:65" s="1" customFormat="1" ht="24.15" customHeight="1">
      <c r="B300" s="33"/>
      <c r="C300" s="178" t="s">
        <v>378</v>
      </c>
      <c r="D300" s="178" t="s">
        <v>363</v>
      </c>
      <c r="E300" s="179" t="s">
        <v>379</v>
      </c>
      <c r="F300" s="180" t="s">
        <v>380</v>
      </c>
      <c r="G300" s="181" t="s">
        <v>167</v>
      </c>
      <c r="H300" s="182">
        <v>42.148000000000003</v>
      </c>
      <c r="I300" s="183"/>
      <c r="J300" s="184">
        <f>ROUND(I300*H300,2)</f>
        <v>0</v>
      </c>
      <c r="K300" s="180" t="s">
        <v>1</v>
      </c>
      <c r="L300" s="185"/>
      <c r="M300" s="186" t="s">
        <v>1</v>
      </c>
      <c r="N300" s="187" t="s">
        <v>42</v>
      </c>
      <c r="P300" s="143">
        <f>O300*H300</f>
        <v>0</v>
      </c>
      <c r="Q300" s="143">
        <v>8.5800000000000008E-3</v>
      </c>
      <c r="R300" s="143">
        <f>Q300*H300</f>
        <v>0.36162984000000004</v>
      </c>
      <c r="S300" s="143">
        <v>0</v>
      </c>
      <c r="T300" s="144">
        <f>S300*H300</f>
        <v>0</v>
      </c>
      <c r="AR300" s="145" t="s">
        <v>227</v>
      </c>
      <c r="AT300" s="145" t="s">
        <v>363</v>
      </c>
      <c r="AU300" s="145" t="s">
        <v>87</v>
      </c>
      <c r="AY300" s="18" t="s">
        <v>162</v>
      </c>
      <c r="BE300" s="146">
        <f>IF(N300="základní",J300,0)</f>
        <v>0</v>
      </c>
      <c r="BF300" s="146">
        <f>IF(N300="snížená",J300,0)</f>
        <v>0</v>
      </c>
      <c r="BG300" s="146">
        <f>IF(N300="zákl. přenesená",J300,0)</f>
        <v>0</v>
      </c>
      <c r="BH300" s="146">
        <f>IF(N300="sníž. přenesená",J300,0)</f>
        <v>0</v>
      </c>
      <c r="BI300" s="146">
        <f>IF(N300="nulová",J300,0)</f>
        <v>0</v>
      </c>
      <c r="BJ300" s="18" t="s">
        <v>85</v>
      </c>
      <c r="BK300" s="146">
        <f>ROUND(I300*H300,2)</f>
        <v>0</v>
      </c>
      <c r="BL300" s="18" t="s">
        <v>169</v>
      </c>
      <c r="BM300" s="145" t="s">
        <v>381</v>
      </c>
    </row>
    <row r="301" spans="2:65" s="1" customFormat="1" ht="10.199999999999999">
      <c r="B301" s="33"/>
      <c r="D301" s="147" t="s">
        <v>171</v>
      </c>
      <c r="F301" s="148" t="s">
        <v>382</v>
      </c>
      <c r="I301" s="149"/>
      <c r="L301" s="33"/>
      <c r="M301" s="150"/>
      <c r="T301" s="57"/>
      <c r="AT301" s="18" t="s">
        <v>171</v>
      </c>
      <c r="AU301" s="18" t="s">
        <v>87</v>
      </c>
    </row>
    <row r="302" spans="2:65" s="13" customFormat="1" ht="10.199999999999999">
      <c r="B302" s="157"/>
      <c r="D302" s="147" t="s">
        <v>173</v>
      </c>
      <c r="F302" s="159" t="s">
        <v>383</v>
      </c>
      <c r="H302" s="160">
        <v>42.148000000000003</v>
      </c>
      <c r="I302" s="161"/>
      <c r="L302" s="157"/>
      <c r="M302" s="162"/>
      <c r="T302" s="163"/>
      <c r="AT302" s="158" t="s">
        <v>173</v>
      </c>
      <c r="AU302" s="158" t="s">
        <v>87</v>
      </c>
      <c r="AV302" s="13" t="s">
        <v>87</v>
      </c>
      <c r="AW302" s="13" t="s">
        <v>4</v>
      </c>
      <c r="AX302" s="13" t="s">
        <v>85</v>
      </c>
      <c r="AY302" s="158" t="s">
        <v>162</v>
      </c>
    </row>
    <row r="303" spans="2:65" s="1" customFormat="1" ht="37.799999999999997" customHeight="1">
      <c r="B303" s="33"/>
      <c r="C303" s="134" t="s">
        <v>384</v>
      </c>
      <c r="D303" s="134" t="s">
        <v>164</v>
      </c>
      <c r="E303" s="135" t="s">
        <v>385</v>
      </c>
      <c r="F303" s="136" t="s">
        <v>386</v>
      </c>
      <c r="G303" s="137" t="s">
        <v>167</v>
      </c>
      <c r="H303" s="138">
        <v>98.88</v>
      </c>
      <c r="I303" s="139"/>
      <c r="J303" s="140">
        <f>ROUND(I303*H303,2)</f>
        <v>0</v>
      </c>
      <c r="K303" s="136" t="s">
        <v>1</v>
      </c>
      <c r="L303" s="33"/>
      <c r="M303" s="141" t="s">
        <v>1</v>
      </c>
      <c r="N303" s="142" t="s">
        <v>42</v>
      </c>
      <c r="P303" s="143">
        <f>O303*H303</f>
        <v>0</v>
      </c>
      <c r="Q303" s="143">
        <v>0</v>
      </c>
      <c r="R303" s="143">
        <f>Q303*H303</f>
        <v>0</v>
      </c>
      <c r="S303" s="143">
        <v>0</v>
      </c>
      <c r="T303" s="144">
        <f>S303*H303</f>
        <v>0</v>
      </c>
      <c r="AR303" s="145" t="s">
        <v>169</v>
      </c>
      <c r="AT303" s="145" t="s">
        <v>164</v>
      </c>
      <c r="AU303" s="145" t="s">
        <v>87</v>
      </c>
      <c r="AY303" s="18" t="s">
        <v>162</v>
      </c>
      <c r="BE303" s="146">
        <f>IF(N303="základní",J303,0)</f>
        <v>0</v>
      </c>
      <c r="BF303" s="146">
        <f>IF(N303="snížená",J303,0)</f>
        <v>0</v>
      </c>
      <c r="BG303" s="146">
        <f>IF(N303="zákl. přenesená",J303,0)</f>
        <v>0</v>
      </c>
      <c r="BH303" s="146">
        <f>IF(N303="sníž. přenesená",J303,0)</f>
        <v>0</v>
      </c>
      <c r="BI303" s="146">
        <f>IF(N303="nulová",J303,0)</f>
        <v>0</v>
      </c>
      <c r="BJ303" s="18" t="s">
        <v>85</v>
      </c>
      <c r="BK303" s="146">
        <f>ROUND(I303*H303,2)</f>
        <v>0</v>
      </c>
      <c r="BL303" s="18" t="s">
        <v>169</v>
      </c>
      <c r="BM303" s="145" t="s">
        <v>387</v>
      </c>
    </row>
    <row r="304" spans="2:65" s="1" customFormat="1" ht="19.2">
      <c r="B304" s="33"/>
      <c r="D304" s="147" t="s">
        <v>171</v>
      </c>
      <c r="F304" s="148" t="s">
        <v>388</v>
      </c>
      <c r="I304" s="149"/>
      <c r="L304" s="33"/>
      <c r="M304" s="150"/>
      <c r="T304" s="57"/>
      <c r="AT304" s="18" t="s">
        <v>171</v>
      </c>
      <c r="AU304" s="18" t="s">
        <v>87</v>
      </c>
    </row>
    <row r="305" spans="2:65" s="12" customFormat="1" ht="10.199999999999999">
      <c r="B305" s="151"/>
      <c r="D305" s="147" t="s">
        <v>173</v>
      </c>
      <c r="E305" s="152" t="s">
        <v>1</v>
      </c>
      <c r="F305" s="153" t="s">
        <v>375</v>
      </c>
      <c r="H305" s="152" t="s">
        <v>1</v>
      </c>
      <c r="I305" s="154"/>
      <c r="L305" s="151"/>
      <c r="M305" s="155"/>
      <c r="T305" s="156"/>
      <c r="AT305" s="152" t="s">
        <v>173</v>
      </c>
      <c r="AU305" s="152" t="s">
        <v>87</v>
      </c>
      <c r="AV305" s="12" t="s">
        <v>85</v>
      </c>
      <c r="AW305" s="12" t="s">
        <v>32</v>
      </c>
      <c r="AX305" s="12" t="s">
        <v>77</v>
      </c>
      <c r="AY305" s="152" t="s">
        <v>162</v>
      </c>
    </row>
    <row r="306" spans="2:65" s="12" customFormat="1" ht="10.199999999999999">
      <c r="B306" s="151"/>
      <c r="D306" s="147" t="s">
        <v>173</v>
      </c>
      <c r="E306" s="152" t="s">
        <v>1</v>
      </c>
      <c r="F306" s="153" t="s">
        <v>376</v>
      </c>
      <c r="H306" s="152" t="s">
        <v>1</v>
      </c>
      <c r="I306" s="154"/>
      <c r="L306" s="151"/>
      <c r="M306" s="155"/>
      <c r="T306" s="156"/>
      <c r="AT306" s="152" t="s">
        <v>173</v>
      </c>
      <c r="AU306" s="152" t="s">
        <v>87</v>
      </c>
      <c r="AV306" s="12" t="s">
        <v>85</v>
      </c>
      <c r="AW306" s="12" t="s">
        <v>32</v>
      </c>
      <c r="AX306" s="12" t="s">
        <v>77</v>
      </c>
      <c r="AY306" s="152" t="s">
        <v>162</v>
      </c>
    </row>
    <row r="307" spans="2:65" s="13" customFormat="1" ht="10.199999999999999">
      <c r="B307" s="157"/>
      <c r="D307" s="147" t="s">
        <v>173</v>
      </c>
      <c r="E307" s="158" t="s">
        <v>1</v>
      </c>
      <c r="F307" s="159" t="s">
        <v>389</v>
      </c>
      <c r="H307" s="160">
        <v>14.88</v>
      </c>
      <c r="I307" s="161"/>
      <c r="L307" s="157"/>
      <c r="M307" s="162"/>
      <c r="T307" s="163"/>
      <c r="AT307" s="158" t="s">
        <v>173</v>
      </c>
      <c r="AU307" s="158" t="s">
        <v>87</v>
      </c>
      <c r="AV307" s="13" t="s">
        <v>87</v>
      </c>
      <c r="AW307" s="13" t="s">
        <v>32</v>
      </c>
      <c r="AX307" s="13" t="s">
        <v>77</v>
      </c>
      <c r="AY307" s="158" t="s">
        <v>162</v>
      </c>
    </row>
    <row r="308" spans="2:65" s="12" customFormat="1" ht="10.199999999999999">
      <c r="B308" s="151"/>
      <c r="D308" s="147" t="s">
        <v>173</v>
      </c>
      <c r="E308" s="152" t="s">
        <v>1</v>
      </c>
      <c r="F308" s="153" t="s">
        <v>390</v>
      </c>
      <c r="H308" s="152" t="s">
        <v>1</v>
      </c>
      <c r="I308" s="154"/>
      <c r="L308" s="151"/>
      <c r="M308" s="155"/>
      <c r="T308" s="156"/>
      <c r="AT308" s="152" t="s">
        <v>173</v>
      </c>
      <c r="AU308" s="152" t="s">
        <v>87</v>
      </c>
      <c r="AV308" s="12" t="s">
        <v>85</v>
      </c>
      <c r="AW308" s="12" t="s">
        <v>32</v>
      </c>
      <c r="AX308" s="12" t="s">
        <v>77</v>
      </c>
      <c r="AY308" s="152" t="s">
        <v>162</v>
      </c>
    </row>
    <row r="309" spans="2:65" s="13" customFormat="1" ht="10.199999999999999">
      <c r="B309" s="157"/>
      <c r="D309" s="147" t="s">
        <v>173</v>
      </c>
      <c r="E309" s="158" t="s">
        <v>1</v>
      </c>
      <c r="F309" s="159" t="s">
        <v>391</v>
      </c>
      <c r="H309" s="160">
        <v>84</v>
      </c>
      <c r="I309" s="161"/>
      <c r="L309" s="157"/>
      <c r="M309" s="162"/>
      <c r="T309" s="163"/>
      <c r="AT309" s="158" t="s">
        <v>173</v>
      </c>
      <c r="AU309" s="158" t="s">
        <v>87</v>
      </c>
      <c r="AV309" s="13" t="s">
        <v>87</v>
      </c>
      <c r="AW309" s="13" t="s">
        <v>32</v>
      </c>
      <c r="AX309" s="13" t="s">
        <v>77</v>
      </c>
      <c r="AY309" s="158" t="s">
        <v>162</v>
      </c>
    </row>
    <row r="310" spans="2:65" s="14" customFormat="1" ht="10.199999999999999">
      <c r="B310" s="164"/>
      <c r="D310" s="147" t="s">
        <v>173</v>
      </c>
      <c r="E310" s="165" t="s">
        <v>1</v>
      </c>
      <c r="F310" s="166" t="s">
        <v>189</v>
      </c>
      <c r="H310" s="167">
        <v>98.88</v>
      </c>
      <c r="I310" s="168"/>
      <c r="L310" s="164"/>
      <c r="M310" s="169"/>
      <c r="T310" s="170"/>
      <c r="AT310" s="165" t="s">
        <v>173</v>
      </c>
      <c r="AU310" s="165" t="s">
        <v>87</v>
      </c>
      <c r="AV310" s="14" t="s">
        <v>169</v>
      </c>
      <c r="AW310" s="14" t="s">
        <v>32</v>
      </c>
      <c r="AX310" s="14" t="s">
        <v>85</v>
      </c>
      <c r="AY310" s="165" t="s">
        <v>162</v>
      </c>
    </row>
    <row r="311" spans="2:65" s="1" customFormat="1" ht="24.15" customHeight="1">
      <c r="B311" s="33"/>
      <c r="C311" s="178" t="s">
        <v>392</v>
      </c>
      <c r="D311" s="178" t="s">
        <v>363</v>
      </c>
      <c r="E311" s="179" t="s">
        <v>393</v>
      </c>
      <c r="F311" s="180" t="s">
        <v>394</v>
      </c>
      <c r="G311" s="181" t="s">
        <v>167</v>
      </c>
      <c r="H311" s="182">
        <v>112.03100000000001</v>
      </c>
      <c r="I311" s="183"/>
      <c r="J311" s="184">
        <f>ROUND(I311*H311,2)</f>
        <v>0</v>
      </c>
      <c r="K311" s="180" t="s">
        <v>1</v>
      </c>
      <c r="L311" s="185"/>
      <c r="M311" s="186" t="s">
        <v>1</v>
      </c>
      <c r="N311" s="187" t="s">
        <v>42</v>
      </c>
      <c r="P311" s="143">
        <f>O311*H311</f>
        <v>0</v>
      </c>
      <c r="Q311" s="143">
        <v>1.65E-3</v>
      </c>
      <c r="R311" s="143">
        <f>Q311*H311</f>
        <v>0.18485115000000002</v>
      </c>
      <c r="S311" s="143">
        <v>0</v>
      </c>
      <c r="T311" s="144">
        <f>S311*H311</f>
        <v>0</v>
      </c>
      <c r="AR311" s="145" t="s">
        <v>227</v>
      </c>
      <c r="AT311" s="145" t="s">
        <v>363</v>
      </c>
      <c r="AU311" s="145" t="s">
        <v>87</v>
      </c>
      <c r="AY311" s="18" t="s">
        <v>162</v>
      </c>
      <c r="BE311" s="146">
        <f>IF(N311="základní",J311,0)</f>
        <v>0</v>
      </c>
      <c r="BF311" s="146">
        <f>IF(N311="snížená",J311,0)</f>
        <v>0</v>
      </c>
      <c r="BG311" s="146">
        <f>IF(N311="zákl. přenesená",J311,0)</f>
        <v>0</v>
      </c>
      <c r="BH311" s="146">
        <f>IF(N311="sníž. přenesená",J311,0)</f>
        <v>0</v>
      </c>
      <c r="BI311" s="146">
        <f>IF(N311="nulová",J311,0)</f>
        <v>0</v>
      </c>
      <c r="BJ311" s="18" t="s">
        <v>85</v>
      </c>
      <c r="BK311" s="146">
        <f>ROUND(I311*H311,2)</f>
        <v>0</v>
      </c>
      <c r="BL311" s="18" t="s">
        <v>169</v>
      </c>
      <c r="BM311" s="145" t="s">
        <v>395</v>
      </c>
    </row>
    <row r="312" spans="2:65" s="1" customFormat="1" ht="10.199999999999999">
      <c r="B312" s="33"/>
      <c r="D312" s="147" t="s">
        <v>171</v>
      </c>
      <c r="F312" s="148" t="s">
        <v>396</v>
      </c>
      <c r="I312" s="149"/>
      <c r="L312" s="33"/>
      <c r="M312" s="150"/>
      <c r="T312" s="57"/>
      <c r="AT312" s="18" t="s">
        <v>171</v>
      </c>
      <c r="AU312" s="18" t="s">
        <v>87</v>
      </c>
    </row>
    <row r="313" spans="2:65" s="13" customFormat="1" ht="10.199999999999999">
      <c r="B313" s="157"/>
      <c r="D313" s="147" t="s">
        <v>173</v>
      </c>
      <c r="F313" s="159" t="s">
        <v>397</v>
      </c>
      <c r="H313" s="160">
        <v>112.03100000000001</v>
      </c>
      <c r="I313" s="161"/>
      <c r="L313" s="157"/>
      <c r="M313" s="162"/>
      <c r="T313" s="163"/>
      <c r="AT313" s="158" t="s">
        <v>173</v>
      </c>
      <c r="AU313" s="158" t="s">
        <v>87</v>
      </c>
      <c r="AV313" s="13" t="s">
        <v>87</v>
      </c>
      <c r="AW313" s="13" t="s">
        <v>4</v>
      </c>
      <c r="AX313" s="13" t="s">
        <v>85</v>
      </c>
      <c r="AY313" s="158" t="s">
        <v>162</v>
      </c>
    </row>
    <row r="314" spans="2:65" s="11" customFormat="1" ht="22.8" customHeight="1">
      <c r="B314" s="122"/>
      <c r="D314" s="123" t="s">
        <v>76</v>
      </c>
      <c r="E314" s="132" t="s">
        <v>209</v>
      </c>
      <c r="F314" s="132" t="s">
        <v>398</v>
      </c>
      <c r="I314" s="125"/>
      <c r="J314" s="133">
        <f>BK314</f>
        <v>0</v>
      </c>
      <c r="L314" s="122"/>
      <c r="M314" s="127"/>
      <c r="P314" s="128">
        <f>SUM(P315:P325)</f>
        <v>0</v>
      </c>
      <c r="R314" s="128">
        <f>SUM(R315:R325)</f>
        <v>13.6906</v>
      </c>
      <c r="T314" s="129">
        <f>SUM(T315:T325)</f>
        <v>0</v>
      </c>
      <c r="AR314" s="123" t="s">
        <v>85</v>
      </c>
      <c r="AT314" s="130" t="s">
        <v>76</v>
      </c>
      <c r="AU314" s="130" t="s">
        <v>85</v>
      </c>
      <c r="AY314" s="123" t="s">
        <v>162</v>
      </c>
      <c r="BK314" s="131">
        <f>SUM(BK315:BK325)</f>
        <v>0</v>
      </c>
    </row>
    <row r="315" spans="2:65" s="1" customFormat="1" ht="24.15" customHeight="1">
      <c r="B315" s="33"/>
      <c r="C315" s="134" t="s">
        <v>399</v>
      </c>
      <c r="D315" s="134" t="s">
        <v>164</v>
      </c>
      <c r="E315" s="135" t="s">
        <v>400</v>
      </c>
      <c r="F315" s="136" t="s">
        <v>401</v>
      </c>
      <c r="G315" s="137" t="s">
        <v>167</v>
      </c>
      <c r="H315" s="138">
        <v>77</v>
      </c>
      <c r="I315" s="139"/>
      <c r="J315" s="140">
        <f>ROUND(I315*H315,2)</f>
        <v>0</v>
      </c>
      <c r="K315" s="136" t="s">
        <v>168</v>
      </c>
      <c r="L315" s="33"/>
      <c r="M315" s="141" t="s">
        <v>1</v>
      </c>
      <c r="N315" s="142" t="s">
        <v>42</v>
      </c>
      <c r="P315" s="143">
        <f>O315*H315</f>
        <v>0</v>
      </c>
      <c r="Q315" s="143">
        <v>0</v>
      </c>
      <c r="R315" s="143">
        <f>Q315*H315</f>
        <v>0</v>
      </c>
      <c r="S315" s="143">
        <v>0</v>
      </c>
      <c r="T315" s="144">
        <f>S315*H315</f>
        <v>0</v>
      </c>
      <c r="AR315" s="145" t="s">
        <v>169</v>
      </c>
      <c r="AT315" s="145" t="s">
        <v>164</v>
      </c>
      <c r="AU315" s="145" t="s">
        <v>87</v>
      </c>
      <c r="AY315" s="18" t="s">
        <v>162</v>
      </c>
      <c r="BE315" s="146">
        <f>IF(N315="základní",J315,0)</f>
        <v>0</v>
      </c>
      <c r="BF315" s="146">
        <f>IF(N315="snížená",J315,0)</f>
        <v>0</v>
      </c>
      <c r="BG315" s="146">
        <f>IF(N315="zákl. přenesená",J315,0)</f>
        <v>0</v>
      </c>
      <c r="BH315" s="146">
        <f>IF(N315="sníž. přenesená",J315,0)</f>
        <v>0</v>
      </c>
      <c r="BI315" s="146">
        <f>IF(N315="nulová",J315,0)</f>
        <v>0</v>
      </c>
      <c r="BJ315" s="18" t="s">
        <v>85</v>
      </c>
      <c r="BK315" s="146">
        <f>ROUND(I315*H315,2)</f>
        <v>0</v>
      </c>
      <c r="BL315" s="18" t="s">
        <v>169</v>
      </c>
      <c r="BM315" s="145" t="s">
        <v>402</v>
      </c>
    </row>
    <row r="316" spans="2:65" s="1" customFormat="1" ht="19.2">
      <c r="B316" s="33"/>
      <c r="D316" s="147" t="s">
        <v>171</v>
      </c>
      <c r="F316" s="148" t="s">
        <v>403</v>
      </c>
      <c r="I316" s="149"/>
      <c r="L316" s="33"/>
      <c r="M316" s="150"/>
      <c r="T316" s="57"/>
      <c r="AT316" s="18" t="s">
        <v>171</v>
      </c>
      <c r="AU316" s="18" t="s">
        <v>87</v>
      </c>
    </row>
    <row r="317" spans="2:65" s="1" customFormat="1" ht="33" customHeight="1">
      <c r="B317" s="33"/>
      <c r="C317" s="134" t="s">
        <v>404</v>
      </c>
      <c r="D317" s="134" t="s">
        <v>164</v>
      </c>
      <c r="E317" s="135" t="s">
        <v>405</v>
      </c>
      <c r="F317" s="136" t="s">
        <v>406</v>
      </c>
      <c r="G317" s="137" t="s">
        <v>167</v>
      </c>
      <c r="H317" s="138">
        <v>77</v>
      </c>
      <c r="I317" s="139"/>
      <c r="J317" s="140">
        <f>ROUND(I317*H317,2)</f>
        <v>0</v>
      </c>
      <c r="K317" s="136" t="s">
        <v>168</v>
      </c>
      <c r="L317" s="33"/>
      <c r="M317" s="141" t="s">
        <v>1</v>
      </c>
      <c r="N317" s="142" t="s">
        <v>42</v>
      </c>
      <c r="P317" s="143">
        <f>O317*H317</f>
        <v>0</v>
      </c>
      <c r="Q317" s="143">
        <v>8.9219999999999994E-2</v>
      </c>
      <c r="R317" s="143">
        <f>Q317*H317</f>
        <v>6.8699399999999997</v>
      </c>
      <c r="S317" s="143">
        <v>0</v>
      </c>
      <c r="T317" s="144">
        <f>S317*H317</f>
        <v>0</v>
      </c>
      <c r="AR317" s="145" t="s">
        <v>169</v>
      </c>
      <c r="AT317" s="145" t="s">
        <v>164</v>
      </c>
      <c r="AU317" s="145" t="s">
        <v>87</v>
      </c>
      <c r="AY317" s="18" t="s">
        <v>162</v>
      </c>
      <c r="BE317" s="146">
        <f>IF(N317="základní",J317,0)</f>
        <v>0</v>
      </c>
      <c r="BF317" s="146">
        <f>IF(N317="snížená",J317,0)</f>
        <v>0</v>
      </c>
      <c r="BG317" s="146">
        <f>IF(N317="zákl. přenesená",J317,0)</f>
        <v>0</v>
      </c>
      <c r="BH317" s="146">
        <f>IF(N317="sníž. přenesená",J317,0)</f>
        <v>0</v>
      </c>
      <c r="BI317" s="146">
        <f>IF(N317="nulová",J317,0)</f>
        <v>0</v>
      </c>
      <c r="BJ317" s="18" t="s">
        <v>85</v>
      </c>
      <c r="BK317" s="146">
        <f>ROUND(I317*H317,2)</f>
        <v>0</v>
      </c>
      <c r="BL317" s="18" t="s">
        <v>169</v>
      </c>
      <c r="BM317" s="145" t="s">
        <v>407</v>
      </c>
    </row>
    <row r="318" spans="2:65" s="1" customFormat="1" ht="48">
      <c r="B318" s="33"/>
      <c r="D318" s="147" t="s">
        <v>171</v>
      </c>
      <c r="F318" s="148" t="s">
        <v>408</v>
      </c>
      <c r="I318" s="149"/>
      <c r="L318" s="33"/>
      <c r="M318" s="150"/>
      <c r="T318" s="57"/>
      <c r="AT318" s="18" t="s">
        <v>171</v>
      </c>
      <c r="AU318" s="18" t="s">
        <v>87</v>
      </c>
    </row>
    <row r="319" spans="2:65" s="13" customFormat="1" ht="10.199999999999999">
      <c r="B319" s="157"/>
      <c r="D319" s="147" t="s">
        <v>173</v>
      </c>
      <c r="E319" s="158" t="s">
        <v>1</v>
      </c>
      <c r="F319" s="159" t="s">
        <v>409</v>
      </c>
      <c r="H319" s="160">
        <v>49.95</v>
      </c>
      <c r="I319" s="161"/>
      <c r="L319" s="157"/>
      <c r="M319" s="162"/>
      <c r="T319" s="163"/>
      <c r="AT319" s="158" t="s">
        <v>173</v>
      </c>
      <c r="AU319" s="158" t="s">
        <v>87</v>
      </c>
      <c r="AV319" s="13" t="s">
        <v>87</v>
      </c>
      <c r="AW319" s="13" t="s">
        <v>32</v>
      </c>
      <c r="AX319" s="13" t="s">
        <v>77</v>
      </c>
      <c r="AY319" s="158" t="s">
        <v>162</v>
      </c>
    </row>
    <row r="320" spans="2:65" s="13" customFormat="1" ht="10.199999999999999">
      <c r="B320" s="157"/>
      <c r="D320" s="147" t="s">
        <v>173</v>
      </c>
      <c r="E320" s="158" t="s">
        <v>1</v>
      </c>
      <c r="F320" s="159" t="s">
        <v>277</v>
      </c>
      <c r="H320" s="160">
        <v>27</v>
      </c>
      <c r="I320" s="161"/>
      <c r="L320" s="157"/>
      <c r="M320" s="162"/>
      <c r="T320" s="163"/>
      <c r="AT320" s="158" t="s">
        <v>173</v>
      </c>
      <c r="AU320" s="158" t="s">
        <v>87</v>
      </c>
      <c r="AV320" s="13" t="s">
        <v>87</v>
      </c>
      <c r="AW320" s="13" t="s">
        <v>32</v>
      </c>
      <c r="AX320" s="13" t="s">
        <v>77</v>
      </c>
      <c r="AY320" s="158" t="s">
        <v>162</v>
      </c>
    </row>
    <row r="321" spans="2:65" s="15" customFormat="1" ht="10.199999999999999">
      <c r="B321" s="171"/>
      <c r="D321" s="147" t="s">
        <v>173</v>
      </c>
      <c r="E321" s="172" t="s">
        <v>1</v>
      </c>
      <c r="F321" s="173" t="s">
        <v>279</v>
      </c>
      <c r="H321" s="174">
        <v>76.95</v>
      </c>
      <c r="I321" s="175"/>
      <c r="L321" s="171"/>
      <c r="M321" s="176"/>
      <c r="T321" s="177"/>
      <c r="AT321" s="172" t="s">
        <v>173</v>
      </c>
      <c r="AU321" s="172" t="s">
        <v>87</v>
      </c>
      <c r="AV321" s="15" t="s">
        <v>190</v>
      </c>
      <c r="AW321" s="15" t="s">
        <v>32</v>
      </c>
      <c r="AX321" s="15" t="s">
        <v>77</v>
      </c>
      <c r="AY321" s="172" t="s">
        <v>162</v>
      </c>
    </row>
    <row r="322" spans="2:65" s="13" customFormat="1" ht="10.199999999999999">
      <c r="B322" s="157"/>
      <c r="D322" s="147" t="s">
        <v>173</v>
      </c>
      <c r="E322" s="158" t="s">
        <v>1</v>
      </c>
      <c r="F322" s="159" t="s">
        <v>410</v>
      </c>
      <c r="H322" s="160">
        <v>77</v>
      </c>
      <c r="I322" s="161"/>
      <c r="L322" s="157"/>
      <c r="M322" s="162"/>
      <c r="T322" s="163"/>
      <c r="AT322" s="158" t="s">
        <v>173</v>
      </c>
      <c r="AU322" s="158" t="s">
        <v>87</v>
      </c>
      <c r="AV322" s="13" t="s">
        <v>87</v>
      </c>
      <c r="AW322" s="13" t="s">
        <v>32</v>
      </c>
      <c r="AX322" s="13" t="s">
        <v>85</v>
      </c>
      <c r="AY322" s="158" t="s">
        <v>162</v>
      </c>
    </row>
    <row r="323" spans="2:65" s="1" customFormat="1" ht="24.15" customHeight="1">
      <c r="B323" s="33"/>
      <c r="C323" s="178" t="s">
        <v>411</v>
      </c>
      <c r="D323" s="178" t="s">
        <v>363</v>
      </c>
      <c r="E323" s="179" t="s">
        <v>412</v>
      </c>
      <c r="F323" s="180" t="s">
        <v>413</v>
      </c>
      <c r="G323" s="181" t="s">
        <v>167</v>
      </c>
      <c r="H323" s="182">
        <v>79.31</v>
      </c>
      <c r="I323" s="183"/>
      <c r="J323" s="184">
        <f>ROUND(I323*H323,2)</f>
        <v>0</v>
      </c>
      <c r="K323" s="180" t="s">
        <v>168</v>
      </c>
      <c r="L323" s="185"/>
      <c r="M323" s="186" t="s">
        <v>1</v>
      </c>
      <c r="N323" s="187" t="s">
        <v>42</v>
      </c>
      <c r="P323" s="143">
        <f>O323*H323</f>
        <v>0</v>
      </c>
      <c r="Q323" s="143">
        <v>8.5999999999999993E-2</v>
      </c>
      <c r="R323" s="143">
        <f>Q323*H323</f>
        <v>6.8206599999999993</v>
      </c>
      <c r="S323" s="143">
        <v>0</v>
      </c>
      <c r="T323" s="144">
        <f>S323*H323</f>
        <v>0</v>
      </c>
      <c r="AR323" s="145" t="s">
        <v>227</v>
      </c>
      <c r="AT323" s="145" t="s">
        <v>363</v>
      </c>
      <c r="AU323" s="145" t="s">
        <v>87</v>
      </c>
      <c r="AY323" s="18" t="s">
        <v>162</v>
      </c>
      <c r="BE323" s="146">
        <f>IF(N323="základní",J323,0)</f>
        <v>0</v>
      </c>
      <c r="BF323" s="146">
        <f>IF(N323="snížená",J323,0)</f>
        <v>0</v>
      </c>
      <c r="BG323" s="146">
        <f>IF(N323="zákl. přenesená",J323,0)</f>
        <v>0</v>
      </c>
      <c r="BH323" s="146">
        <f>IF(N323="sníž. přenesená",J323,0)</f>
        <v>0</v>
      </c>
      <c r="BI323" s="146">
        <f>IF(N323="nulová",J323,0)</f>
        <v>0</v>
      </c>
      <c r="BJ323" s="18" t="s">
        <v>85</v>
      </c>
      <c r="BK323" s="146">
        <f>ROUND(I323*H323,2)</f>
        <v>0</v>
      </c>
      <c r="BL323" s="18" t="s">
        <v>169</v>
      </c>
      <c r="BM323" s="145" t="s">
        <v>414</v>
      </c>
    </row>
    <row r="324" spans="2:65" s="1" customFormat="1" ht="10.199999999999999">
      <c r="B324" s="33"/>
      <c r="D324" s="147" t="s">
        <v>171</v>
      </c>
      <c r="F324" s="148" t="s">
        <v>413</v>
      </c>
      <c r="I324" s="149"/>
      <c r="L324" s="33"/>
      <c r="M324" s="150"/>
      <c r="T324" s="57"/>
      <c r="AT324" s="18" t="s">
        <v>171</v>
      </c>
      <c r="AU324" s="18" t="s">
        <v>87</v>
      </c>
    </row>
    <row r="325" spans="2:65" s="13" customFormat="1" ht="10.199999999999999">
      <c r="B325" s="157"/>
      <c r="D325" s="147" t="s">
        <v>173</v>
      </c>
      <c r="F325" s="159" t="s">
        <v>415</v>
      </c>
      <c r="H325" s="160">
        <v>79.31</v>
      </c>
      <c r="I325" s="161"/>
      <c r="L325" s="157"/>
      <c r="M325" s="162"/>
      <c r="T325" s="163"/>
      <c r="AT325" s="158" t="s">
        <v>173</v>
      </c>
      <c r="AU325" s="158" t="s">
        <v>87</v>
      </c>
      <c r="AV325" s="13" t="s">
        <v>87</v>
      </c>
      <c r="AW325" s="13" t="s">
        <v>4</v>
      </c>
      <c r="AX325" s="13" t="s">
        <v>85</v>
      </c>
      <c r="AY325" s="158" t="s">
        <v>162</v>
      </c>
    </row>
    <row r="326" spans="2:65" s="11" customFormat="1" ht="22.8" customHeight="1">
      <c r="B326" s="122"/>
      <c r="D326" s="123" t="s">
        <v>76</v>
      </c>
      <c r="E326" s="132" t="s">
        <v>216</v>
      </c>
      <c r="F326" s="132" t="s">
        <v>416</v>
      </c>
      <c r="I326" s="125"/>
      <c r="J326" s="133">
        <f>BK326</f>
        <v>0</v>
      </c>
      <c r="L326" s="122"/>
      <c r="M326" s="127"/>
      <c r="P326" s="128">
        <f>SUM(P327:P370)</f>
        <v>0</v>
      </c>
      <c r="R326" s="128">
        <f>SUM(R327:R370)</f>
        <v>222.51273556000001</v>
      </c>
      <c r="T326" s="129">
        <f>SUM(T327:T370)</f>
        <v>0</v>
      </c>
      <c r="AR326" s="123" t="s">
        <v>85</v>
      </c>
      <c r="AT326" s="130" t="s">
        <v>76</v>
      </c>
      <c r="AU326" s="130" t="s">
        <v>85</v>
      </c>
      <c r="AY326" s="123" t="s">
        <v>162</v>
      </c>
      <c r="BK326" s="131">
        <f>SUM(BK327:BK370)</f>
        <v>0</v>
      </c>
    </row>
    <row r="327" spans="2:65" s="1" customFormat="1" ht="24.15" customHeight="1">
      <c r="B327" s="33"/>
      <c r="C327" s="134" t="s">
        <v>417</v>
      </c>
      <c r="D327" s="134" t="s">
        <v>164</v>
      </c>
      <c r="E327" s="135" t="s">
        <v>418</v>
      </c>
      <c r="F327" s="136" t="s">
        <v>419</v>
      </c>
      <c r="G327" s="137" t="s">
        <v>167</v>
      </c>
      <c r="H327" s="138">
        <v>90</v>
      </c>
      <c r="I327" s="139"/>
      <c r="J327" s="140">
        <f>ROUND(I327*H327,2)</f>
        <v>0</v>
      </c>
      <c r="K327" s="136" t="s">
        <v>168</v>
      </c>
      <c r="L327" s="33"/>
      <c r="M327" s="141" t="s">
        <v>1</v>
      </c>
      <c r="N327" s="142" t="s">
        <v>42</v>
      </c>
      <c r="P327" s="143">
        <f>O327*H327</f>
        <v>0</v>
      </c>
      <c r="Q327" s="143">
        <v>1.7000000000000001E-2</v>
      </c>
      <c r="R327" s="143">
        <f>Q327*H327</f>
        <v>1.53</v>
      </c>
      <c r="S327" s="143">
        <v>0</v>
      </c>
      <c r="T327" s="144">
        <f>S327*H327</f>
        <v>0</v>
      </c>
      <c r="AR327" s="145" t="s">
        <v>169</v>
      </c>
      <c r="AT327" s="145" t="s">
        <v>164</v>
      </c>
      <c r="AU327" s="145" t="s">
        <v>87</v>
      </c>
      <c r="AY327" s="18" t="s">
        <v>162</v>
      </c>
      <c r="BE327" s="146">
        <f>IF(N327="základní",J327,0)</f>
        <v>0</v>
      </c>
      <c r="BF327" s="146">
        <f>IF(N327="snížená",J327,0)</f>
        <v>0</v>
      </c>
      <c r="BG327" s="146">
        <f>IF(N327="zákl. přenesená",J327,0)</f>
        <v>0</v>
      </c>
      <c r="BH327" s="146">
        <f>IF(N327="sníž. přenesená",J327,0)</f>
        <v>0</v>
      </c>
      <c r="BI327" s="146">
        <f>IF(N327="nulová",J327,0)</f>
        <v>0</v>
      </c>
      <c r="BJ327" s="18" t="s">
        <v>85</v>
      </c>
      <c r="BK327" s="146">
        <f>ROUND(I327*H327,2)</f>
        <v>0</v>
      </c>
      <c r="BL327" s="18" t="s">
        <v>169</v>
      </c>
      <c r="BM327" s="145" t="s">
        <v>420</v>
      </c>
    </row>
    <row r="328" spans="2:65" s="1" customFormat="1" ht="28.8">
      <c r="B328" s="33"/>
      <c r="D328" s="147" t="s">
        <v>171</v>
      </c>
      <c r="F328" s="148" t="s">
        <v>421</v>
      </c>
      <c r="I328" s="149"/>
      <c r="L328" s="33"/>
      <c r="M328" s="150"/>
      <c r="T328" s="57"/>
      <c r="AT328" s="18" t="s">
        <v>171</v>
      </c>
      <c r="AU328" s="18" t="s">
        <v>87</v>
      </c>
    </row>
    <row r="329" spans="2:65" s="13" customFormat="1" ht="10.199999999999999">
      <c r="B329" s="157"/>
      <c r="D329" s="147" t="s">
        <v>173</v>
      </c>
      <c r="E329" s="158" t="s">
        <v>1</v>
      </c>
      <c r="F329" s="159" t="s">
        <v>422</v>
      </c>
      <c r="H329" s="160">
        <v>90</v>
      </c>
      <c r="I329" s="161"/>
      <c r="L329" s="157"/>
      <c r="M329" s="162"/>
      <c r="T329" s="163"/>
      <c r="AT329" s="158" t="s">
        <v>173</v>
      </c>
      <c r="AU329" s="158" t="s">
        <v>87</v>
      </c>
      <c r="AV329" s="13" t="s">
        <v>87</v>
      </c>
      <c r="AW329" s="13" t="s">
        <v>32</v>
      </c>
      <c r="AX329" s="13" t="s">
        <v>85</v>
      </c>
      <c r="AY329" s="158" t="s">
        <v>162</v>
      </c>
    </row>
    <row r="330" spans="2:65" s="1" customFormat="1" ht="33" customHeight="1">
      <c r="B330" s="33"/>
      <c r="C330" s="134" t="s">
        <v>423</v>
      </c>
      <c r="D330" s="134" t="s">
        <v>164</v>
      </c>
      <c r="E330" s="135" t="s">
        <v>424</v>
      </c>
      <c r="F330" s="136" t="s">
        <v>425</v>
      </c>
      <c r="G330" s="137" t="s">
        <v>179</v>
      </c>
      <c r="H330" s="138">
        <v>20.11</v>
      </c>
      <c r="I330" s="139"/>
      <c r="J330" s="140">
        <f>ROUND(I330*H330,2)</f>
        <v>0</v>
      </c>
      <c r="K330" s="136" t="s">
        <v>168</v>
      </c>
      <c r="L330" s="33"/>
      <c r="M330" s="141" t="s">
        <v>1</v>
      </c>
      <c r="N330" s="142" t="s">
        <v>42</v>
      </c>
      <c r="P330" s="143">
        <f>O330*H330</f>
        <v>0</v>
      </c>
      <c r="Q330" s="143">
        <v>2.5018699999999998</v>
      </c>
      <c r="R330" s="143">
        <f>Q330*H330</f>
        <v>50.312605699999992</v>
      </c>
      <c r="S330" s="143">
        <v>0</v>
      </c>
      <c r="T330" s="144">
        <f>S330*H330</f>
        <v>0</v>
      </c>
      <c r="AR330" s="145" t="s">
        <v>169</v>
      </c>
      <c r="AT330" s="145" t="s">
        <v>164</v>
      </c>
      <c r="AU330" s="145" t="s">
        <v>87</v>
      </c>
      <c r="AY330" s="18" t="s">
        <v>162</v>
      </c>
      <c r="BE330" s="146">
        <f>IF(N330="základní",J330,0)</f>
        <v>0</v>
      </c>
      <c r="BF330" s="146">
        <f>IF(N330="snížená",J330,0)</f>
        <v>0</v>
      </c>
      <c r="BG330" s="146">
        <f>IF(N330="zákl. přenesená",J330,0)</f>
        <v>0</v>
      </c>
      <c r="BH330" s="146">
        <f>IF(N330="sníž. přenesená",J330,0)</f>
        <v>0</v>
      </c>
      <c r="BI330" s="146">
        <f>IF(N330="nulová",J330,0)</f>
        <v>0</v>
      </c>
      <c r="BJ330" s="18" t="s">
        <v>85</v>
      </c>
      <c r="BK330" s="146">
        <f>ROUND(I330*H330,2)</f>
        <v>0</v>
      </c>
      <c r="BL330" s="18" t="s">
        <v>169</v>
      </c>
      <c r="BM330" s="145" t="s">
        <v>426</v>
      </c>
    </row>
    <row r="331" spans="2:65" s="1" customFormat="1" ht="19.2">
      <c r="B331" s="33"/>
      <c r="D331" s="147" t="s">
        <v>171</v>
      </c>
      <c r="F331" s="148" t="s">
        <v>427</v>
      </c>
      <c r="I331" s="149"/>
      <c r="L331" s="33"/>
      <c r="M331" s="150"/>
      <c r="T331" s="57"/>
      <c r="AT331" s="18" t="s">
        <v>171</v>
      </c>
      <c r="AU331" s="18" t="s">
        <v>87</v>
      </c>
    </row>
    <row r="332" spans="2:65" s="13" customFormat="1" ht="10.199999999999999">
      <c r="B332" s="157"/>
      <c r="D332" s="147" t="s">
        <v>173</v>
      </c>
      <c r="E332" s="158" t="s">
        <v>1</v>
      </c>
      <c r="F332" s="159" t="s">
        <v>428</v>
      </c>
      <c r="H332" s="160">
        <v>12.23</v>
      </c>
      <c r="I332" s="161"/>
      <c r="L332" s="157"/>
      <c r="M332" s="162"/>
      <c r="T332" s="163"/>
      <c r="AT332" s="158" t="s">
        <v>173</v>
      </c>
      <c r="AU332" s="158" t="s">
        <v>87</v>
      </c>
      <c r="AV332" s="13" t="s">
        <v>87</v>
      </c>
      <c r="AW332" s="13" t="s">
        <v>32</v>
      </c>
      <c r="AX332" s="13" t="s">
        <v>77</v>
      </c>
      <c r="AY332" s="158" t="s">
        <v>162</v>
      </c>
    </row>
    <row r="333" spans="2:65" s="13" customFormat="1" ht="10.199999999999999">
      <c r="B333" s="157"/>
      <c r="D333" s="147" t="s">
        <v>173</v>
      </c>
      <c r="E333" s="158" t="s">
        <v>1</v>
      </c>
      <c r="F333" s="159" t="s">
        <v>429</v>
      </c>
      <c r="H333" s="160">
        <v>7.88</v>
      </c>
      <c r="I333" s="161"/>
      <c r="L333" s="157"/>
      <c r="M333" s="162"/>
      <c r="T333" s="163"/>
      <c r="AT333" s="158" t="s">
        <v>173</v>
      </c>
      <c r="AU333" s="158" t="s">
        <v>87</v>
      </c>
      <c r="AV333" s="13" t="s">
        <v>87</v>
      </c>
      <c r="AW333" s="13" t="s">
        <v>32</v>
      </c>
      <c r="AX333" s="13" t="s">
        <v>77</v>
      </c>
      <c r="AY333" s="158" t="s">
        <v>162</v>
      </c>
    </row>
    <row r="334" spans="2:65" s="14" customFormat="1" ht="10.199999999999999">
      <c r="B334" s="164"/>
      <c r="D334" s="147" t="s">
        <v>173</v>
      </c>
      <c r="E334" s="165" t="s">
        <v>1</v>
      </c>
      <c r="F334" s="166" t="s">
        <v>189</v>
      </c>
      <c r="H334" s="167">
        <v>20.11</v>
      </c>
      <c r="I334" s="168"/>
      <c r="L334" s="164"/>
      <c r="M334" s="169"/>
      <c r="T334" s="170"/>
      <c r="AT334" s="165" t="s">
        <v>173</v>
      </c>
      <c r="AU334" s="165" t="s">
        <v>87</v>
      </c>
      <c r="AV334" s="14" t="s">
        <v>169</v>
      </c>
      <c r="AW334" s="14" t="s">
        <v>32</v>
      </c>
      <c r="AX334" s="14" t="s">
        <v>85</v>
      </c>
      <c r="AY334" s="165" t="s">
        <v>162</v>
      </c>
    </row>
    <row r="335" spans="2:65" s="1" customFormat="1" ht="33" customHeight="1">
      <c r="B335" s="33"/>
      <c r="C335" s="134" t="s">
        <v>430</v>
      </c>
      <c r="D335" s="134" t="s">
        <v>164</v>
      </c>
      <c r="E335" s="135" t="s">
        <v>431</v>
      </c>
      <c r="F335" s="136" t="s">
        <v>432</v>
      </c>
      <c r="G335" s="137" t="s">
        <v>179</v>
      </c>
      <c r="H335" s="138">
        <v>30.3</v>
      </c>
      <c r="I335" s="139"/>
      <c r="J335" s="140">
        <f>ROUND(I335*H335,2)</f>
        <v>0</v>
      </c>
      <c r="K335" s="136" t="s">
        <v>168</v>
      </c>
      <c r="L335" s="33"/>
      <c r="M335" s="141" t="s">
        <v>1</v>
      </c>
      <c r="N335" s="142" t="s">
        <v>42</v>
      </c>
      <c r="P335" s="143">
        <f>O335*H335</f>
        <v>0</v>
      </c>
      <c r="Q335" s="143">
        <v>2.5018699999999998</v>
      </c>
      <c r="R335" s="143">
        <f>Q335*H335</f>
        <v>75.806660999999991</v>
      </c>
      <c r="S335" s="143">
        <v>0</v>
      </c>
      <c r="T335" s="144">
        <f>S335*H335</f>
        <v>0</v>
      </c>
      <c r="AR335" s="145" t="s">
        <v>169</v>
      </c>
      <c r="AT335" s="145" t="s">
        <v>164</v>
      </c>
      <c r="AU335" s="145" t="s">
        <v>87</v>
      </c>
      <c r="AY335" s="18" t="s">
        <v>162</v>
      </c>
      <c r="BE335" s="146">
        <f>IF(N335="základní",J335,0)</f>
        <v>0</v>
      </c>
      <c r="BF335" s="146">
        <f>IF(N335="snížená",J335,0)</f>
        <v>0</v>
      </c>
      <c r="BG335" s="146">
        <f>IF(N335="zákl. přenesená",J335,0)</f>
        <v>0</v>
      </c>
      <c r="BH335" s="146">
        <f>IF(N335="sníž. přenesená",J335,0)</f>
        <v>0</v>
      </c>
      <c r="BI335" s="146">
        <f>IF(N335="nulová",J335,0)</f>
        <v>0</v>
      </c>
      <c r="BJ335" s="18" t="s">
        <v>85</v>
      </c>
      <c r="BK335" s="146">
        <f>ROUND(I335*H335,2)</f>
        <v>0</v>
      </c>
      <c r="BL335" s="18" t="s">
        <v>169</v>
      </c>
      <c r="BM335" s="145" t="s">
        <v>433</v>
      </c>
    </row>
    <row r="336" spans="2:65" s="1" customFormat="1" ht="19.2">
      <c r="B336" s="33"/>
      <c r="D336" s="147" t="s">
        <v>171</v>
      </c>
      <c r="F336" s="148" t="s">
        <v>434</v>
      </c>
      <c r="I336" s="149"/>
      <c r="L336" s="33"/>
      <c r="M336" s="150"/>
      <c r="T336" s="57"/>
      <c r="AT336" s="18" t="s">
        <v>171</v>
      </c>
      <c r="AU336" s="18" t="s">
        <v>87</v>
      </c>
    </row>
    <row r="337" spans="2:65" s="13" customFormat="1" ht="10.199999999999999">
      <c r="B337" s="157"/>
      <c r="D337" s="147" t="s">
        <v>173</v>
      </c>
      <c r="E337" s="158" t="s">
        <v>1</v>
      </c>
      <c r="F337" s="159" t="s">
        <v>435</v>
      </c>
      <c r="H337" s="160">
        <v>30.3</v>
      </c>
      <c r="I337" s="161"/>
      <c r="L337" s="157"/>
      <c r="M337" s="162"/>
      <c r="T337" s="163"/>
      <c r="AT337" s="158" t="s">
        <v>173</v>
      </c>
      <c r="AU337" s="158" t="s">
        <v>87</v>
      </c>
      <c r="AV337" s="13" t="s">
        <v>87</v>
      </c>
      <c r="AW337" s="13" t="s">
        <v>32</v>
      </c>
      <c r="AX337" s="13" t="s">
        <v>85</v>
      </c>
      <c r="AY337" s="158" t="s">
        <v>162</v>
      </c>
    </row>
    <row r="338" spans="2:65" s="1" customFormat="1" ht="24.15" customHeight="1">
      <c r="B338" s="33"/>
      <c r="C338" s="134" t="s">
        <v>436</v>
      </c>
      <c r="D338" s="134" t="s">
        <v>164</v>
      </c>
      <c r="E338" s="135" t="s">
        <v>437</v>
      </c>
      <c r="F338" s="136" t="s">
        <v>438</v>
      </c>
      <c r="G338" s="137" t="s">
        <v>179</v>
      </c>
      <c r="H338" s="138">
        <v>20.11</v>
      </c>
      <c r="I338" s="139"/>
      <c r="J338" s="140">
        <f>ROUND(I338*H338,2)</f>
        <v>0</v>
      </c>
      <c r="K338" s="136" t="s">
        <v>168</v>
      </c>
      <c r="L338" s="33"/>
      <c r="M338" s="141" t="s">
        <v>1</v>
      </c>
      <c r="N338" s="142" t="s">
        <v>42</v>
      </c>
      <c r="P338" s="143">
        <f>O338*H338</f>
        <v>0</v>
      </c>
      <c r="Q338" s="143">
        <v>0</v>
      </c>
      <c r="R338" s="143">
        <f>Q338*H338</f>
        <v>0</v>
      </c>
      <c r="S338" s="143">
        <v>0</v>
      </c>
      <c r="T338" s="144">
        <f>S338*H338</f>
        <v>0</v>
      </c>
      <c r="AR338" s="145" t="s">
        <v>169</v>
      </c>
      <c r="AT338" s="145" t="s">
        <v>164</v>
      </c>
      <c r="AU338" s="145" t="s">
        <v>87</v>
      </c>
      <c r="AY338" s="18" t="s">
        <v>162</v>
      </c>
      <c r="BE338" s="146">
        <f>IF(N338="základní",J338,0)</f>
        <v>0</v>
      </c>
      <c r="BF338" s="146">
        <f>IF(N338="snížená",J338,0)</f>
        <v>0</v>
      </c>
      <c r="BG338" s="146">
        <f>IF(N338="zákl. přenesená",J338,0)</f>
        <v>0</v>
      </c>
      <c r="BH338" s="146">
        <f>IF(N338="sníž. přenesená",J338,0)</f>
        <v>0</v>
      </c>
      <c r="BI338" s="146">
        <f>IF(N338="nulová",J338,0)</f>
        <v>0</v>
      </c>
      <c r="BJ338" s="18" t="s">
        <v>85</v>
      </c>
      <c r="BK338" s="146">
        <f>ROUND(I338*H338,2)</f>
        <v>0</v>
      </c>
      <c r="BL338" s="18" t="s">
        <v>169</v>
      </c>
      <c r="BM338" s="145" t="s">
        <v>439</v>
      </c>
    </row>
    <row r="339" spans="2:65" s="1" customFormat="1" ht="19.2">
      <c r="B339" s="33"/>
      <c r="D339" s="147" t="s">
        <v>171</v>
      </c>
      <c r="F339" s="148" t="s">
        <v>440</v>
      </c>
      <c r="I339" s="149"/>
      <c r="L339" s="33"/>
      <c r="M339" s="150"/>
      <c r="T339" s="57"/>
      <c r="AT339" s="18" t="s">
        <v>171</v>
      </c>
      <c r="AU339" s="18" t="s">
        <v>87</v>
      </c>
    </row>
    <row r="340" spans="2:65" s="1" customFormat="1" ht="33" customHeight="1">
      <c r="B340" s="33"/>
      <c r="C340" s="134" t="s">
        <v>441</v>
      </c>
      <c r="D340" s="134" t="s">
        <v>164</v>
      </c>
      <c r="E340" s="135" t="s">
        <v>442</v>
      </c>
      <c r="F340" s="136" t="s">
        <v>443</v>
      </c>
      <c r="G340" s="137" t="s">
        <v>179</v>
      </c>
      <c r="H340" s="138">
        <v>20.11</v>
      </c>
      <c r="I340" s="139"/>
      <c r="J340" s="140">
        <f>ROUND(I340*H340,2)</f>
        <v>0</v>
      </c>
      <c r="K340" s="136" t="s">
        <v>168</v>
      </c>
      <c r="L340" s="33"/>
      <c r="M340" s="141" t="s">
        <v>1</v>
      </c>
      <c r="N340" s="142" t="s">
        <v>42</v>
      </c>
      <c r="P340" s="143">
        <f>O340*H340</f>
        <v>0</v>
      </c>
      <c r="Q340" s="143">
        <v>0</v>
      </c>
      <c r="R340" s="143">
        <f>Q340*H340</f>
        <v>0</v>
      </c>
      <c r="S340" s="143">
        <v>0</v>
      </c>
      <c r="T340" s="144">
        <f>S340*H340</f>
        <v>0</v>
      </c>
      <c r="AR340" s="145" t="s">
        <v>169</v>
      </c>
      <c r="AT340" s="145" t="s">
        <v>164</v>
      </c>
      <c r="AU340" s="145" t="s">
        <v>87</v>
      </c>
      <c r="AY340" s="18" t="s">
        <v>162</v>
      </c>
      <c r="BE340" s="146">
        <f>IF(N340="základní",J340,0)</f>
        <v>0</v>
      </c>
      <c r="BF340" s="146">
        <f>IF(N340="snížená",J340,0)</f>
        <v>0</v>
      </c>
      <c r="BG340" s="146">
        <f>IF(N340="zákl. přenesená",J340,0)</f>
        <v>0</v>
      </c>
      <c r="BH340" s="146">
        <f>IF(N340="sníž. přenesená",J340,0)</f>
        <v>0</v>
      </c>
      <c r="BI340" s="146">
        <f>IF(N340="nulová",J340,0)</f>
        <v>0</v>
      </c>
      <c r="BJ340" s="18" t="s">
        <v>85</v>
      </c>
      <c r="BK340" s="146">
        <f>ROUND(I340*H340,2)</f>
        <v>0</v>
      </c>
      <c r="BL340" s="18" t="s">
        <v>169</v>
      </c>
      <c r="BM340" s="145" t="s">
        <v>444</v>
      </c>
    </row>
    <row r="341" spans="2:65" s="1" customFormat="1" ht="28.8">
      <c r="B341" s="33"/>
      <c r="D341" s="147" t="s">
        <v>171</v>
      </c>
      <c r="F341" s="148" t="s">
        <v>445</v>
      </c>
      <c r="I341" s="149"/>
      <c r="L341" s="33"/>
      <c r="M341" s="150"/>
      <c r="T341" s="57"/>
      <c r="AT341" s="18" t="s">
        <v>171</v>
      </c>
      <c r="AU341" s="18" t="s">
        <v>87</v>
      </c>
    </row>
    <row r="342" spans="2:65" s="1" customFormat="1" ht="33" customHeight="1">
      <c r="B342" s="33"/>
      <c r="C342" s="134" t="s">
        <v>446</v>
      </c>
      <c r="D342" s="134" t="s">
        <v>164</v>
      </c>
      <c r="E342" s="135" t="s">
        <v>447</v>
      </c>
      <c r="F342" s="136" t="s">
        <v>448</v>
      </c>
      <c r="G342" s="137" t="s">
        <v>179</v>
      </c>
      <c r="H342" s="138">
        <v>30.3</v>
      </c>
      <c r="I342" s="139"/>
      <c r="J342" s="140">
        <f>ROUND(I342*H342,2)</f>
        <v>0</v>
      </c>
      <c r="K342" s="136" t="s">
        <v>168</v>
      </c>
      <c r="L342" s="33"/>
      <c r="M342" s="141" t="s">
        <v>1</v>
      </c>
      <c r="N342" s="142" t="s">
        <v>42</v>
      </c>
      <c r="P342" s="143">
        <f>O342*H342</f>
        <v>0</v>
      </c>
      <c r="Q342" s="143">
        <v>0</v>
      </c>
      <c r="R342" s="143">
        <f>Q342*H342</f>
        <v>0</v>
      </c>
      <c r="S342" s="143">
        <v>0</v>
      </c>
      <c r="T342" s="144">
        <f>S342*H342</f>
        <v>0</v>
      </c>
      <c r="AR342" s="145" t="s">
        <v>169</v>
      </c>
      <c r="AT342" s="145" t="s">
        <v>164</v>
      </c>
      <c r="AU342" s="145" t="s">
        <v>87</v>
      </c>
      <c r="AY342" s="18" t="s">
        <v>162</v>
      </c>
      <c r="BE342" s="146">
        <f>IF(N342="základní",J342,0)</f>
        <v>0</v>
      </c>
      <c r="BF342" s="146">
        <f>IF(N342="snížená",J342,0)</f>
        <v>0</v>
      </c>
      <c r="BG342" s="146">
        <f>IF(N342="zákl. přenesená",J342,0)</f>
        <v>0</v>
      </c>
      <c r="BH342" s="146">
        <f>IF(N342="sníž. přenesená",J342,0)</f>
        <v>0</v>
      </c>
      <c r="BI342" s="146">
        <f>IF(N342="nulová",J342,0)</f>
        <v>0</v>
      </c>
      <c r="BJ342" s="18" t="s">
        <v>85</v>
      </c>
      <c r="BK342" s="146">
        <f>ROUND(I342*H342,2)</f>
        <v>0</v>
      </c>
      <c r="BL342" s="18" t="s">
        <v>169</v>
      </c>
      <c r="BM342" s="145" t="s">
        <v>449</v>
      </c>
    </row>
    <row r="343" spans="2:65" s="1" customFormat="1" ht="28.8">
      <c r="B343" s="33"/>
      <c r="D343" s="147" t="s">
        <v>171</v>
      </c>
      <c r="F343" s="148" t="s">
        <v>450</v>
      </c>
      <c r="I343" s="149"/>
      <c r="L343" s="33"/>
      <c r="M343" s="150"/>
      <c r="T343" s="57"/>
      <c r="AT343" s="18" t="s">
        <v>171</v>
      </c>
      <c r="AU343" s="18" t="s">
        <v>87</v>
      </c>
    </row>
    <row r="344" spans="2:65" s="1" customFormat="1" ht="16.5" customHeight="1">
      <c r="B344" s="33"/>
      <c r="C344" s="134" t="s">
        <v>451</v>
      </c>
      <c r="D344" s="134" t="s">
        <v>164</v>
      </c>
      <c r="E344" s="135" t="s">
        <v>452</v>
      </c>
      <c r="F344" s="136" t="s">
        <v>453</v>
      </c>
      <c r="G344" s="137" t="s">
        <v>167</v>
      </c>
      <c r="H344" s="138">
        <v>4.16</v>
      </c>
      <c r="I344" s="139"/>
      <c r="J344" s="140">
        <f>ROUND(I344*H344,2)</f>
        <v>0</v>
      </c>
      <c r="K344" s="136" t="s">
        <v>168</v>
      </c>
      <c r="L344" s="33"/>
      <c r="M344" s="141" t="s">
        <v>1</v>
      </c>
      <c r="N344" s="142" t="s">
        <v>42</v>
      </c>
      <c r="P344" s="143">
        <f>O344*H344</f>
        <v>0</v>
      </c>
      <c r="Q344" s="143">
        <v>1.6070000000000001E-2</v>
      </c>
      <c r="R344" s="143">
        <f>Q344*H344</f>
        <v>6.68512E-2</v>
      </c>
      <c r="S344" s="143">
        <v>0</v>
      </c>
      <c r="T344" s="144">
        <f>S344*H344</f>
        <v>0</v>
      </c>
      <c r="AR344" s="145" t="s">
        <v>169</v>
      </c>
      <c r="AT344" s="145" t="s">
        <v>164</v>
      </c>
      <c r="AU344" s="145" t="s">
        <v>87</v>
      </c>
      <c r="AY344" s="18" t="s">
        <v>162</v>
      </c>
      <c r="BE344" s="146">
        <f>IF(N344="základní",J344,0)</f>
        <v>0</v>
      </c>
      <c r="BF344" s="146">
        <f>IF(N344="snížená",J344,0)</f>
        <v>0</v>
      </c>
      <c r="BG344" s="146">
        <f>IF(N344="zákl. přenesená",J344,0)</f>
        <v>0</v>
      </c>
      <c r="BH344" s="146">
        <f>IF(N344="sníž. přenesená",J344,0)</f>
        <v>0</v>
      </c>
      <c r="BI344" s="146">
        <f>IF(N344="nulová",J344,0)</f>
        <v>0</v>
      </c>
      <c r="BJ344" s="18" t="s">
        <v>85</v>
      </c>
      <c r="BK344" s="146">
        <f>ROUND(I344*H344,2)</f>
        <v>0</v>
      </c>
      <c r="BL344" s="18" t="s">
        <v>169</v>
      </c>
      <c r="BM344" s="145" t="s">
        <v>454</v>
      </c>
    </row>
    <row r="345" spans="2:65" s="1" customFormat="1" ht="10.199999999999999">
      <c r="B345" s="33"/>
      <c r="D345" s="147" t="s">
        <v>171</v>
      </c>
      <c r="F345" s="148" t="s">
        <v>455</v>
      </c>
      <c r="I345" s="149"/>
      <c r="L345" s="33"/>
      <c r="M345" s="150"/>
      <c r="T345" s="57"/>
      <c r="AT345" s="18" t="s">
        <v>171</v>
      </c>
      <c r="AU345" s="18" t="s">
        <v>87</v>
      </c>
    </row>
    <row r="346" spans="2:65" s="13" customFormat="1" ht="10.199999999999999">
      <c r="B346" s="157"/>
      <c r="D346" s="147" t="s">
        <v>173</v>
      </c>
      <c r="E346" s="158" t="s">
        <v>1</v>
      </c>
      <c r="F346" s="159" t="s">
        <v>456</v>
      </c>
      <c r="H346" s="160">
        <v>4.16</v>
      </c>
      <c r="I346" s="161"/>
      <c r="L346" s="157"/>
      <c r="M346" s="162"/>
      <c r="T346" s="163"/>
      <c r="AT346" s="158" t="s">
        <v>173</v>
      </c>
      <c r="AU346" s="158" t="s">
        <v>87</v>
      </c>
      <c r="AV346" s="13" t="s">
        <v>87</v>
      </c>
      <c r="AW346" s="13" t="s">
        <v>32</v>
      </c>
      <c r="AX346" s="13" t="s">
        <v>85</v>
      </c>
      <c r="AY346" s="158" t="s">
        <v>162</v>
      </c>
    </row>
    <row r="347" spans="2:65" s="1" customFormat="1" ht="16.5" customHeight="1">
      <c r="B347" s="33"/>
      <c r="C347" s="134" t="s">
        <v>457</v>
      </c>
      <c r="D347" s="134" t="s">
        <v>164</v>
      </c>
      <c r="E347" s="135" t="s">
        <v>458</v>
      </c>
      <c r="F347" s="136" t="s">
        <v>459</v>
      </c>
      <c r="G347" s="137" t="s">
        <v>167</v>
      </c>
      <c r="H347" s="138">
        <v>4.16</v>
      </c>
      <c r="I347" s="139"/>
      <c r="J347" s="140">
        <f>ROUND(I347*H347,2)</f>
        <v>0</v>
      </c>
      <c r="K347" s="136" t="s">
        <v>168</v>
      </c>
      <c r="L347" s="33"/>
      <c r="M347" s="141" t="s">
        <v>1</v>
      </c>
      <c r="N347" s="142" t="s">
        <v>42</v>
      </c>
      <c r="P347" s="143">
        <f>O347*H347</f>
        <v>0</v>
      </c>
      <c r="Q347" s="143">
        <v>0</v>
      </c>
      <c r="R347" s="143">
        <f>Q347*H347</f>
        <v>0</v>
      </c>
      <c r="S347" s="143">
        <v>0</v>
      </c>
      <c r="T347" s="144">
        <f>S347*H347</f>
        <v>0</v>
      </c>
      <c r="AR347" s="145" t="s">
        <v>169</v>
      </c>
      <c r="AT347" s="145" t="s">
        <v>164</v>
      </c>
      <c r="AU347" s="145" t="s">
        <v>87</v>
      </c>
      <c r="AY347" s="18" t="s">
        <v>162</v>
      </c>
      <c r="BE347" s="146">
        <f>IF(N347="základní",J347,0)</f>
        <v>0</v>
      </c>
      <c r="BF347" s="146">
        <f>IF(N347="snížená",J347,0)</f>
        <v>0</v>
      </c>
      <c r="BG347" s="146">
        <f>IF(N347="zákl. přenesená",J347,0)</f>
        <v>0</v>
      </c>
      <c r="BH347" s="146">
        <f>IF(N347="sníž. přenesená",J347,0)</f>
        <v>0</v>
      </c>
      <c r="BI347" s="146">
        <f>IF(N347="nulová",J347,0)</f>
        <v>0</v>
      </c>
      <c r="BJ347" s="18" t="s">
        <v>85</v>
      </c>
      <c r="BK347" s="146">
        <f>ROUND(I347*H347,2)</f>
        <v>0</v>
      </c>
      <c r="BL347" s="18" t="s">
        <v>169</v>
      </c>
      <c r="BM347" s="145" t="s">
        <v>460</v>
      </c>
    </row>
    <row r="348" spans="2:65" s="1" customFormat="1" ht="10.199999999999999">
      <c r="B348" s="33"/>
      <c r="D348" s="147" t="s">
        <v>171</v>
      </c>
      <c r="F348" s="148" t="s">
        <v>461</v>
      </c>
      <c r="I348" s="149"/>
      <c r="L348" s="33"/>
      <c r="M348" s="150"/>
      <c r="T348" s="57"/>
      <c r="AT348" s="18" t="s">
        <v>171</v>
      </c>
      <c r="AU348" s="18" t="s">
        <v>87</v>
      </c>
    </row>
    <row r="349" spans="2:65" s="1" customFormat="1" ht="16.5" customHeight="1">
      <c r="B349" s="33"/>
      <c r="C349" s="134" t="s">
        <v>462</v>
      </c>
      <c r="D349" s="134" t="s">
        <v>164</v>
      </c>
      <c r="E349" s="135" t="s">
        <v>463</v>
      </c>
      <c r="F349" s="136" t="s">
        <v>464</v>
      </c>
      <c r="G349" s="137" t="s">
        <v>241</v>
      </c>
      <c r="H349" s="138">
        <v>1.7729999999999999</v>
      </c>
      <c r="I349" s="139"/>
      <c r="J349" s="140">
        <f>ROUND(I349*H349,2)</f>
        <v>0</v>
      </c>
      <c r="K349" s="136" t="s">
        <v>168</v>
      </c>
      <c r="L349" s="33"/>
      <c r="M349" s="141" t="s">
        <v>1</v>
      </c>
      <c r="N349" s="142" t="s">
        <v>42</v>
      </c>
      <c r="P349" s="143">
        <f>O349*H349</f>
        <v>0</v>
      </c>
      <c r="Q349" s="143">
        <v>1.06277</v>
      </c>
      <c r="R349" s="143">
        <f>Q349*H349</f>
        <v>1.88429121</v>
      </c>
      <c r="S349" s="143">
        <v>0</v>
      </c>
      <c r="T349" s="144">
        <f>S349*H349</f>
        <v>0</v>
      </c>
      <c r="AR349" s="145" t="s">
        <v>169</v>
      </c>
      <c r="AT349" s="145" t="s">
        <v>164</v>
      </c>
      <c r="AU349" s="145" t="s">
        <v>87</v>
      </c>
      <c r="AY349" s="18" t="s">
        <v>162</v>
      </c>
      <c r="BE349" s="146">
        <f>IF(N349="základní",J349,0)</f>
        <v>0</v>
      </c>
      <c r="BF349" s="146">
        <f>IF(N349="snížená",J349,0)</f>
        <v>0</v>
      </c>
      <c r="BG349" s="146">
        <f>IF(N349="zákl. přenesená",J349,0)</f>
        <v>0</v>
      </c>
      <c r="BH349" s="146">
        <f>IF(N349="sníž. přenesená",J349,0)</f>
        <v>0</v>
      </c>
      <c r="BI349" s="146">
        <f>IF(N349="nulová",J349,0)</f>
        <v>0</v>
      </c>
      <c r="BJ349" s="18" t="s">
        <v>85</v>
      </c>
      <c r="BK349" s="146">
        <f>ROUND(I349*H349,2)</f>
        <v>0</v>
      </c>
      <c r="BL349" s="18" t="s">
        <v>169</v>
      </c>
      <c r="BM349" s="145" t="s">
        <v>465</v>
      </c>
    </row>
    <row r="350" spans="2:65" s="1" customFormat="1" ht="10.199999999999999">
      <c r="B350" s="33"/>
      <c r="D350" s="147" t="s">
        <v>171</v>
      </c>
      <c r="F350" s="148" t="s">
        <v>466</v>
      </c>
      <c r="I350" s="149"/>
      <c r="L350" s="33"/>
      <c r="M350" s="150"/>
      <c r="T350" s="57"/>
      <c r="AT350" s="18" t="s">
        <v>171</v>
      </c>
      <c r="AU350" s="18" t="s">
        <v>87</v>
      </c>
    </row>
    <row r="351" spans="2:65" s="13" customFormat="1" ht="10.199999999999999">
      <c r="B351" s="157"/>
      <c r="D351" s="147" t="s">
        <v>173</v>
      </c>
      <c r="E351" s="158" t="s">
        <v>1</v>
      </c>
      <c r="F351" s="159" t="s">
        <v>467</v>
      </c>
      <c r="H351" s="160">
        <v>1.7729999999999999</v>
      </c>
      <c r="I351" s="161"/>
      <c r="L351" s="157"/>
      <c r="M351" s="162"/>
      <c r="T351" s="163"/>
      <c r="AT351" s="158" t="s">
        <v>173</v>
      </c>
      <c r="AU351" s="158" t="s">
        <v>87</v>
      </c>
      <c r="AV351" s="13" t="s">
        <v>87</v>
      </c>
      <c r="AW351" s="13" t="s">
        <v>32</v>
      </c>
      <c r="AX351" s="13" t="s">
        <v>85</v>
      </c>
      <c r="AY351" s="158" t="s">
        <v>162</v>
      </c>
    </row>
    <row r="352" spans="2:65" s="1" customFormat="1" ht="16.5" customHeight="1">
      <c r="B352" s="33"/>
      <c r="C352" s="134" t="s">
        <v>468</v>
      </c>
      <c r="D352" s="134" t="s">
        <v>164</v>
      </c>
      <c r="E352" s="135" t="s">
        <v>463</v>
      </c>
      <c r="F352" s="136" t="s">
        <v>464</v>
      </c>
      <c r="G352" s="137" t="s">
        <v>241</v>
      </c>
      <c r="H352" s="138">
        <v>0.70499999999999996</v>
      </c>
      <c r="I352" s="139"/>
      <c r="J352" s="140">
        <f>ROUND(I352*H352,2)</f>
        <v>0</v>
      </c>
      <c r="K352" s="136" t="s">
        <v>168</v>
      </c>
      <c r="L352" s="33"/>
      <c r="M352" s="141" t="s">
        <v>1</v>
      </c>
      <c r="N352" s="142" t="s">
        <v>42</v>
      </c>
      <c r="P352" s="143">
        <f>O352*H352</f>
        <v>0</v>
      </c>
      <c r="Q352" s="143">
        <v>1.06277</v>
      </c>
      <c r="R352" s="143">
        <f>Q352*H352</f>
        <v>0.74925284999999997</v>
      </c>
      <c r="S352" s="143">
        <v>0</v>
      </c>
      <c r="T352" s="144">
        <f>S352*H352</f>
        <v>0</v>
      </c>
      <c r="AR352" s="145" t="s">
        <v>169</v>
      </c>
      <c r="AT352" s="145" t="s">
        <v>164</v>
      </c>
      <c r="AU352" s="145" t="s">
        <v>87</v>
      </c>
      <c r="AY352" s="18" t="s">
        <v>162</v>
      </c>
      <c r="BE352" s="146">
        <f>IF(N352="základní",J352,0)</f>
        <v>0</v>
      </c>
      <c r="BF352" s="146">
        <f>IF(N352="snížená",J352,0)</f>
        <v>0</v>
      </c>
      <c r="BG352" s="146">
        <f>IF(N352="zákl. přenesená",J352,0)</f>
        <v>0</v>
      </c>
      <c r="BH352" s="146">
        <f>IF(N352="sníž. přenesená",J352,0)</f>
        <v>0</v>
      </c>
      <c r="BI352" s="146">
        <f>IF(N352="nulová",J352,0)</f>
        <v>0</v>
      </c>
      <c r="BJ352" s="18" t="s">
        <v>85</v>
      </c>
      <c r="BK352" s="146">
        <f>ROUND(I352*H352,2)</f>
        <v>0</v>
      </c>
      <c r="BL352" s="18" t="s">
        <v>169</v>
      </c>
      <c r="BM352" s="145" t="s">
        <v>469</v>
      </c>
    </row>
    <row r="353" spans="2:65" s="1" customFormat="1" ht="10.199999999999999">
      <c r="B353" s="33"/>
      <c r="D353" s="147" t="s">
        <v>171</v>
      </c>
      <c r="F353" s="148" t="s">
        <v>466</v>
      </c>
      <c r="I353" s="149"/>
      <c r="L353" s="33"/>
      <c r="M353" s="150"/>
      <c r="T353" s="57"/>
      <c r="AT353" s="18" t="s">
        <v>171</v>
      </c>
      <c r="AU353" s="18" t="s">
        <v>87</v>
      </c>
    </row>
    <row r="354" spans="2:65" s="13" customFormat="1" ht="10.199999999999999">
      <c r="B354" s="157"/>
      <c r="D354" s="147" t="s">
        <v>173</v>
      </c>
      <c r="E354" s="158" t="s">
        <v>1</v>
      </c>
      <c r="F354" s="159" t="s">
        <v>470</v>
      </c>
      <c r="H354" s="160">
        <v>0.70499999999999996</v>
      </c>
      <c r="I354" s="161"/>
      <c r="L354" s="157"/>
      <c r="M354" s="162"/>
      <c r="T354" s="163"/>
      <c r="AT354" s="158" t="s">
        <v>173</v>
      </c>
      <c r="AU354" s="158" t="s">
        <v>87</v>
      </c>
      <c r="AV354" s="13" t="s">
        <v>87</v>
      </c>
      <c r="AW354" s="13" t="s">
        <v>32</v>
      </c>
      <c r="AX354" s="13" t="s">
        <v>85</v>
      </c>
      <c r="AY354" s="158" t="s">
        <v>162</v>
      </c>
    </row>
    <row r="355" spans="2:65" s="1" customFormat="1" ht="24.15" customHeight="1">
      <c r="B355" s="33"/>
      <c r="C355" s="134" t="s">
        <v>471</v>
      </c>
      <c r="D355" s="134" t="s">
        <v>164</v>
      </c>
      <c r="E355" s="135" t="s">
        <v>472</v>
      </c>
      <c r="F355" s="136" t="s">
        <v>473</v>
      </c>
      <c r="G355" s="137" t="s">
        <v>167</v>
      </c>
      <c r="H355" s="138">
        <v>88.39</v>
      </c>
      <c r="I355" s="139"/>
      <c r="J355" s="140">
        <f>ROUND(I355*H355,2)</f>
        <v>0</v>
      </c>
      <c r="K355" s="136" t="s">
        <v>168</v>
      </c>
      <c r="L355" s="33"/>
      <c r="M355" s="141" t="s">
        <v>1</v>
      </c>
      <c r="N355" s="142" t="s">
        <v>42</v>
      </c>
      <c r="P355" s="143">
        <f>O355*H355</f>
        <v>0</v>
      </c>
      <c r="Q355" s="143">
        <v>0.11219999999999999</v>
      </c>
      <c r="R355" s="143">
        <f>Q355*H355</f>
        <v>9.9173580000000001</v>
      </c>
      <c r="S355" s="143">
        <v>0</v>
      </c>
      <c r="T355" s="144">
        <f>S355*H355</f>
        <v>0</v>
      </c>
      <c r="AR355" s="145" t="s">
        <v>169</v>
      </c>
      <c r="AT355" s="145" t="s">
        <v>164</v>
      </c>
      <c r="AU355" s="145" t="s">
        <v>87</v>
      </c>
      <c r="AY355" s="18" t="s">
        <v>162</v>
      </c>
      <c r="BE355" s="146">
        <f>IF(N355="základní",J355,0)</f>
        <v>0</v>
      </c>
      <c r="BF355" s="146">
        <f>IF(N355="snížená",J355,0)</f>
        <v>0</v>
      </c>
      <c r="BG355" s="146">
        <f>IF(N355="zákl. přenesená",J355,0)</f>
        <v>0</v>
      </c>
      <c r="BH355" s="146">
        <f>IF(N355="sníž. přenesená",J355,0)</f>
        <v>0</v>
      </c>
      <c r="BI355" s="146">
        <f>IF(N355="nulová",J355,0)</f>
        <v>0</v>
      </c>
      <c r="BJ355" s="18" t="s">
        <v>85</v>
      </c>
      <c r="BK355" s="146">
        <f>ROUND(I355*H355,2)</f>
        <v>0</v>
      </c>
      <c r="BL355" s="18" t="s">
        <v>169</v>
      </c>
      <c r="BM355" s="145" t="s">
        <v>474</v>
      </c>
    </row>
    <row r="356" spans="2:65" s="1" customFormat="1" ht="19.2">
      <c r="B356" s="33"/>
      <c r="D356" s="147" t="s">
        <v>171</v>
      </c>
      <c r="F356" s="148" t="s">
        <v>475</v>
      </c>
      <c r="I356" s="149"/>
      <c r="L356" s="33"/>
      <c r="M356" s="150"/>
      <c r="T356" s="57"/>
      <c r="AT356" s="18" t="s">
        <v>171</v>
      </c>
      <c r="AU356" s="18" t="s">
        <v>87</v>
      </c>
    </row>
    <row r="357" spans="2:65" s="13" customFormat="1" ht="10.199999999999999">
      <c r="B357" s="157"/>
      <c r="D357" s="147" t="s">
        <v>173</v>
      </c>
      <c r="E357" s="158" t="s">
        <v>1</v>
      </c>
      <c r="F357" s="159" t="s">
        <v>105</v>
      </c>
      <c r="H357" s="160">
        <v>88.39</v>
      </c>
      <c r="I357" s="161"/>
      <c r="L357" s="157"/>
      <c r="M357" s="162"/>
      <c r="T357" s="163"/>
      <c r="AT357" s="158" t="s">
        <v>173</v>
      </c>
      <c r="AU357" s="158" t="s">
        <v>87</v>
      </c>
      <c r="AV357" s="13" t="s">
        <v>87</v>
      </c>
      <c r="AW357" s="13" t="s">
        <v>32</v>
      </c>
      <c r="AX357" s="13" t="s">
        <v>85</v>
      </c>
      <c r="AY357" s="158" t="s">
        <v>162</v>
      </c>
    </row>
    <row r="358" spans="2:65" s="1" customFormat="1" ht="24.15" customHeight="1">
      <c r="B358" s="33"/>
      <c r="C358" s="134" t="s">
        <v>476</v>
      </c>
      <c r="D358" s="134" t="s">
        <v>164</v>
      </c>
      <c r="E358" s="135" t="s">
        <v>477</v>
      </c>
      <c r="F358" s="136" t="s">
        <v>478</v>
      </c>
      <c r="G358" s="137" t="s">
        <v>167</v>
      </c>
      <c r="H358" s="138">
        <v>176.78</v>
      </c>
      <c r="I358" s="139"/>
      <c r="J358" s="140">
        <f>ROUND(I358*H358,2)</f>
        <v>0</v>
      </c>
      <c r="K358" s="136" t="s">
        <v>168</v>
      </c>
      <c r="L358" s="33"/>
      <c r="M358" s="141" t="s">
        <v>1</v>
      </c>
      <c r="N358" s="142" t="s">
        <v>42</v>
      </c>
      <c r="P358" s="143">
        <f>O358*H358</f>
        <v>0</v>
      </c>
      <c r="Q358" s="143">
        <v>1.1220000000000001E-2</v>
      </c>
      <c r="R358" s="143">
        <f>Q358*H358</f>
        <v>1.9834716000000001</v>
      </c>
      <c r="S358" s="143">
        <v>0</v>
      </c>
      <c r="T358" s="144">
        <f>S358*H358</f>
        <v>0</v>
      </c>
      <c r="AR358" s="145" t="s">
        <v>169</v>
      </c>
      <c r="AT358" s="145" t="s">
        <v>164</v>
      </c>
      <c r="AU358" s="145" t="s">
        <v>87</v>
      </c>
      <c r="AY358" s="18" t="s">
        <v>162</v>
      </c>
      <c r="BE358" s="146">
        <f>IF(N358="základní",J358,0)</f>
        <v>0</v>
      </c>
      <c r="BF358" s="146">
        <f>IF(N358="snížená",J358,0)</f>
        <v>0</v>
      </c>
      <c r="BG358" s="146">
        <f>IF(N358="zákl. přenesená",J358,0)</f>
        <v>0</v>
      </c>
      <c r="BH358" s="146">
        <f>IF(N358="sníž. přenesená",J358,0)</f>
        <v>0</v>
      </c>
      <c r="BI358" s="146">
        <f>IF(N358="nulová",J358,0)</f>
        <v>0</v>
      </c>
      <c r="BJ358" s="18" t="s">
        <v>85</v>
      </c>
      <c r="BK358" s="146">
        <f>ROUND(I358*H358,2)</f>
        <v>0</v>
      </c>
      <c r="BL358" s="18" t="s">
        <v>169</v>
      </c>
      <c r="BM358" s="145" t="s">
        <v>479</v>
      </c>
    </row>
    <row r="359" spans="2:65" s="1" customFormat="1" ht="28.8">
      <c r="B359" s="33"/>
      <c r="D359" s="147" t="s">
        <v>171</v>
      </c>
      <c r="F359" s="148" t="s">
        <v>480</v>
      </c>
      <c r="I359" s="149"/>
      <c r="L359" s="33"/>
      <c r="M359" s="150"/>
      <c r="T359" s="57"/>
      <c r="AT359" s="18" t="s">
        <v>171</v>
      </c>
      <c r="AU359" s="18" t="s">
        <v>87</v>
      </c>
    </row>
    <row r="360" spans="2:65" s="13" customFormat="1" ht="10.199999999999999">
      <c r="B360" s="157"/>
      <c r="D360" s="147" t="s">
        <v>173</v>
      </c>
      <c r="E360" s="158" t="s">
        <v>1</v>
      </c>
      <c r="F360" s="159" t="s">
        <v>481</v>
      </c>
      <c r="H360" s="160">
        <v>176.78</v>
      </c>
      <c r="I360" s="161"/>
      <c r="L360" s="157"/>
      <c r="M360" s="162"/>
      <c r="T360" s="163"/>
      <c r="AT360" s="158" t="s">
        <v>173</v>
      </c>
      <c r="AU360" s="158" t="s">
        <v>87</v>
      </c>
      <c r="AV360" s="13" t="s">
        <v>87</v>
      </c>
      <c r="AW360" s="13" t="s">
        <v>32</v>
      </c>
      <c r="AX360" s="13" t="s">
        <v>85</v>
      </c>
      <c r="AY360" s="158" t="s">
        <v>162</v>
      </c>
    </row>
    <row r="361" spans="2:65" s="1" customFormat="1" ht="16.5" customHeight="1">
      <c r="B361" s="33"/>
      <c r="C361" s="134" t="s">
        <v>482</v>
      </c>
      <c r="D361" s="134" t="s">
        <v>164</v>
      </c>
      <c r="E361" s="135" t="s">
        <v>483</v>
      </c>
      <c r="F361" s="136" t="s">
        <v>484</v>
      </c>
      <c r="G361" s="137" t="s">
        <v>167</v>
      </c>
      <c r="H361" s="138">
        <v>202</v>
      </c>
      <c r="I361" s="139"/>
      <c r="J361" s="140">
        <f>ROUND(I361*H361,2)</f>
        <v>0</v>
      </c>
      <c r="K361" s="136" t="s">
        <v>168</v>
      </c>
      <c r="L361" s="33"/>
      <c r="M361" s="141" t="s">
        <v>1</v>
      </c>
      <c r="N361" s="142" t="s">
        <v>42</v>
      </c>
      <c r="P361" s="143">
        <f>O361*H361</f>
        <v>0</v>
      </c>
      <c r="Q361" s="143">
        <v>1.2999999999999999E-4</v>
      </c>
      <c r="R361" s="143">
        <f>Q361*H361</f>
        <v>2.6259999999999999E-2</v>
      </c>
      <c r="S361" s="143">
        <v>0</v>
      </c>
      <c r="T361" s="144">
        <f>S361*H361</f>
        <v>0</v>
      </c>
      <c r="AR361" s="145" t="s">
        <v>169</v>
      </c>
      <c r="AT361" s="145" t="s">
        <v>164</v>
      </c>
      <c r="AU361" s="145" t="s">
        <v>87</v>
      </c>
      <c r="AY361" s="18" t="s">
        <v>162</v>
      </c>
      <c r="BE361" s="146">
        <f>IF(N361="základní",J361,0)</f>
        <v>0</v>
      </c>
      <c r="BF361" s="146">
        <f>IF(N361="snížená",J361,0)</f>
        <v>0</v>
      </c>
      <c r="BG361" s="146">
        <f>IF(N361="zákl. přenesená",J361,0)</f>
        <v>0</v>
      </c>
      <c r="BH361" s="146">
        <f>IF(N361="sníž. přenesená",J361,0)</f>
        <v>0</v>
      </c>
      <c r="BI361" s="146">
        <f>IF(N361="nulová",J361,0)</f>
        <v>0</v>
      </c>
      <c r="BJ361" s="18" t="s">
        <v>85</v>
      </c>
      <c r="BK361" s="146">
        <f>ROUND(I361*H361,2)</f>
        <v>0</v>
      </c>
      <c r="BL361" s="18" t="s">
        <v>169</v>
      </c>
      <c r="BM361" s="145" t="s">
        <v>485</v>
      </c>
    </row>
    <row r="362" spans="2:65" s="1" customFormat="1" ht="19.2">
      <c r="B362" s="33"/>
      <c r="D362" s="147" t="s">
        <v>171</v>
      </c>
      <c r="F362" s="148" t="s">
        <v>486</v>
      </c>
      <c r="I362" s="149"/>
      <c r="L362" s="33"/>
      <c r="M362" s="150"/>
      <c r="T362" s="57"/>
      <c r="AT362" s="18" t="s">
        <v>171</v>
      </c>
      <c r="AU362" s="18" t="s">
        <v>87</v>
      </c>
    </row>
    <row r="363" spans="2:65" s="1" customFormat="1" ht="33" customHeight="1">
      <c r="B363" s="33"/>
      <c r="C363" s="134" t="s">
        <v>487</v>
      </c>
      <c r="D363" s="134" t="s">
        <v>164</v>
      </c>
      <c r="E363" s="135" t="s">
        <v>488</v>
      </c>
      <c r="F363" s="136" t="s">
        <v>489</v>
      </c>
      <c r="G363" s="137" t="s">
        <v>167</v>
      </c>
      <c r="H363" s="138">
        <v>187.62</v>
      </c>
      <c r="I363" s="139"/>
      <c r="J363" s="140">
        <f>ROUND(I363*H363,2)</f>
        <v>0</v>
      </c>
      <c r="K363" s="136" t="s">
        <v>168</v>
      </c>
      <c r="L363" s="33"/>
      <c r="M363" s="141" t="s">
        <v>1</v>
      </c>
      <c r="N363" s="142" t="s">
        <v>42</v>
      </c>
      <c r="P363" s="143">
        <f>O363*H363</f>
        <v>0</v>
      </c>
      <c r="Q363" s="143">
        <v>3.2000000000000002E-3</v>
      </c>
      <c r="R363" s="143">
        <f>Q363*H363</f>
        <v>0.60038400000000003</v>
      </c>
      <c r="S363" s="143">
        <v>0</v>
      </c>
      <c r="T363" s="144">
        <f>S363*H363</f>
        <v>0</v>
      </c>
      <c r="AR363" s="145" t="s">
        <v>169</v>
      </c>
      <c r="AT363" s="145" t="s">
        <v>164</v>
      </c>
      <c r="AU363" s="145" t="s">
        <v>87</v>
      </c>
      <c r="AY363" s="18" t="s">
        <v>162</v>
      </c>
      <c r="BE363" s="146">
        <f>IF(N363="základní",J363,0)</f>
        <v>0</v>
      </c>
      <c r="BF363" s="146">
        <f>IF(N363="snížená",J363,0)</f>
        <v>0</v>
      </c>
      <c r="BG363" s="146">
        <f>IF(N363="zákl. přenesená",J363,0)</f>
        <v>0</v>
      </c>
      <c r="BH363" s="146">
        <f>IF(N363="sníž. přenesená",J363,0)</f>
        <v>0</v>
      </c>
      <c r="BI363" s="146">
        <f>IF(N363="nulová",J363,0)</f>
        <v>0</v>
      </c>
      <c r="BJ363" s="18" t="s">
        <v>85</v>
      </c>
      <c r="BK363" s="146">
        <f>ROUND(I363*H363,2)</f>
        <v>0</v>
      </c>
      <c r="BL363" s="18" t="s">
        <v>169</v>
      </c>
      <c r="BM363" s="145" t="s">
        <v>490</v>
      </c>
    </row>
    <row r="364" spans="2:65" s="1" customFormat="1" ht="19.2">
      <c r="B364" s="33"/>
      <c r="D364" s="147" t="s">
        <v>171</v>
      </c>
      <c r="F364" s="148" t="s">
        <v>491</v>
      </c>
      <c r="I364" s="149"/>
      <c r="L364" s="33"/>
      <c r="M364" s="150"/>
      <c r="T364" s="57"/>
      <c r="AT364" s="18" t="s">
        <v>171</v>
      </c>
      <c r="AU364" s="18" t="s">
        <v>87</v>
      </c>
    </row>
    <row r="365" spans="2:65" s="13" customFormat="1" ht="10.199999999999999">
      <c r="B365" s="157"/>
      <c r="D365" s="147" t="s">
        <v>173</v>
      </c>
      <c r="E365" s="158" t="s">
        <v>1</v>
      </c>
      <c r="F365" s="159" t="s">
        <v>492</v>
      </c>
      <c r="H365" s="160">
        <v>187.62</v>
      </c>
      <c r="I365" s="161"/>
      <c r="L365" s="157"/>
      <c r="M365" s="162"/>
      <c r="T365" s="163"/>
      <c r="AT365" s="158" t="s">
        <v>173</v>
      </c>
      <c r="AU365" s="158" t="s">
        <v>87</v>
      </c>
      <c r="AV365" s="13" t="s">
        <v>87</v>
      </c>
      <c r="AW365" s="13" t="s">
        <v>32</v>
      </c>
      <c r="AX365" s="13" t="s">
        <v>85</v>
      </c>
      <c r="AY365" s="158" t="s">
        <v>162</v>
      </c>
    </row>
    <row r="366" spans="2:65" s="1" customFormat="1" ht="16.5" customHeight="1">
      <c r="B366" s="33"/>
      <c r="C366" s="134" t="s">
        <v>493</v>
      </c>
      <c r="D366" s="134" t="s">
        <v>164</v>
      </c>
      <c r="E366" s="135" t="s">
        <v>494</v>
      </c>
      <c r="F366" s="136" t="s">
        <v>495</v>
      </c>
      <c r="G366" s="137" t="s">
        <v>179</v>
      </c>
      <c r="H366" s="138">
        <v>40.22</v>
      </c>
      <c r="I366" s="139"/>
      <c r="J366" s="140">
        <f>ROUND(I366*H366,2)</f>
        <v>0</v>
      </c>
      <c r="K366" s="136" t="s">
        <v>168</v>
      </c>
      <c r="L366" s="33"/>
      <c r="M366" s="141" t="s">
        <v>1</v>
      </c>
      <c r="N366" s="142" t="s">
        <v>42</v>
      </c>
      <c r="P366" s="143">
        <f>O366*H366</f>
        <v>0</v>
      </c>
      <c r="Q366" s="143">
        <v>1.98</v>
      </c>
      <c r="R366" s="143">
        <f>Q366*H366</f>
        <v>79.635599999999997</v>
      </c>
      <c r="S366" s="143">
        <v>0</v>
      </c>
      <c r="T366" s="144">
        <f>S366*H366</f>
        <v>0</v>
      </c>
      <c r="AR366" s="145" t="s">
        <v>169</v>
      </c>
      <c r="AT366" s="145" t="s">
        <v>164</v>
      </c>
      <c r="AU366" s="145" t="s">
        <v>87</v>
      </c>
      <c r="AY366" s="18" t="s">
        <v>162</v>
      </c>
      <c r="BE366" s="146">
        <f>IF(N366="základní",J366,0)</f>
        <v>0</v>
      </c>
      <c r="BF366" s="146">
        <f>IF(N366="snížená",J366,0)</f>
        <v>0</v>
      </c>
      <c r="BG366" s="146">
        <f>IF(N366="zákl. přenesená",J366,0)</f>
        <v>0</v>
      </c>
      <c r="BH366" s="146">
        <f>IF(N366="sníž. přenesená",J366,0)</f>
        <v>0</v>
      </c>
      <c r="BI366" s="146">
        <f>IF(N366="nulová",J366,0)</f>
        <v>0</v>
      </c>
      <c r="BJ366" s="18" t="s">
        <v>85</v>
      </c>
      <c r="BK366" s="146">
        <f>ROUND(I366*H366,2)</f>
        <v>0</v>
      </c>
      <c r="BL366" s="18" t="s">
        <v>169</v>
      </c>
      <c r="BM366" s="145" t="s">
        <v>496</v>
      </c>
    </row>
    <row r="367" spans="2:65" s="1" customFormat="1" ht="19.2">
      <c r="B367" s="33"/>
      <c r="D367" s="147" t="s">
        <v>171</v>
      </c>
      <c r="F367" s="148" t="s">
        <v>497</v>
      </c>
      <c r="I367" s="149"/>
      <c r="L367" s="33"/>
      <c r="M367" s="150"/>
      <c r="T367" s="57"/>
      <c r="AT367" s="18" t="s">
        <v>171</v>
      </c>
      <c r="AU367" s="18" t="s">
        <v>87</v>
      </c>
    </row>
    <row r="368" spans="2:65" s="13" customFormat="1" ht="10.199999999999999">
      <c r="B368" s="157"/>
      <c r="D368" s="147" t="s">
        <v>173</v>
      </c>
      <c r="E368" s="158" t="s">
        <v>1</v>
      </c>
      <c r="F368" s="159" t="s">
        <v>498</v>
      </c>
      <c r="H368" s="160">
        <v>24.46</v>
      </c>
      <c r="I368" s="161"/>
      <c r="L368" s="157"/>
      <c r="M368" s="162"/>
      <c r="T368" s="163"/>
      <c r="AT368" s="158" t="s">
        <v>173</v>
      </c>
      <c r="AU368" s="158" t="s">
        <v>87</v>
      </c>
      <c r="AV368" s="13" t="s">
        <v>87</v>
      </c>
      <c r="AW368" s="13" t="s">
        <v>32</v>
      </c>
      <c r="AX368" s="13" t="s">
        <v>77</v>
      </c>
      <c r="AY368" s="158" t="s">
        <v>162</v>
      </c>
    </row>
    <row r="369" spans="2:65" s="13" customFormat="1" ht="10.199999999999999">
      <c r="B369" s="157"/>
      <c r="D369" s="147" t="s">
        <v>173</v>
      </c>
      <c r="E369" s="158" t="s">
        <v>1</v>
      </c>
      <c r="F369" s="159" t="s">
        <v>499</v>
      </c>
      <c r="H369" s="160">
        <v>15.76</v>
      </c>
      <c r="I369" s="161"/>
      <c r="L369" s="157"/>
      <c r="M369" s="162"/>
      <c r="T369" s="163"/>
      <c r="AT369" s="158" t="s">
        <v>173</v>
      </c>
      <c r="AU369" s="158" t="s">
        <v>87</v>
      </c>
      <c r="AV369" s="13" t="s">
        <v>87</v>
      </c>
      <c r="AW369" s="13" t="s">
        <v>32</v>
      </c>
      <c r="AX369" s="13" t="s">
        <v>77</v>
      </c>
      <c r="AY369" s="158" t="s">
        <v>162</v>
      </c>
    </row>
    <row r="370" spans="2:65" s="14" customFormat="1" ht="10.199999999999999">
      <c r="B370" s="164"/>
      <c r="D370" s="147" t="s">
        <v>173</v>
      </c>
      <c r="E370" s="165" t="s">
        <v>1</v>
      </c>
      <c r="F370" s="166" t="s">
        <v>189</v>
      </c>
      <c r="H370" s="167">
        <v>40.22</v>
      </c>
      <c r="I370" s="168"/>
      <c r="L370" s="164"/>
      <c r="M370" s="169"/>
      <c r="T370" s="170"/>
      <c r="AT370" s="165" t="s">
        <v>173</v>
      </c>
      <c r="AU370" s="165" t="s">
        <v>87</v>
      </c>
      <c r="AV370" s="14" t="s">
        <v>169</v>
      </c>
      <c r="AW370" s="14" t="s">
        <v>32</v>
      </c>
      <c r="AX370" s="14" t="s">
        <v>85</v>
      </c>
      <c r="AY370" s="165" t="s">
        <v>162</v>
      </c>
    </row>
    <row r="371" spans="2:65" s="11" customFormat="1" ht="22.8" customHeight="1">
      <c r="B371" s="122"/>
      <c r="D371" s="123" t="s">
        <v>76</v>
      </c>
      <c r="E371" s="132" t="s">
        <v>233</v>
      </c>
      <c r="F371" s="132" t="s">
        <v>500</v>
      </c>
      <c r="I371" s="125"/>
      <c r="J371" s="133">
        <f>BK371</f>
        <v>0</v>
      </c>
      <c r="L371" s="122"/>
      <c r="M371" s="127"/>
      <c r="P371" s="128">
        <f>SUM(P372:P454)</f>
        <v>0</v>
      </c>
      <c r="R371" s="128">
        <f>SUM(R372:R454)</f>
        <v>19.94268245</v>
      </c>
      <c r="T371" s="129">
        <f>SUM(T372:T454)</f>
        <v>83.432732000000001</v>
      </c>
      <c r="AR371" s="123" t="s">
        <v>85</v>
      </c>
      <c r="AT371" s="130" t="s">
        <v>76</v>
      </c>
      <c r="AU371" s="130" t="s">
        <v>85</v>
      </c>
      <c r="AY371" s="123" t="s">
        <v>162</v>
      </c>
      <c r="BK371" s="131">
        <f>SUM(BK372:BK454)</f>
        <v>0</v>
      </c>
    </row>
    <row r="372" spans="2:65" s="1" customFormat="1" ht="33" customHeight="1">
      <c r="B372" s="33"/>
      <c r="C372" s="134" t="s">
        <v>501</v>
      </c>
      <c r="D372" s="134" t="s">
        <v>164</v>
      </c>
      <c r="E372" s="135" t="s">
        <v>502</v>
      </c>
      <c r="F372" s="136" t="s">
        <v>503</v>
      </c>
      <c r="G372" s="137" t="s">
        <v>504</v>
      </c>
      <c r="H372" s="138">
        <v>21</v>
      </c>
      <c r="I372" s="139"/>
      <c r="J372" s="140">
        <f>ROUND(I372*H372,2)</f>
        <v>0</v>
      </c>
      <c r="K372" s="136" t="s">
        <v>168</v>
      </c>
      <c r="L372" s="33"/>
      <c r="M372" s="141" t="s">
        <v>1</v>
      </c>
      <c r="N372" s="142" t="s">
        <v>42</v>
      </c>
      <c r="P372" s="143">
        <f>O372*H372</f>
        <v>0</v>
      </c>
      <c r="Q372" s="143">
        <v>0.1295</v>
      </c>
      <c r="R372" s="143">
        <f>Q372*H372</f>
        <v>2.7195</v>
      </c>
      <c r="S372" s="143">
        <v>0</v>
      </c>
      <c r="T372" s="144">
        <f>S372*H372</f>
        <v>0</v>
      </c>
      <c r="AR372" s="145" t="s">
        <v>169</v>
      </c>
      <c r="AT372" s="145" t="s">
        <v>164</v>
      </c>
      <c r="AU372" s="145" t="s">
        <v>87</v>
      </c>
      <c r="AY372" s="18" t="s">
        <v>162</v>
      </c>
      <c r="BE372" s="146">
        <f>IF(N372="základní",J372,0)</f>
        <v>0</v>
      </c>
      <c r="BF372" s="146">
        <f>IF(N372="snížená",J372,0)</f>
        <v>0</v>
      </c>
      <c r="BG372" s="146">
        <f>IF(N372="zákl. přenesená",J372,0)</f>
        <v>0</v>
      </c>
      <c r="BH372" s="146">
        <f>IF(N372="sníž. přenesená",J372,0)</f>
        <v>0</v>
      </c>
      <c r="BI372" s="146">
        <f>IF(N372="nulová",J372,0)</f>
        <v>0</v>
      </c>
      <c r="BJ372" s="18" t="s">
        <v>85</v>
      </c>
      <c r="BK372" s="146">
        <f>ROUND(I372*H372,2)</f>
        <v>0</v>
      </c>
      <c r="BL372" s="18" t="s">
        <v>169</v>
      </c>
      <c r="BM372" s="145" t="s">
        <v>505</v>
      </c>
    </row>
    <row r="373" spans="2:65" s="1" customFormat="1" ht="38.4">
      <c r="B373" s="33"/>
      <c r="D373" s="147" t="s">
        <v>171</v>
      </c>
      <c r="F373" s="148" t="s">
        <v>506</v>
      </c>
      <c r="I373" s="149"/>
      <c r="L373" s="33"/>
      <c r="M373" s="150"/>
      <c r="T373" s="57"/>
      <c r="AT373" s="18" t="s">
        <v>171</v>
      </c>
      <c r="AU373" s="18" t="s">
        <v>87</v>
      </c>
    </row>
    <row r="374" spans="2:65" s="1" customFormat="1" ht="16.5" customHeight="1">
      <c r="B374" s="33"/>
      <c r="C374" s="178" t="s">
        <v>507</v>
      </c>
      <c r="D374" s="178" t="s">
        <v>363</v>
      </c>
      <c r="E374" s="179" t="s">
        <v>508</v>
      </c>
      <c r="F374" s="180" t="s">
        <v>509</v>
      </c>
      <c r="G374" s="181" t="s">
        <v>504</v>
      </c>
      <c r="H374" s="182">
        <v>21.42</v>
      </c>
      <c r="I374" s="183"/>
      <c r="J374" s="184">
        <f>ROUND(I374*H374,2)</f>
        <v>0</v>
      </c>
      <c r="K374" s="180" t="s">
        <v>168</v>
      </c>
      <c r="L374" s="185"/>
      <c r="M374" s="186" t="s">
        <v>1</v>
      </c>
      <c r="N374" s="187" t="s">
        <v>42</v>
      </c>
      <c r="P374" s="143">
        <f>O374*H374</f>
        <v>0</v>
      </c>
      <c r="Q374" s="143">
        <v>5.6120000000000003E-2</v>
      </c>
      <c r="R374" s="143">
        <f>Q374*H374</f>
        <v>1.2020904000000001</v>
      </c>
      <c r="S374" s="143">
        <v>0</v>
      </c>
      <c r="T374" s="144">
        <f>S374*H374</f>
        <v>0</v>
      </c>
      <c r="AR374" s="145" t="s">
        <v>227</v>
      </c>
      <c r="AT374" s="145" t="s">
        <v>363</v>
      </c>
      <c r="AU374" s="145" t="s">
        <v>87</v>
      </c>
      <c r="AY374" s="18" t="s">
        <v>162</v>
      </c>
      <c r="BE374" s="146">
        <f>IF(N374="základní",J374,0)</f>
        <v>0</v>
      </c>
      <c r="BF374" s="146">
        <f>IF(N374="snížená",J374,0)</f>
        <v>0</v>
      </c>
      <c r="BG374" s="146">
        <f>IF(N374="zákl. přenesená",J374,0)</f>
        <v>0</v>
      </c>
      <c r="BH374" s="146">
        <f>IF(N374="sníž. přenesená",J374,0)</f>
        <v>0</v>
      </c>
      <c r="BI374" s="146">
        <f>IF(N374="nulová",J374,0)</f>
        <v>0</v>
      </c>
      <c r="BJ374" s="18" t="s">
        <v>85</v>
      </c>
      <c r="BK374" s="146">
        <f>ROUND(I374*H374,2)</f>
        <v>0</v>
      </c>
      <c r="BL374" s="18" t="s">
        <v>169</v>
      </c>
      <c r="BM374" s="145" t="s">
        <v>510</v>
      </c>
    </row>
    <row r="375" spans="2:65" s="1" customFormat="1" ht="10.199999999999999">
      <c r="B375" s="33"/>
      <c r="D375" s="147" t="s">
        <v>171</v>
      </c>
      <c r="F375" s="148" t="s">
        <v>509</v>
      </c>
      <c r="I375" s="149"/>
      <c r="L375" s="33"/>
      <c r="M375" s="150"/>
      <c r="T375" s="57"/>
      <c r="AT375" s="18" t="s">
        <v>171</v>
      </c>
      <c r="AU375" s="18" t="s">
        <v>87</v>
      </c>
    </row>
    <row r="376" spans="2:65" s="13" customFormat="1" ht="10.199999999999999">
      <c r="B376" s="157"/>
      <c r="D376" s="147" t="s">
        <v>173</v>
      </c>
      <c r="F376" s="159" t="s">
        <v>511</v>
      </c>
      <c r="H376" s="160">
        <v>21.42</v>
      </c>
      <c r="I376" s="161"/>
      <c r="L376" s="157"/>
      <c r="M376" s="162"/>
      <c r="T376" s="163"/>
      <c r="AT376" s="158" t="s">
        <v>173</v>
      </c>
      <c r="AU376" s="158" t="s">
        <v>87</v>
      </c>
      <c r="AV376" s="13" t="s">
        <v>87</v>
      </c>
      <c r="AW376" s="13" t="s">
        <v>4</v>
      </c>
      <c r="AX376" s="13" t="s">
        <v>85</v>
      </c>
      <c r="AY376" s="158" t="s">
        <v>162</v>
      </c>
    </row>
    <row r="377" spans="2:65" s="1" customFormat="1" ht="24.15" customHeight="1">
      <c r="B377" s="33"/>
      <c r="C377" s="134" t="s">
        <v>512</v>
      </c>
      <c r="D377" s="134" t="s">
        <v>164</v>
      </c>
      <c r="E377" s="135" t="s">
        <v>513</v>
      </c>
      <c r="F377" s="136" t="s">
        <v>514</v>
      </c>
      <c r="G377" s="137" t="s">
        <v>179</v>
      </c>
      <c r="H377" s="138">
        <v>0.63</v>
      </c>
      <c r="I377" s="139"/>
      <c r="J377" s="140">
        <f>ROUND(I377*H377,2)</f>
        <v>0</v>
      </c>
      <c r="K377" s="136" t="s">
        <v>168</v>
      </c>
      <c r="L377" s="33"/>
      <c r="M377" s="141" t="s">
        <v>1</v>
      </c>
      <c r="N377" s="142" t="s">
        <v>42</v>
      </c>
      <c r="P377" s="143">
        <f>O377*H377</f>
        <v>0</v>
      </c>
      <c r="Q377" s="143">
        <v>2.2563399999999998</v>
      </c>
      <c r="R377" s="143">
        <f>Q377*H377</f>
        <v>1.4214941999999999</v>
      </c>
      <c r="S377" s="143">
        <v>0</v>
      </c>
      <c r="T377" s="144">
        <f>S377*H377</f>
        <v>0</v>
      </c>
      <c r="AR377" s="145" t="s">
        <v>169</v>
      </c>
      <c r="AT377" s="145" t="s">
        <v>164</v>
      </c>
      <c r="AU377" s="145" t="s">
        <v>87</v>
      </c>
      <c r="AY377" s="18" t="s">
        <v>162</v>
      </c>
      <c r="BE377" s="146">
        <f>IF(N377="základní",J377,0)</f>
        <v>0</v>
      </c>
      <c r="BF377" s="146">
        <f>IF(N377="snížená",J377,0)</f>
        <v>0</v>
      </c>
      <c r="BG377" s="146">
        <f>IF(N377="zákl. přenesená",J377,0)</f>
        <v>0</v>
      </c>
      <c r="BH377" s="146">
        <f>IF(N377="sníž. přenesená",J377,0)</f>
        <v>0</v>
      </c>
      <c r="BI377" s="146">
        <f>IF(N377="nulová",J377,0)</f>
        <v>0</v>
      </c>
      <c r="BJ377" s="18" t="s">
        <v>85</v>
      </c>
      <c r="BK377" s="146">
        <f>ROUND(I377*H377,2)</f>
        <v>0</v>
      </c>
      <c r="BL377" s="18" t="s">
        <v>169</v>
      </c>
      <c r="BM377" s="145" t="s">
        <v>515</v>
      </c>
    </row>
    <row r="378" spans="2:65" s="1" customFormat="1" ht="19.2">
      <c r="B378" s="33"/>
      <c r="D378" s="147" t="s">
        <v>171</v>
      </c>
      <c r="F378" s="148" t="s">
        <v>514</v>
      </c>
      <c r="I378" s="149"/>
      <c r="L378" s="33"/>
      <c r="M378" s="150"/>
      <c r="T378" s="57"/>
      <c r="AT378" s="18" t="s">
        <v>171</v>
      </c>
      <c r="AU378" s="18" t="s">
        <v>87</v>
      </c>
    </row>
    <row r="379" spans="2:65" s="13" customFormat="1" ht="10.199999999999999">
      <c r="B379" s="157"/>
      <c r="D379" s="147" t="s">
        <v>173</v>
      </c>
      <c r="E379" s="158" t="s">
        <v>1</v>
      </c>
      <c r="F379" s="159" t="s">
        <v>516</v>
      </c>
      <c r="H379" s="160">
        <v>0.63</v>
      </c>
      <c r="I379" s="161"/>
      <c r="L379" s="157"/>
      <c r="M379" s="162"/>
      <c r="T379" s="163"/>
      <c r="AT379" s="158" t="s">
        <v>173</v>
      </c>
      <c r="AU379" s="158" t="s">
        <v>87</v>
      </c>
      <c r="AV379" s="13" t="s">
        <v>87</v>
      </c>
      <c r="AW379" s="13" t="s">
        <v>32</v>
      </c>
      <c r="AX379" s="13" t="s">
        <v>85</v>
      </c>
      <c r="AY379" s="158" t="s">
        <v>162</v>
      </c>
    </row>
    <row r="380" spans="2:65" s="1" customFormat="1" ht="37.799999999999997" customHeight="1">
      <c r="B380" s="33"/>
      <c r="C380" s="134" t="s">
        <v>517</v>
      </c>
      <c r="D380" s="134" t="s">
        <v>164</v>
      </c>
      <c r="E380" s="135" t="s">
        <v>518</v>
      </c>
      <c r="F380" s="136" t="s">
        <v>519</v>
      </c>
      <c r="G380" s="137" t="s">
        <v>167</v>
      </c>
      <c r="H380" s="138">
        <v>443.18</v>
      </c>
      <c r="I380" s="139"/>
      <c r="J380" s="140">
        <f>ROUND(I380*H380,2)</f>
        <v>0</v>
      </c>
      <c r="K380" s="136" t="s">
        <v>168</v>
      </c>
      <c r="L380" s="33"/>
      <c r="M380" s="141" t="s">
        <v>1</v>
      </c>
      <c r="N380" s="142" t="s">
        <v>42</v>
      </c>
      <c r="P380" s="143">
        <f>O380*H380</f>
        <v>0</v>
      </c>
      <c r="Q380" s="143">
        <v>0</v>
      </c>
      <c r="R380" s="143">
        <f>Q380*H380</f>
        <v>0</v>
      </c>
      <c r="S380" s="143">
        <v>0</v>
      </c>
      <c r="T380" s="144">
        <f>S380*H380</f>
        <v>0</v>
      </c>
      <c r="AR380" s="145" t="s">
        <v>169</v>
      </c>
      <c r="AT380" s="145" t="s">
        <v>164</v>
      </c>
      <c r="AU380" s="145" t="s">
        <v>87</v>
      </c>
      <c r="AY380" s="18" t="s">
        <v>162</v>
      </c>
      <c r="BE380" s="146">
        <f>IF(N380="základní",J380,0)</f>
        <v>0</v>
      </c>
      <c r="BF380" s="146">
        <f>IF(N380="snížená",J380,0)</f>
        <v>0</v>
      </c>
      <c r="BG380" s="146">
        <f>IF(N380="zákl. přenesená",J380,0)</f>
        <v>0</v>
      </c>
      <c r="BH380" s="146">
        <f>IF(N380="sníž. přenesená",J380,0)</f>
        <v>0</v>
      </c>
      <c r="BI380" s="146">
        <f>IF(N380="nulová",J380,0)</f>
        <v>0</v>
      </c>
      <c r="BJ380" s="18" t="s">
        <v>85</v>
      </c>
      <c r="BK380" s="146">
        <f>ROUND(I380*H380,2)</f>
        <v>0</v>
      </c>
      <c r="BL380" s="18" t="s">
        <v>169</v>
      </c>
      <c r="BM380" s="145" t="s">
        <v>520</v>
      </c>
    </row>
    <row r="381" spans="2:65" s="1" customFormat="1" ht="28.8">
      <c r="B381" s="33"/>
      <c r="D381" s="147" t="s">
        <v>171</v>
      </c>
      <c r="F381" s="148" t="s">
        <v>521</v>
      </c>
      <c r="I381" s="149"/>
      <c r="L381" s="33"/>
      <c r="M381" s="150"/>
      <c r="T381" s="57"/>
      <c r="AT381" s="18" t="s">
        <v>171</v>
      </c>
      <c r="AU381" s="18" t="s">
        <v>87</v>
      </c>
    </row>
    <row r="382" spans="2:65" s="13" customFormat="1" ht="10.199999999999999">
      <c r="B382" s="157"/>
      <c r="D382" s="147" t="s">
        <v>173</v>
      </c>
      <c r="E382" s="158" t="s">
        <v>1</v>
      </c>
      <c r="F382" s="159" t="s">
        <v>522</v>
      </c>
      <c r="H382" s="160">
        <v>525.91999999999996</v>
      </c>
      <c r="I382" s="161"/>
      <c r="L382" s="157"/>
      <c r="M382" s="162"/>
      <c r="T382" s="163"/>
      <c r="AT382" s="158" t="s">
        <v>173</v>
      </c>
      <c r="AU382" s="158" t="s">
        <v>87</v>
      </c>
      <c r="AV382" s="13" t="s">
        <v>87</v>
      </c>
      <c r="AW382" s="13" t="s">
        <v>32</v>
      </c>
      <c r="AX382" s="13" t="s">
        <v>77</v>
      </c>
      <c r="AY382" s="158" t="s">
        <v>162</v>
      </c>
    </row>
    <row r="383" spans="2:65" s="13" customFormat="1" ht="10.199999999999999">
      <c r="B383" s="157"/>
      <c r="D383" s="147" t="s">
        <v>173</v>
      </c>
      <c r="E383" s="158" t="s">
        <v>1</v>
      </c>
      <c r="F383" s="159" t="s">
        <v>523</v>
      </c>
      <c r="H383" s="160">
        <v>-82.74</v>
      </c>
      <c r="I383" s="161"/>
      <c r="L383" s="157"/>
      <c r="M383" s="162"/>
      <c r="T383" s="163"/>
      <c r="AT383" s="158" t="s">
        <v>173</v>
      </c>
      <c r="AU383" s="158" t="s">
        <v>87</v>
      </c>
      <c r="AV383" s="13" t="s">
        <v>87</v>
      </c>
      <c r="AW383" s="13" t="s">
        <v>32</v>
      </c>
      <c r="AX383" s="13" t="s">
        <v>77</v>
      </c>
      <c r="AY383" s="158" t="s">
        <v>162</v>
      </c>
    </row>
    <row r="384" spans="2:65" s="14" customFormat="1" ht="10.199999999999999">
      <c r="B384" s="164"/>
      <c r="D384" s="147" t="s">
        <v>173</v>
      </c>
      <c r="E384" s="165" t="s">
        <v>1</v>
      </c>
      <c r="F384" s="166" t="s">
        <v>189</v>
      </c>
      <c r="H384" s="167">
        <v>443.18</v>
      </c>
      <c r="I384" s="168"/>
      <c r="L384" s="164"/>
      <c r="M384" s="169"/>
      <c r="T384" s="170"/>
      <c r="AT384" s="165" t="s">
        <v>173</v>
      </c>
      <c r="AU384" s="165" t="s">
        <v>87</v>
      </c>
      <c r="AV384" s="14" t="s">
        <v>169</v>
      </c>
      <c r="AW384" s="14" t="s">
        <v>32</v>
      </c>
      <c r="AX384" s="14" t="s">
        <v>85</v>
      </c>
      <c r="AY384" s="165" t="s">
        <v>162</v>
      </c>
    </row>
    <row r="385" spans="2:65" s="1" customFormat="1" ht="37.799999999999997" customHeight="1">
      <c r="B385" s="33"/>
      <c r="C385" s="134" t="s">
        <v>524</v>
      </c>
      <c r="D385" s="134" t="s">
        <v>164</v>
      </c>
      <c r="E385" s="135" t="s">
        <v>525</v>
      </c>
      <c r="F385" s="136" t="s">
        <v>526</v>
      </c>
      <c r="G385" s="137" t="s">
        <v>167</v>
      </c>
      <c r="H385" s="138">
        <v>13295.4</v>
      </c>
      <c r="I385" s="139"/>
      <c r="J385" s="140">
        <f>ROUND(I385*H385,2)</f>
        <v>0</v>
      </c>
      <c r="K385" s="136" t="s">
        <v>168</v>
      </c>
      <c r="L385" s="33"/>
      <c r="M385" s="141" t="s">
        <v>1</v>
      </c>
      <c r="N385" s="142" t="s">
        <v>42</v>
      </c>
      <c r="P385" s="143">
        <f>O385*H385</f>
        <v>0</v>
      </c>
      <c r="Q385" s="143">
        <v>0</v>
      </c>
      <c r="R385" s="143">
        <f>Q385*H385</f>
        <v>0</v>
      </c>
      <c r="S385" s="143">
        <v>0</v>
      </c>
      <c r="T385" s="144">
        <f>S385*H385</f>
        <v>0</v>
      </c>
      <c r="AR385" s="145" t="s">
        <v>169</v>
      </c>
      <c r="AT385" s="145" t="s">
        <v>164</v>
      </c>
      <c r="AU385" s="145" t="s">
        <v>87</v>
      </c>
      <c r="AY385" s="18" t="s">
        <v>162</v>
      </c>
      <c r="BE385" s="146">
        <f>IF(N385="základní",J385,0)</f>
        <v>0</v>
      </c>
      <c r="BF385" s="146">
        <f>IF(N385="snížená",J385,0)</f>
        <v>0</v>
      </c>
      <c r="BG385" s="146">
        <f>IF(N385="zákl. přenesená",J385,0)</f>
        <v>0</v>
      </c>
      <c r="BH385" s="146">
        <f>IF(N385="sníž. přenesená",J385,0)</f>
        <v>0</v>
      </c>
      <c r="BI385" s="146">
        <f>IF(N385="nulová",J385,0)</f>
        <v>0</v>
      </c>
      <c r="BJ385" s="18" t="s">
        <v>85</v>
      </c>
      <c r="BK385" s="146">
        <f>ROUND(I385*H385,2)</f>
        <v>0</v>
      </c>
      <c r="BL385" s="18" t="s">
        <v>169</v>
      </c>
      <c r="BM385" s="145" t="s">
        <v>527</v>
      </c>
    </row>
    <row r="386" spans="2:65" s="1" customFormat="1" ht="38.4">
      <c r="B386" s="33"/>
      <c r="D386" s="147" t="s">
        <v>171</v>
      </c>
      <c r="F386" s="148" t="s">
        <v>528</v>
      </c>
      <c r="I386" s="149"/>
      <c r="L386" s="33"/>
      <c r="M386" s="150"/>
      <c r="T386" s="57"/>
      <c r="AT386" s="18" t="s">
        <v>171</v>
      </c>
      <c r="AU386" s="18" t="s">
        <v>87</v>
      </c>
    </row>
    <row r="387" spans="2:65" s="13" customFormat="1" ht="10.199999999999999">
      <c r="B387" s="157"/>
      <c r="D387" s="147" t="s">
        <v>173</v>
      </c>
      <c r="E387" s="158" t="s">
        <v>1</v>
      </c>
      <c r="F387" s="159" t="s">
        <v>529</v>
      </c>
      <c r="H387" s="160">
        <v>13295.4</v>
      </c>
      <c r="I387" s="161"/>
      <c r="L387" s="157"/>
      <c r="M387" s="162"/>
      <c r="T387" s="163"/>
      <c r="AT387" s="158" t="s">
        <v>173</v>
      </c>
      <c r="AU387" s="158" t="s">
        <v>87</v>
      </c>
      <c r="AV387" s="13" t="s">
        <v>87</v>
      </c>
      <c r="AW387" s="13" t="s">
        <v>32</v>
      </c>
      <c r="AX387" s="13" t="s">
        <v>85</v>
      </c>
      <c r="AY387" s="158" t="s">
        <v>162</v>
      </c>
    </row>
    <row r="388" spans="2:65" s="1" customFormat="1" ht="37.799999999999997" customHeight="1">
      <c r="B388" s="33"/>
      <c r="C388" s="134" t="s">
        <v>530</v>
      </c>
      <c r="D388" s="134" t="s">
        <v>164</v>
      </c>
      <c r="E388" s="135" t="s">
        <v>531</v>
      </c>
      <c r="F388" s="136" t="s">
        <v>532</v>
      </c>
      <c r="G388" s="137" t="s">
        <v>167</v>
      </c>
      <c r="H388" s="138">
        <v>443.18</v>
      </c>
      <c r="I388" s="139"/>
      <c r="J388" s="140">
        <f>ROUND(I388*H388,2)</f>
        <v>0</v>
      </c>
      <c r="K388" s="136" t="s">
        <v>168</v>
      </c>
      <c r="L388" s="33"/>
      <c r="M388" s="141" t="s">
        <v>1</v>
      </c>
      <c r="N388" s="142" t="s">
        <v>42</v>
      </c>
      <c r="P388" s="143">
        <f>O388*H388</f>
        <v>0</v>
      </c>
      <c r="Q388" s="143">
        <v>0</v>
      </c>
      <c r="R388" s="143">
        <f>Q388*H388</f>
        <v>0</v>
      </c>
      <c r="S388" s="143">
        <v>0</v>
      </c>
      <c r="T388" s="144">
        <f>S388*H388</f>
        <v>0</v>
      </c>
      <c r="AR388" s="145" t="s">
        <v>169</v>
      </c>
      <c r="AT388" s="145" t="s">
        <v>164</v>
      </c>
      <c r="AU388" s="145" t="s">
        <v>87</v>
      </c>
      <c r="AY388" s="18" t="s">
        <v>162</v>
      </c>
      <c r="BE388" s="146">
        <f>IF(N388="základní",J388,0)</f>
        <v>0</v>
      </c>
      <c r="BF388" s="146">
        <f>IF(N388="snížená",J388,0)</f>
        <v>0</v>
      </c>
      <c r="BG388" s="146">
        <f>IF(N388="zákl. přenesená",J388,0)</f>
        <v>0</v>
      </c>
      <c r="BH388" s="146">
        <f>IF(N388="sníž. přenesená",J388,0)</f>
        <v>0</v>
      </c>
      <c r="BI388" s="146">
        <f>IF(N388="nulová",J388,0)</f>
        <v>0</v>
      </c>
      <c r="BJ388" s="18" t="s">
        <v>85</v>
      </c>
      <c r="BK388" s="146">
        <f>ROUND(I388*H388,2)</f>
        <v>0</v>
      </c>
      <c r="BL388" s="18" t="s">
        <v>169</v>
      </c>
      <c r="BM388" s="145" t="s">
        <v>533</v>
      </c>
    </row>
    <row r="389" spans="2:65" s="1" customFormat="1" ht="28.8">
      <c r="B389" s="33"/>
      <c r="D389" s="147" t="s">
        <v>171</v>
      </c>
      <c r="F389" s="148" t="s">
        <v>534</v>
      </c>
      <c r="I389" s="149"/>
      <c r="L389" s="33"/>
      <c r="M389" s="150"/>
      <c r="T389" s="57"/>
      <c r="AT389" s="18" t="s">
        <v>171</v>
      </c>
      <c r="AU389" s="18" t="s">
        <v>87</v>
      </c>
    </row>
    <row r="390" spans="2:65" s="1" customFormat="1" ht="33" customHeight="1">
      <c r="B390" s="33"/>
      <c r="C390" s="134" t="s">
        <v>535</v>
      </c>
      <c r="D390" s="134" t="s">
        <v>164</v>
      </c>
      <c r="E390" s="135" t="s">
        <v>536</v>
      </c>
      <c r="F390" s="136" t="s">
        <v>537</v>
      </c>
      <c r="G390" s="137" t="s">
        <v>167</v>
      </c>
      <c r="H390" s="138">
        <v>220.9</v>
      </c>
      <c r="I390" s="139"/>
      <c r="J390" s="140">
        <f>ROUND(I390*H390,2)</f>
        <v>0</v>
      </c>
      <c r="K390" s="136" t="s">
        <v>168</v>
      </c>
      <c r="L390" s="33"/>
      <c r="M390" s="141" t="s">
        <v>1</v>
      </c>
      <c r="N390" s="142" t="s">
        <v>42</v>
      </c>
      <c r="P390" s="143">
        <f>O390*H390</f>
        <v>0</v>
      </c>
      <c r="Q390" s="143">
        <v>1.2999999999999999E-4</v>
      </c>
      <c r="R390" s="143">
        <f>Q390*H390</f>
        <v>2.8716999999999999E-2</v>
      </c>
      <c r="S390" s="143">
        <v>0</v>
      </c>
      <c r="T390" s="144">
        <f>S390*H390</f>
        <v>0</v>
      </c>
      <c r="AR390" s="145" t="s">
        <v>169</v>
      </c>
      <c r="AT390" s="145" t="s">
        <v>164</v>
      </c>
      <c r="AU390" s="145" t="s">
        <v>87</v>
      </c>
      <c r="AY390" s="18" t="s">
        <v>162</v>
      </c>
      <c r="BE390" s="146">
        <f>IF(N390="základní",J390,0)</f>
        <v>0</v>
      </c>
      <c r="BF390" s="146">
        <f>IF(N390="snížená",J390,0)</f>
        <v>0</v>
      </c>
      <c r="BG390" s="146">
        <f>IF(N390="zákl. přenesená",J390,0)</f>
        <v>0</v>
      </c>
      <c r="BH390" s="146">
        <f>IF(N390="sníž. přenesená",J390,0)</f>
        <v>0</v>
      </c>
      <c r="BI390" s="146">
        <f>IF(N390="nulová",J390,0)</f>
        <v>0</v>
      </c>
      <c r="BJ390" s="18" t="s">
        <v>85</v>
      </c>
      <c r="BK390" s="146">
        <f>ROUND(I390*H390,2)</f>
        <v>0</v>
      </c>
      <c r="BL390" s="18" t="s">
        <v>169</v>
      </c>
      <c r="BM390" s="145" t="s">
        <v>538</v>
      </c>
    </row>
    <row r="391" spans="2:65" s="1" customFormat="1" ht="19.2">
      <c r="B391" s="33"/>
      <c r="D391" s="147" t="s">
        <v>171</v>
      </c>
      <c r="F391" s="148" t="s">
        <v>539</v>
      </c>
      <c r="I391" s="149"/>
      <c r="L391" s="33"/>
      <c r="M391" s="150"/>
      <c r="T391" s="57"/>
      <c r="AT391" s="18" t="s">
        <v>171</v>
      </c>
      <c r="AU391" s="18" t="s">
        <v>87</v>
      </c>
    </row>
    <row r="392" spans="2:65" s="12" customFormat="1" ht="10.199999999999999">
      <c r="B392" s="151"/>
      <c r="D392" s="147" t="s">
        <v>173</v>
      </c>
      <c r="E392" s="152" t="s">
        <v>1</v>
      </c>
      <c r="F392" s="153" t="s">
        <v>540</v>
      </c>
      <c r="H392" s="152" t="s">
        <v>1</v>
      </c>
      <c r="I392" s="154"/>
      <c r="L392" s="151"/>
      <c r="M392" s="155"/>
      <c r="T392" s="156"/>
      <c r="AT392" s="152" t="s">
        <v>173</v>
      </c>
      <c r="AU392" s="152" t="s">
        <v>87</v>
      </c>
      <c r="AV392" s="12" t="s">
        <v>85</v>
      </c>
      <c r="AW392" s="12" t="s">
        <v>32</v>
      </c>
      <c r="AX392" s="12" t="s">
        <v>77</v>
      </c>
      <c r="AY392" s="152" t="s">
        <v>162</v>
      </c>
    </row>
    <row r="393" spans="2:65" s="13" customFormat="1" ht="10.199999999999999">
      <c r="B393" s="157"/>
      <c r="D393" s="147" t="s">
        <v>173</v>
      </c>
      <c r="E393" s="158" t="s">
        <v>1</v>
      </c>
      <c r="F393" s="159" t="s">
        <v>541</v>
      </c>
      <c r="H393" s="160">
        <v>111.51</v>
      </c>
      <c r="I393" s="161"/>
      <c r="L393" s="157"/>
      <c r="M393" s="162"/>
      <c r="T393" s="163"/>
      <c r="AT393" s="158" t="s">
        <v>173</v>
      </c>
      <c r="AU393" s="158" t="s">
        <v>87</v>
      </c>
      <c r="AV393" s="13" t="s">
        <v>87</v>
      </c>
      <c r="AW393" s="13" t="s">
        <v>32</v>
      </c>
      <c r="AX393" s="13" t="s">
        <v>77</v>
      </c>
      <c r="AY393" s="158" t="s">
        <v>162</v>
      </c>
    </row>
    <row r="394" spans="2:65" s="12" customFormat="1" ht="10.199999999999999">
      <c r="B394" s="151"/>
      <c r="D394" s="147" t="s">
        <v>173</v>
      </c>
      <c r="E394" s="152" t="s">
        <v>1</v>
      </c>
      <c r="F394" s="153" t="s">
        <v>542</v>
      </c>
      <c r="H394" s="152" t="s">
        <v>1</v>
      </c>
      <c r="I394" s="154"/>
      <c r="L394" s="151"/>
      <c r="M394" s="155"/>
      <c r="T394" s="156"/>
      <c r="AT394" s="152" t="s">
        <v>173</v>
      </c>
      <c r="AU394" s="152" t="s">
        <v>87</v>
      </c>
      <c r="AV394" s="12" t="s">
        <v>85</v>
      </c>
      <c r="AW394" s="12" t="s">
        <v>32</v>
      </c>
      <c r="AX394" s="12" t="s">
        <v>77</v>
      </c>
      <c r="AY394" s="152" t="s">
        <v>162</v>
      </c>
    </row>
    <row r="395" spans="2:65" s="13" customFormat="1" ht="10.199999999999999">
      <c r="B395" s="157"/>
      <c r="D395" s="147" t="s">
        <v>173</v>
      </c>
      <c r="E395" s="158" t="s">
        <v>1</v>
      </c>
      <c r="F395" s="159" t="s">
        <v>543</v>
      </c>
      <c r="H395" s="160">
        <v>109.39</v>
      </c>
      <c r="I395" s="161"/>
      <c r="L395" s="157"/>
      <c r="M395" s="162"/>
      <c r="T395" s="163"/>
      <c r="AT395" s="158" t="s">
        <v>173</v>
      </c>
      <c r="AU395" s="158" t="s">
        <v>87</v>
      </c>
      <c r="AV395" s="13" t="s">
        <v>87</v>
      </c>
      <c r="AW395" s="13" t="s">
        <v>32</v>
      </c>
      <c r="AX395" s="13" t="s">
        <v>77</v>
      </c>
      <c r="AY395" s="158" t="s">
        <v>162</v>
      </c>
    </row>
    <row r="396" spans="2:65" s="14" customFormat="1" ht="10.199999999999999">
      <c r="B396" s="164"/>
      <c r="D396" s="147" t="s">
        <v>173</v>
      </c>
      <c r="E396" s="165" t="s">
        <v>1</v>
      </c>
      <c r="F396" s="166" t="s">
        <v>189</v>
      </c>
      <c r="H396" s="167">
        <v>220.9</v>
      </c>
      <c r="I396" s="168"/>
      <c r="L396" s="164"/>
      <c r="M396" s="169"/>
      <c r="T396" s="170"/>
      <c r="AT396" s="165" t="s">
        <v>173</v>
      </c>
      <c r="AU396" s="165" t="s">
        <v>87</v>
      </c>
      <c r="AV396" s="14" t="s">
        <v>169</v>
      </c>
      <c r="AW396" s="14" t="s">
        <v>32</v>
      </c>
      <c r="AX396" s="14" t="s">
        <v>85</v>
      </c>
      <c r="AY396" s="165" t="s">
        <v>162</v>
      </c>
    </row>
    <row r="397" spans="2:65" s="1" customFormat="1" ht="33" customHeight="1">
      <c r="B397" s="33"/>
      <c r="C397" s="134" t="s">
        <v>544</v>
      </c>
      <c r="D397" s="134" t="s">
        <v>164</v>
      </c>
      <c r="E397" s="135" t="s">
        <v>545</v>
      </c>
      <c r="F397" s="136" t="s">
        <v>546</v>
      </c>
      <c r="G397" s="137" t="s">
        <v>504</v>
      </c>
      <c r="H397" s="138">
        <v>7.3</v>
      </c>
      <c r="I397" s="139"/>
      <c r="J397" s="140">
        <f>ROUND(I397*H397,2)</f>
        <v>0</v>
      </c>
      <c r="K397" s="136" t="s">
        <v>168</v>
      </c>
      <c r="L397" s="33"/>
      <c r="M397" s="141" t="s">
        <v>1</v>
      </c>
      <c r="N397" s="142" t="s">
        <v>42</v>
      </c>
      <c r="P397" s="143">
        <f>O397*H397</f>
        <v>0</v>
      </c>
      <c r="Q397" s="143">
        <v>0</v>
      </c>
      <c r="R397" s="143">
        <f>Q397*H397</f>
        <v>0</v>
      </c>
      <c r="S397" s="143">
        <v>0</v>
      </c>
      <c r="T397" s="144">
        <f>S397*H397</f>
        <v>0</v>
      </c>
      <c r="AR397" s="145" t="s">
        <v>169</v>
      </c>
      <c r="AT397" s="145" t="s">
        <v>164</v>
      </c>
      <c r="AU397" s="145" t="s">
        <v>87</v>
      </c>
      <c r="AY397" s="18" t="s">
        <v>162</v>
      </c>
      <c r="BE397" s="146">
        <f>IF(N397="základní",J397,0)</f>
        <v>0</v>
      </c>
      <c r="BF397" s="146">
        <f>IF(N397="snížená",J397,0)</f>
        <v>0</v>
      </c>
      <c r="BG397" s="146">
        <f>IF(N397="zákl. přenesená",J397,0)</f>
        <v>0</v>
      </c>
      <c r="BH397" s="146">
        <f>IF(N397="sníž. přenesená",J397,0)</f>
        <v>0</v>
      </c>
      <c r="BI397" s="146">
        <f>IF(N397="nulová",J397,0)</f>
        <v>0</v>
      </c>
      <c r="BJ397" s="18" t="s">
        <v>85</v>
      </c>
      <c r="BK397" s="146">
        <f>ROUND(I397*H397,2)</f>
        <v>0</v>
      </c>
      <c r="BL397" s="18" t="s">
        <v>169</v>
      </c>
      <c r="BM397" s="145" t="s">
        <v>547</v>
      </c>
    </row>
    <row r="398" spans="2:65" s="1" customFormat="1" ht="19.2">
      <c r="B398" s="33"/>
      <c r="D398" s="147" t="s">
        <v>171</v>
      </c>
      <c r="F398" s="148" t="s">
        <v>548</v>
      </c>
      <c r="I398" s="149"/>
      <c r="L398" s="33"/>
      <c r="M398" s="150"/>
      <c r="T398" s="57"/>
      <c r="AT398" s="18" t="s">
        <v>171</v>
      </c>
      <c r="AU398" s="18" t="s">
        <v>87</v>
      </c>
    </row>
    <row r="399" spans="2:65" s="1" customFormat="1" ht="24.15" customHeight="1">
      <c r="B399" s="33"/>
      <c r="C399" s="134" t="s">
        <v>549</v>
      </c>
      <c r="D399" s="134" t="s">
        <v>164</v>
      </c>
      <c r="E399" s="135" t="s">
        <v>550</v>
      </c>
      <c r="F399" s="136" t="s">
        <v>551</v>
      </c>
      <c r="G399" s="137" t="s">
        <v>504</v>
      </c>
      <c r="H399" s="138">
        <v>219</v>
      </c>
      <c r="I399" s="139"/>
      <c r="J399" s="140">
        <f>ROUND(I399*H399,2)</f>
        <v>0</v>
      </c>
      <c r="K399" s="136" t="s">
        <v>168</v>
      </c>
      <c r="L399" s="33"/>
      <c r="M399" s="141" t="s">
        <v>1</v>
      </c>
      <c r="N399" s="142" t="s">
        <v>42</v>
      </c>
      <c r="P399" s="143">
        <f>O399*H399</f>
        <v>0</v>
      </c>
      <c r="Q399" s="143">
        <v>0</v>
      </c>
      <c r="R399" s="143">
        <f>Q399*H399</f>
        <v>0</v>
      </c>
      <c r="S399" s="143">
        <v>0</v>
      </c>
      <c r="T399" s="144">
        <f>S399*H399</f>
        <v>0</v>
      </c>
      <c r="AR399" s="145" t="s">
        <v>169</v>
      </c>
      <c r="AT399" s="145" t="s">
        <v>164</v>
      </c>
      <c r="AU399" s="145" t="s">
        <v>87</v>
      </c>
      <c r="AY399" s="18" t="s">
        <v>162</v>
      </c>
      <c r="BE399" s="146">
        <f>IF(N399="základní",J399,0)</f>
        <v>0</v>
      </c>
      <c r="BF399" s="146">
        <f>IF(N399="snížená",J399,0)</f>
        <v>0</v>
      </c>
      <c r="BG399" s="146">
        <f>IF(N399="zákl. přenesená",J399,0)</f>
        <v>0</v>
      </c>
      <c r="BH399" s="146">
        <f>IF(N399="sníž. přenesená",J399,0)</f>
        <v>0</v>
      </c>
      <c r="BI399" s="146">
        <f>IF(N399="nulová",J399,0)</f>
        <v>0</v>
      </c>
      <c r="BJ399" s="18" t="s">
        <v>85</v>
      </c>
      <c r="BK399" s="146">
        <f>ROUND(I399*H399,2)</f>
        <v>0</v>
      </c>
      <c r="BL399" s="18" t="s">
        <v>169</v>
      </c>
      <c r="BM399" s="145" t="s">
        <v>552</v>
      </c>
    </row>
    <row r="400" spans="2:65" s="1" customFormat="1" ht="28.8">
      <c r="B400" s="33"/>
      <c r="D400" s="147" t="s">
        <v>171</v>
      </c>
      <c r="F400" s="148" t="s">
        <v>553</v>
      </c>
      <c r="I400" s="149"/>
      <c r="L400" s="33"/>
      <c r="M400" s="150"/>
      <c r="T400" s="57"/>
      <c r="AT400" s="18" t="s">
        <v>171</v>
      </c>
      <c r="AU400" s="18" t="s">
        <v>87</v>
      </c>
    </row>
    <row r="401" spans="2:65" s="13" customFormat="1" ht="10.199999999999999">
      <c r="B401" s="157"/>
      <c r="D401" s="147" t="s">
        <v>173</v>
      </c>
      <c r="E401" s="158" t="s">
        <v>1</v>
      </c>
      <c r="F401" s="159" t="s">
        <v>554</v>
      </c>
      <c r="H401" s="160">
        <v>219</v>
      </c>
      <c r="I401" s="161"/>
      <c r="L401" s="157"/>
      <c r="M401" s="162"/>
      <c r="T401" s="163"/>
      <c r="AT401" s="158" t="s">
        <v>173</v>
      </c>
      <c r="AU401" s="158" t="s">
        <v>87</v>
      </c>
      <c r="AV401" s="13" t="s">
        <v>87</v>
      </c>
      <c r="AW401" s="13" t="s">
        <v>32</v>
      </c>
      <c r="AX401" s="13" t="s">
        <v>85</v>
      </c>
      <c r="AY401" s="158" t="s">
        <v>162</v>
      </c>
    </row>
    <row r="402" spans="2:65" s="1" customFormat="1" ht="33" customHeight="1">
      <c r="B402" s="33"/>
      <c r="C402" s="134" t="s">
        <v>555</v>
      </c>
      <c r="D402" s="134" t="s">
        <v>164</v>
      </c>
      <c r="E402" s="135" t="s">
        <v>556</v>
      </c>
      <c r="F402" s="136" t="s">
        <v>557</v>
      </c>
      <c r="G402" s="137" t="s">
        <v>504</v>
      </c>
      <c r="H402" s="138">
        <v>7.3</v>
      </c>
      <c r="I402" s="139"/>
      <c r="J402" s="140">
        <f>ROUND(I402*H402,2)</f>
        <v>0</v>
      </c>
      <c r="K402" s="136" t="s">
        <v>168</v>
      </c>
      <c r="L402" s="33"/>
      <c r="M402" s="141" t="s">
        <v>1</v>
      </c>
      <c r="N402" s="142" t="s">
        <v>42</v>
      </c>
      <c r="P402" s="143">
        <f>O402*H402</f>
        <v>0</v>
      </c>
      <c r="Q402" s="143">
        <v>0</v>
      </c>
      <c r="R402" s="143">
        <f>Q402*H402</f>
        <v>0</v>
      </c>
      <c r="S402" s="143">
        <v>0</v>
      </c>
      <c r="T402" s="144">
        <f>S402*H402</f>
        <v>0</v>
      </c>
      <c r="AR402" s="145" t="s">
        <v>169</v>
      </c>
      <c r="AT402" s="145" t="s">
        <v>164</v>
      </c>
      <c r="AU402" s="145" t="s">
        <v>87</v>
      </c>
      <c r="AY402" s="18" t="s">
        <v>162</v>
      </c>
      <c r="BE402" s="146">
        <f>IF(N402="základní",J402,0)</f>
        <v>0</v>
      </c>
      <c r="BF402" s="146">
        <f>IF(N402="snížená",J402,0)</f>
        <v>0</v>
      </c>
      <c r="BG402" s="146">
        <f>IF(N402="zákl. přenesená",J402,0)</f>
        <v>0</v>
      </c>
      <c r="BH402" s="146">
        <f>IF(N402="sníž. přenesená",J402,0)</f>
        <v>0</v>
      </c>
      <c r="BI402" s="146">
        <f>IF(N402="nulová",J402,0)</f>
        <v>0</v>
      </c>
      <c r="BJ402" s="18" t="s">
        <v>85</v>
      </c>
      <c r="BK402" s="146">
        <f>ROUND(I402*H402,2)</f>
        <v>0</v>
      </c>
      <c r="BL402" s="18" t="s">
        <v>169</v>
      </c>
      <c r="BM402" s="145" t="s">
        <v>558</v>
      </c>
    </row>
    <row r="403" spans="2:65" s="1" customFormat="1" ht="19.2">
      <c r="B403" s="33"/>
      <c r="D403" s="147" t="s">
        <v>171</v>
      </c>
      <c r="F403" s="148" t="s">
        <v>559</v>
      </c>
      <c r="I403" s="149"/>
      <c r="L403" s="33"/>
      <c r="M403" s="150"/>
      <c r="T403" s="57"/>
      <c r="AT403" s="18" t="s">
        <v>171</v>
      </c>
      <c r="AU403" s="18" t="s">
        <v>87</v>
      </c>
    </row>
    <row r="404" spans="2:65" s="1" customFormat="1" ht="24.15" customHeight="1">
      <c r="B404" s="33"/>
      <c r="C404" s="134" t="s">
        <v>560</v>
      </c>
      <c r="D404" s="134" t="s">
        <v>164</v>
      </c>
      <c r="E404" s="135" t="s">
        <v>561</v>
      </c>
      <c r="F404" s="136" t="s">
        <v>562</v>
      </c>
      <c r="G404" s="137" t="s">
        <v>167</v>
      </c>
      <c r="H404" s="138">
        <v>102</v>
      </c>
      <c r="I404" s="139"/>
      <c r="J404" s="140">
        <f>ROUND(I404*H404,2)</f>
        <v>0</v>
      </c>
      <c r="K404" s="136" t="s">
        <v>168</v>
      </c>
      <c r="L404" s="33"/>
      <c r="M404" s="141" t="s">
        <v>1</v>
      </c>
      <c r="N404" s="142" t="s">
        <v>42</v>
      </c>
      <c r="P404" s="143">
        <f>O404*H404</f>
        <v>0</v>
      </c>
      <c r="Q404" s="143">
        <v>4.0000000000000003E-5</v>
      </c>
      <c r="R404" s="143">
        <f>Q404*H404</f>
        <v>4.0800000000000003E-3</v>
      </c>
      <c r="S404" s="143">
        <v>0</v>
      </c>
      <c r="T404" s="144">
        <f>S404*H404</f>
        <v>0</v>
      </c>
      <c r="AR404" s="145" t="s">
        <v>169</v>
      </c>
      <c r="AT404" s="145" t="s">
        <v>164</v>
      </c>
      <c r="AU404" s="145" t="s">
        <v>87</v>
      </c>
      <c r="AY404" s="18" t="s">
        <v>162</v>
      </c>
      <c r="BE404" s="146">
        <f>IF(N404="základní",J404,0)</f>
        <v>0</v>
      </c>
      <c r="BF404" s="146">
        <f>IF(N404="snížená",J404,0)</f>
        <v>0</v>
      </c>
      <c r="BG404" s="146">
        <f>IF(N404="zákl. přenesená",J404,0)</f>
        <v>0</v>
      </c>
      <c r="BH404" s="146">
        <f>IF(N404="sníž. přenesená",J404,0)</f>
        <v>0</v>
      </c>
      <c r="BI404" s="146">
        <f>IF(N404="nulová",J404,0)</f>
        <v>0</v>
      </c>
      <c r="BJ404" s="18" t="s">
        <v>85</v>
      </c>
      <c r="BK404" s="146">
        <f>ROUND(I404*H404,2)</f>
        <v>0</v>
      </c>
      <c r="BL404" s="18" t="s">
        <v>169</v>
      </c>
      <c r="BM404" s="145" t="s">
        <v>563</v>
      </c>
    </row>
    <row r="405" spans="2:65" s="1" customFormat="1" ht="19.2">
      <c r="B405" s="33"/>
      <c r="D405" s="147" t="s">
        <v>171</v>
      </c>
      <c r="F405" s="148" t="s">
        <v>564</v>
      </c>
      <c r="I405" s="149"/>
      <c r="L405" s="33"/>
      <c r="M405" s="150"/>
      <c r="T405" s="57"/>
      <c r="AT405" s="18" t="s">
        <v>171</v>
      </c>
      <c r="AU405" s="18" t="s">
        <v>87</v>
      </c>
    </row>
    <row r="406" spans="2:65" s="1" customFormat="1" ht="33" customHeight="1">
      <c r="B406" s="33"/>
      <c r="C406" s="134" t="s">
        <v>565</v>
      </c>
      <c r="D406" s="134" t="s">
        <v>164</v>
      </c>
      <c r="E406" s="135" t="s">
        <v>566</v>
      </c>
      <c r="F406" s="136" t="s">
        <v>567</v>
      </c>
      <c r="G406" s="137" t="s">
        <v>167</v>
      </c>
      <c r="H406" s="138">
        <v>10.795</v>
      </c>
      <c r="I406" s="139"/>
      <c r="J406" s="140">
        <f>ROUND(I406*H406,2)</f>
        <v>0</v>
      </c>
      <c r="K406" s="136" t="s">
        <v>168</v>
      </c>
      <c r="L406" s="33"/>
      <c r="M406" s="141" t="s">
        <v>1</v>
      </c>
      <c r="N406" s="142" t="s">
        <v>42</v>
      </c>
      <c r="P406" s="143">
        <f>O406*H406</f>
        <v>0</v>
      </c>
      <c r="Q406" s="143">
        <v>6.3000000000000003E-4</v>
      </c>
      <c r="R406" s="143">
        <f>Q406*H406</f>
        <v>6.8008500000000006E-3</v>
      </c>
      <c r="S406" s="143">
        <v>0</v>
      </c>
      <c r="T406" s="144">
        <f>S406*H406</f>
        <v>0</v>
      </c>
      <c r="AR406" s="145" t="s">
        <v>169</v>
      </c>
      <c r="AT406" s="145" t="s">
        <v>164</v>
      </c>
      <c r="AU406" s="145" t="s">
        <v>87</v>
      </c>
      <c r="AY406" s="18" t="s">
        <v>162</v>
      </c>
      <c r="BE406" s="146">
        <f>IF(N406="základní",J406,0)</f>
        <v>0</v>
      </c>
      <c r="BF406" s="146">
        <f>IF(N406="snížená",J406,0)</f>
        <v>0</v>
      </c>
      <c r="BG406" s="146">
        <f>IF(N406="zákl. přenesená",J406,0)</f>
        <v>0</v>
      </c>
      <c r="BH406" s="146">
        <f>IF(N406="sníž. přenesená",J406,0)</f>
        <v>0</v>
      </c>
      <c r="BI406" s="146">
        <f>IF(N406="nulová",J406,0)</f>
        <v>0</v>
      </c>
      <c r="BJ406" s="18" t="s">
        <v>85</v>
      </c>
      <c r="BK406" s="146">
        <f>ROUND(I406*H406,2)</f>
        <v>0</v>
      </c>
      <c r="BL406" s="18" t="s">
        <v>169</v>
      </c>
      <c r="BM406" s="145" t="s">
        <v>568</v>
      </c>
    </row>
    <row r="407" spans="2:65" s="1" customFormat="1" ht="28.8">
      <c r="B407" s="33"/>
      <c r="D407" s="147" t="s">
        <v>171</v>
      </c>
      <c r="F407" s="148" t="s">
        <v>569</v>
      </c>
      <c r="I407" s="149"/>
      <c r="L407" s="33"/>
      <c r="M407" s="150"/>
      <c r="T407" s="57"/>
      <c r="AT407" s="18" t="s">
        <v>171</v>
      </c>
      <c r="AU407" s="18" t="s">
        <v>87</v>
      </c>
    </row>
    <row r="408" spans="2:65" s="12" customFormat="1" ht="10.199999999999999">
      <c r="B408" s="151"/>
      <c r="D408" s="147" t="s">
        <v>173</v>
      </c>
      <c r="E408" s="152" t="s">
        <v>1</v>
      </c>
      <c r="F408" s="153" t="s">
        <v>570</v>
      </c>
      <c r="H408" s="152" t="s">
        <v>1</v>
      </c>
      <c r="I408" s="154"/>
      <c r="L408" s="151"/>
      <c r="M408" s="155"/>
      <c r="T408" s="156"/>
      <c r="AT408" s="152" t="s">
        <v>173</v>
      </c>
      <c r="AU408" s="152" t="s">
        <v>87</v>
      </c>
      <c r="AV408" s="12" t="s">
        <v>85</v>
      </c>
      <c r="AW408" s="12" t="s">
        <v>32</v>
      </c>
      <c r="AX408" s="12" t="s">
        <v>77</v>
      </c>
      <c r="AY408" s="152" t="s">
        <v>162</v>
      </c>
    </row>
    <row r="409" spans="2:65" s="13" customFormat="1" ht="10.199999999999999">
      <c r="B409" s="157"/>
      <c r="D409" s="147" t="s">
        <v>173</v>
      </c>
      <c r="E409" s="158" t="s">
        <v>1</v>
      </c>
      <c r="F409" s="159" t="s">
        <v>571</v>
      </c>
      <c r="H409" s="160">
        <v>5.85</v>
      </c>
      <c r="I409" s="161"/>
      <c r="L409" s="157"/>
      <c r="M409" s="162"/>
      <c r="T409" s="163"/>
      <c r="AT409" s="158" t="s">
        <v>173</v>
      </c>
      <c r="AU409" s="158" t="s">
        <v>87</v>
      </c>
      <c r="AV409" s="13" t="s">
        <v>87</v>
      </c>
      <c r="AW409" s="13" t="s">
        <v>32</v>
      </c>
      <c r="AX409" s="13" t="s">
        <v>77</v>
      </c>
      <c r="AY409" s="158" t="s">
        <v>162</v>
      </c>
    </row>
    <row r="410" spans="2:65" s="13" customFormat="1" ht="10.199999999999999">
      <c r="B410" s="157"/>
      <c r="D410" s="147" t="s">
        <v>173</v>
      </c>
      <c r="E410" s="158" t="s">
        <v>1</v>
      </c>
      <c r="F410" s="159" t="s">
        <v>572</v>
      </c>
      <c r="H410" s="160">
        <v>4.9450000000000003</v>
      </c>
      <c r="I410" s="161"/>
      <c r="L410" s="157"/>
      <c r="M410" s="162"/>
      <c r="T410" s="163"/>
      <c r="AT410" s="158" t="s">
        <v>173</v>
      </c>
      <c r="AU410" s="158" t="s">
        <v>87</v>
      </c>
      <c r="AV410" s="13" t="s">
        <v>87</v>
      </c>
      <c r="AW410" s="13" t="s">
        <v>32</v>
      </c>
      <c r="AX410" s="13" t="s">
        <v>77</v>
      </c>
      <c r="AY410" s="158" t="s">
        <v>162</v>
      </c>
    </row>
    <row r="411" spans="2:65" s="14" customFormat="1" ht="10.199999999999999">
      <c r="B411" s="164"/>
      <c r="D411" s="147" t="s">
        <v>173</v>
      </c>
      <c r="E411" s="165" t="s">
        <v>1</v>
      </c>
      <c r="F411" s="166" t="s">
        <v>189</v>
      </c>
      <c r="H411" s="167">
        <v>10.795</v>
      </c>
      <c r="I411" s="168"/>
      <c r="L411" s="164"/>
      <c r="M411" s="169"/>
      <c r="T411" s="170"/>
      <c r="AT411" s="165" t="s">
        <v>173</v>
      </c>
      <c r="AU411" s="165" t="s">
        <v>87</v>
      </c>
      <c r="AV411" s="14" t="s">
        <v>169</v>
      </c>
      <c r="AW411" s="14" t="s">
        <v>32</v>
      </c>
      <c r="AX411" s="14" t="s">
        <v>85</v>
      </c>
      <c r="AY411" s="165" t="s">
        <v>162</v>
      </c>
    </row>
    <row r="412" spans="2:65" s="1" customFormat="1" ht="33" customHeight="1">
      <c r="B412" s="33"/>
      <c r="C412" s="134" t="s">
        <v>573</v>
      </c>
      <c r="D412" s="134" t="s">
        <v>164</v>
      </c>
      <c r="E412" s="135" t="s">
        <v>574</v>
      </c>
      <c r="F412" s="136" t="s">
        <v>575</v>
      </c>
      <c r="G412" s="137" t="s">
        <v>241</v>
      </c>
      <c r="H412" s="138">
        <v>1.41</v>
      </c>
      <c r="I412" s="139"/>
      <c r="J412" s="140">
        <f>ROUND(I412*H412,2)</f>
        <v>0</v>
      </c>
      <c r="K412" s="136" t="s">
        <v>168</v>
      </c>
      <c r="L412" s="33"/>
      <c r="M412" s="141" t="s">
        <v>1</v>
      </c>
      <c r="N412" s="142" t="s">
        <v>42</v>
      </c>
      <c r="P412" s="143">
        <f>O412*H412</f>
        <v>0</v>
      </c>
      <c r="Q412" s="143">
        <v>0</v>
      </c>
      <c r="R412" s="143">
        <f>Q412*H412</f>
        <v>0</v>
      </c>
      <c r="S412" s="143">
        <v>0</v>
      </c>
      <c r="T412" s="144">
        <f>S412*H412</f>
        <v>0</v>
      </c>
      <c r="AR412" s="145" t="s">
        <v>169</v>
      </c>
      <c r="AT412" s="145" t="s">
        <v>164</v>
      </c>
      <c r="AU412" s="145" t="s">
        <v>87</v>
      </c>
      <c r="AY412" s="18" t="s">
        <v>162</v>
      </c>
      <c r="BE412" s="146">
        <f>IF(N412="základní",J412,0)</f>
        <v>0</v>
      </c>
      <c r="BF412" s="146">
        <f>IF(N412="snížená",J412,0)</f>
        <v>0</v>
      </c>
      <c r="BG412" s="146">
        <f>IF(N412="zákl. přenesená",J412,0)</f>
        <v>0</v>
      </c>
      <c r="BH412" s="146">
        <f>IF(N412="sníž. přenesená",J412,0)</f>
        <v>0</v>
      </c>
      <c r="BI412" s="146">
        <f>IF(N412="nulová",J412,0)</f>
        <v>0</v>
      </c>
      <c r="BJ412" s="18" t="s">
        <v>85</v>
      </c>
      <c r="BK412" s="146">
        <f>ROUND(I412*H412,2)</f>
        <v>0</v>
      </c>
      <c r="BL412" s="18" t="s">
        <v>169</v>
      </c>
      <c r="BM412" s="145" t="s">
        <v>576</v>
      </c>
    </row>
    <row r="413" spans="2:65" s="1" customFormat="1" ht="19.2">
      <c r="B413" s="33"/>
      <c r="D413" s="147" t="s">
        <v>171</v>
      </c>
      <c r="F413" s="148" t="s">
        <v>577</v>
      </c>
      <c r="I413" s="149"/>
      <c r="L413" s="33"/>
      <c r="M413" s="150"/>
      <c r="T413" s="57"/>
      <c r="AT413" s="18" t="s">
        <v>171</v>
      </c>
      <c r="AU413" s="18" t="s">
        <v>87</v>
      </c>
    </row>
    <row r="414" spans="2:65" s="12" customFormat="1" ht="10.199999999999999">
      <c r="B414" s="151"/>
      <c r="D414" s="147" t="s">
        <v>173</v>
      </c>
      <c r="E414" s="152" t="s">
        <v>1</v>
      </c>
      <c r="F414" s="153" t="s">
        <v>578</v>
      </c>
      <c r="H414" s="152" t="s">
        <v>1</v>
      </c>
      <c r="I414" s="154"/>
      <c r="L414" s="151"/>
      <c r="M414" s="155"/>
      <c r="T414" s="156"/>
      <c r="AT414" s="152" t="s">
        <v>173</v>
      </c>
      <c r="AU414" s="152" t="s">
        <v>87</v>
      </c>
      <c r="AV414" s="12" t="s">
        <v>85</v>
      </c>
      <c r="AW414" s="12" t="s">
        <v>32</v>
      </c>
      <c r="AX414" s="12" t="s">
        <v>77</v>
      </c>
      <c r="AY414" s="152" t="s">
        <v>162</v>
      </c>
    </row>
    <row r="415" spans="2:65" s="13" customFormat="1" ht="10.199999999999999">
      <c r="B415" s="157"/>
      <c r="D415" s="147" t="s">
        <v>173</v>
      </c>
      <c r="E415" s="158" t="s">
        <v>1</v>
      </c>
      <c r="F415" s="159" t="s">
        <v>579</v>
      </c>
      <c r="H415" s="160">
        <v>1.41</v>
      </c>
      <c r="I415" s="161"/>
      <c r="L415" s="157"/>
      <c r="M415" s="162"/>
      <c r="T415" s="163"/>
      <c r="AT415" s="158" t="s">
        <v>173</v>
      </c>
      <c r="AU415" s="158" t="s">
        <v>87</v>
      </c>
      <c r="AV415" s="13" t="s">
        <v>87</v>
      </c>
      <c r="AW415" s="13" t="s">
        <v>32</v>
      </c>
      <c r="AX415" s="13" t="s">
        <v>85</v>
      </c>
      <c r="AY415" s="158" t="s">
        <v>162</v>
      </c>
    </row>
    <row r="416" spans="2:65" s="1" customFormat="1" ht="16.5" customHeight="1">
      <c r="B416" s="33"/>
      <c r="C416" s="178" t="s">
        <v>580</v>
      </c>
      <c r="D416" s="178" t="s">
        <v>363</v>
      </c>
      <c r="E416" s="179" t="s">
        <v>581</v>
      </c>
      <c r="F416" s="180" t="s">
        <v>582</v>
      </c>
      <c r="G416" s="181" t="s">
        <v>583</v>
      </c>
      <c r="H416" s="182">
        <v>1410</v>
      </c>
      <c r="I416" s="183"/>
      <c r="J416" s="184">
        <f>ROUND(I416*H416,2)</f>
        <v>0</v>
      </c>
      <c r="K416" s="180" t="s">
        <v>1</v>
      </c>
      <c r="L416" s="185"/>
      <c r="M416" s="186" t="s">
        <v>1</v>
      </c>
      <c r="N416" s="187" t="s">
        <v>42</v>
      </c>
      <c r="P416" s="143">
        <f>O416*H416</f>
        <v>0</v>
      </c>
      <c r="Q416" s="143">
        <v>1E-3</v>
      </c>
      <c r="R416" s="143">
        <f>Q416*H416</f>
        <v>1.41</v>
      </c>
      <c r="S416" s="143">
        <v>0</v>
      </c>
      <c r="T416" s="144">
        <f>S416*H416</f>
        <v>0</v>
      </c>
      <c r="AR416" s="145" t="s">
        <v>227</v>
      </c>
      <c r="AT416" s="145" t="s">
        <v>363</v>
      </c>
      <c r="AU416" s="145" t="s">
        <v>87</v>
      </c>
      <c r="AY416" s="18" t="s">
        <v>162</v>
      </c>
      <c r="BE416" s="146">
        <f>IF(N416="základní",J416,0)</f>
        <v>0</v>
      </c>
      <c r="BF416" s="146">
        <f>IF(N416="snížená",J416,0)</f>
        <v>0</v>
      </c>
      <c r="BG416" s="146">
        <f>IF(N416="zákl. přenesená",J416,0)</f>
        <v>0</v>
      </c>
      <c r="BH416" s="146">
        <f>IF(N416="sníž. přenesená",J416,0)</f>
        <v>0</v>
      </c>
      <c r="BI416" s="146">
        <f>IF(N416="nulová",J416,0)</f>
        <v>0</v>
      </c>
      <c r="BJ416" s="18" t="s">
        <v>85</v>
      </c>
      <c r="BK416" s="146">
        <f>ROUND(I416*H416,2)</f>
        <v>0</v>
      </c>
      <c r="BL416" s="18" t="s">
        <v>169</v>
      </c>
      <c r="BM416" s="145" t="s">
        <v>584</v>
      </c>
    </row>
    <row r="417" spans="2:65" s="1" customFormat="1" ht="10.199999999999999">
      <c r="B417" s="33"/>
      <c r="D417" s="147" t="s">
        <v>171</v>
      </c>
      <c r="F417" s="148" t="s">
        <v>582</v>
      </c>
      <c r="I417" s="149"/>
      <c r="L417" s="33"/>
      <c r="M417" s="150"/>
      <c r="T417" s="57"/>
      <c r="AT417" s="18" t="s">
        <v>171</v>
      </c>
      <c r="AU417" s="18" t="s">
        <v>87</v>
      </c>
    </row>
    <row r="418" spans="2:65" s="1" customFormat="1" ht="33" customHeight="1">
      <c r="B418" s="33"/>
      <c r="C418" s="134" t="s">
        <v>585</v>
      </c>
      <c r="D418" s="134" t="s">
        <v>164</v>
      </c>
      <c r="E418" s="135" t="s">
        <v>574</v>
      </c>
      <c r="F418" s="136" t="s">
        <v>575</v>
      </c>
      <c r="G418" s="137" t="s">
        <v>241</v>
      </c>
      <c r="H418" s="138">
        <v>4.306</v>
      </c>
      <c r="I418" s="139"/>
      <c r="J418" s="140">
        <f>ROUND(I418*H418,2)</f>
        <v>0</v>
      </c>
      <c r="K418" s="136" t="s">
        <v>168</v>
      </c>
      <c r="L418" s="33"/>
      <c r="M418" s="141" t="s">
        <v>1</v>
      </c>
      <c r="N418" s="142" t="s">
        <v>42</v>
      </c>
      <c r="P418" s="143">
        <f>O418*H418</f>
        <v>0</v>
      </c>
      <c r="Q418" s="143">
        <v>0</v>
      </c>
      <c r="R418" s="143">
        <f>Q418*H418</f>
        <v>0</v>
      </c>
      <c r="S418" s="143">
        <v>0</v>
      </c>
      <c r="T418" s="144">
        <f>S418*H418</f>
        <v>0</v>
      </c>
      <c r="AR418" s="145" t="s">
        <v>169</v>
      </c>
      <c r="AT418" s="145" t="s">
        <v>164</v>
      </c>
      <c r="AU418" s="145" t="s">
        <v>87</v>
      </c>
      <c r="AY418" s="18" t="s">
        <v>162</v>
      </c>
      <c r="BE418" s="146">
        <f>IF(N418="základní",J418,0)</f>
        <v>0</v>
      </c>
      <c r="BF418" s="146">
        <f>IF(N418="snížená",J418,0)</f>
        <v>0</v>
      </c>
      <c r="BG418" s="146">
        <f>IF(N418="zákl. přenesená",J418,0)</f>
        <v>0</v>
      </c>
      <c r="BH418" s="146">
        <f>IF(N418="sníž. přenesená",J418,0)</f>
        <v>0</v>
      </c>
      <c r="BI418" s="146">
        <f>IF(N418="nulová",J418,0)</f>
        <v>0</v>
      </c>
      <c r="BJ418" s="18" t="s">
        <v>85</v>
      </c>
      <c r="BK418" s="146">
        <f>ROUND(I418*H418,2)</f>
        <v>0</v>
      </c>
      <c r="BL418" s="18" t="s">
        <v>169</v>
      </c>
      <c r="BM418" s="145" t="s">
        <v>586</v>
      </c>
    </row>
    <row r="419" spans="2:65" s="1" customFormat="1" ht="19.2">
      <c r="B419" s="33"/>
      <c r="D419" s="147" t="s">
        <v>171</v>
      </c>
      <c r="F419" s="148" t="s">
        <v>577</v>
      </c>
      <c r="I419" s="149"/>
      <c r="L419" s="33"/>
      <c r="M419" s="150"/>
      <c r="T419" s="57"/>
      <c r="AT419" s="18" t="s">
        <v>171</v>
      </c>
      <c r="AU419" s="18" t="s">
        <v>87</v>
      </c>
    </row>
    <row r="420" spans="2:65" s="12" customFormat="1" ht="10.199999999999999">
      <c r="B420" s="151"/>
      <c r="D420" s="147" t="s">
        <v>173</v>
      </c>
      <c r="E420" s="152" t="s">
        <v>1</v>
      </c>
      <c r="F420" s="153" t="s">
        <v>587</v>
      </c>
      <c r="H420" s="152" t="s">
        <v>1</v>
      </c>
      <c r="I420" s="154"/>
      <c r="L420" s="151"/>
      <c r="M420" s="155"/>
      <c r="T420" s="156"/>
      <c r="AT420" s="152" t="s">
        <v>173</v>
      </c>
      <c r="AU420" s="152" t="s">
        <v>87</v>
      </c>
      <c r="AV420" s="12" t="s">
        <v>85</v>
      </c>
      <c r="AW420" s="12" t="s">
        <v>32</v>
      </c>
      <c r="AX420" s="12" t="s">
        <v>77</v>
      </c>
      <c r="AY420" s="152" t="s">
        <v>162</v>
      </c>
    </row>
    <row r="421" spans="2:65" s="13" customFormat="1" ht="10.199999999999999">
      <c r="B421" s="157"/>
      <c r="D421" s="147" t="s">
        <v>173</v>
      </c>
      <c r="E421" s="158" t="s">
        <v>1</v>
      </c>
      <c r="F421" s="159" t="s">
        <v>588</v>
      </c>
      <c r="H421" s="160">
        <v>4.306</v>
      </c>
      <c r="I421" s="161"/>
      <c r="L421" s="157"/>
      <c r="M421" s="162"/>
      <c r="T421" s="163"/>
      <c r="AT421" s="158" t="s">
        <v>173</v>
      </c>
      <c r="AU421" s="158" t="s">
        <v>87</v>
      </c>
      <c r="AV421" s="13" t="s">
        <v>87</v>
      </c>
      <c r="AW421" s="13" t="s">
        <v>32</v>
      </c>
      <c r="AX421" s="13" t="s">
        <v>85</v>
      </c>
      <c r="AY421" s="158" t="s">
        <v>162</v>
      </c>
    </row>
    <row r="422" spans="2:65" s="1" customFormat="1" ht="16.5" customHeight="1">
      <c r="B422" s="33"/>
      <c r="C422" s="178" t="s">
        <v>589</v>
      </c>
      <c r="D422" s="178" t="s">
        <v>363</v>
      </c>
      <c r="E422" s="179" t="s">
        <v>590</v>
      </c>
      <c r="F422" s="180" t="s">
        <v>582</v>
      </c>
      <c r="G422" s="181" t="s">
        <v>583</v>
      </c>
      <c r="H422" s="182">
        <v>4306.3</v>
      </c>
      <c r="I422" s="183"/>
      <c r="J422" s="184">
        <f>ROUND(I422*H422,2)</f>
        <v>0</v>
      </c>
      <c r="K422" s="180" t="s">
        <v>1</v>
      </c>
      <c r="L422" s="185"/>
      <c r="M422" s="186" t="s">
        <v>1</v>
      </c>
      <c r="N422" s="187" t="s">
        <v>42</v>
      </c>
      <c r="P422" s="143">
        <f>O422*H422</f>
        <v>0</v>
      </c>
      <c r="Q422" s="143">
        <v>0</v>
      </c>
      <c r="R422" s="143">
        <f>Q422*H422</f>
        <v>0</v>
      </c>
      <c r="S422" s="143">
        <v>0</v>
      </c>
      <c r="T422" s="144">
        <f>S422*H422</f>
        <v>0</v>
      </c>
      <c r="AR422" s="145" t="s">
        <v>227</v>
      </c>
      <c r="AT422" s="145" t="s">
        <v>363</v>
      </c>
      <c r="AU422" s="145" t="s">
        <v>87</v>
      </c>
      <c r="AY422" s="18" t="s">
        <v>162</v>
      </c>
      <c r="BE422" s="146">
        <f>IF(N422="základní",J422,0)</f>
        <v>0</v>
      </c>
      <c r="BF422" s="146">
        <f>IF(N422="snížená",J422,0)</f>
        <v>0</v>
      </c>
      <c r="BG422" s="146">
        <f>IF(N422="zákl. přenesená",J422,0)</f>
        <v>0</v>
      </c>
      <c r="BH422" s="146">
        <f>IF(N422="sníž. přenesená",J422,0)</f>
        <v>0</v>
      </c>
      <c r="BI422" s="146">
        <f>IF(N422="nulová",J422,0)</f>
        <v>0</v>
      </c>
      <c r="BJ422" s="18" t="s">
        <v>85</v>
      </c>
      <c r="BK422" s="146">
        <f>ROUND(I422*H422,2)</f>
        <v>0</v>
      </c>
      <c r="BL422" s="18" t="s">
        <v>169</v>
      </c>
      <c r="BM422" s="145" t="s">
        <v>591</v>
      </c>
    </row>
    <row r="423" spans="2:65" s="1" customFormat="1" ht="10.199999999999999">
      <c r="B423" s="33"/>
      <c r="D423" s="147" t="s">
        <v>171</v>
      </c>
      <c r="F423" s="148" t="s">
        <v>582</v>
      </c>
      <c r="I423" s="149"/>
      <c r="L423" s="33"/>
      <c r="M423" s="150"/>
      <c r="T423" s="57"/>
      <c r="AT423" s="18" t="s">
        <v>171</v>
      </c>
      <c r="AU423" s="18" t="s">
        <v>87</v>
      </c>
    </row>
    <row r="424" spans="2:65" s="1" customFormat="1" ht="33" customHeight="1">
      <c r="B424" s="33"/>
      <c r="C424" s="134" t="s">
        <v>592</v>
      </c>
      <c r="D424" s="134" t="s">
        <v>164</v>
      </c>
      <c r="E424" s="135" t="s">
        <v>593</v>
      </c>
      <c r="F424" s="136" t="s">
        <v>594</v>
      </c>
      <c r="G424" s="137" t="s">
        <v>241</v>
      </c>
      <c r="H424" s="138">
        <v>13.15</v>
      </c>
      <c r="I424" s="139"/>
      <c r="J424" s="140">
        <f>ROUND(I424*H424,2)</f>
        <v>0</v>
      </c>
      <c r="K424" s="136" t="s">
        <v>168</v>
      </c>
      <c r="L424" s="33"/>
      <c r="M424" s="141" t="s">
        <v>1</v>
      </c>
      <c r="N424" s="142" t="s">
        <v>42</v>
      </c>
      <c r="P424" s="143">
        <f>O424*H424</f>
        <v>0</v>
      </c>
      <c r="Q424" s="143">
        <v>0</v>
      </c>
      <c r="R424" s="143">
        <f>Q424*H424</f>
        <v>0</v>
      </c>
      <c r="S424" s="143">
        <v>0</v>
      </c>
      <c r="T424" s="144">
        <f>S424*H424</f>
        <v>0</v>
      </c>
      <c r="AR424" s="145" t="s">
        <v>169</v>
      </c>
      <c r="AT424" s="145" t="s">
        <v>164</v>
      </c>
      <c r="AU424" s="145" t="s">
        <v>87</v>
      </c>
      <c r="AY424" s="18" t="s">
        <v>162</v>
      </c>
      <c r="BE424" s="146">
        <f>IF(N424="základní",J424,0)</f>
        <v>0</v>
      </c>
      <c r="BF424" s="146">
        <f>IF(N424="snížená",J424,0)</f>
        <v>0</v>
      </c>
      <c r="BG424" s="146">
        <f>IF(N424="zákl. přenesená",J424,0)</f>
        <v>0</v>
      </c>
      <c r="BH424" s="146">
        <f>IF(N424="sníž. přenesená",J424,0)</f>
        <v>0</v>
      </c>
      <c r="BI424" s="146">
        <f>IF(N424="nulová",J424,0)</f>
        <v>0</v>
      </c>
      <c r="BJ424" s="18" t="s">
        <v>85</v>
      </c>
      <c r="BK424" s="146">
        <f>ROUND(I424*H424,2)</f>
        <v>0</v>
      </c>
      <c r="BL424" s="18" t="s">
        <v>169</v>
      </c>
      <c r="BM424" s="145" t="s">
        <v>595</v>
      </c>
    </row>
    <row r="425" spans="2:65" s="1" customFormat="1" ht="19.2">
      <c r="B425" s="33"/>
      <c r="D425" s="147" t="s">
        <v>171</v>
      </c>
      <c r="F425" s="148" t="s">
        <v>596</v>
      </c>
      <c r="I425" s="149"/>
      <c r="L425" s="33"/>
      <c r="M425" s="150"/>
      <c r="T425" s="57"/>
      <c r="AT425" s="18" t="s">
        <v>171</v>
      </c>
      <c r="AU425" s="18" t="s">
        <v>87</v>
      </c>
    </row>
    <row r="426" spans="2:65" s="12" customFormat="1" ht="10.199999999999999">
      <c r="B426" s="151"/>
      <c r="D426" s="147" t="s">
        <v>173</v>
      </c>
      <c r="E426" s="152" t="s">
        <v>1</v>
      </c>
      <c r="F426" s="153" t="s">
        <v>597</v>
      </c>
      <c r="H426" s="152" t="s">
        <v>1</v>
      </c>
      <c r="I426" s="154"/>
      <c r="L426" s="151"/>
      <c r="M426" s="155"/>
      <c r="T426" s="156"/>
      <c r="AT426" s="152" t="s">
        <v>173</v>
      </c>
      <c r="AU426" s="152" t="s">
        <v>87</v>
      </c>
      <c r="AV426" s="12" t="s">
        <v>85</v>
      </c>
      <c r="AW426" s="12" t="s">
        <v>32</v>
      </c>
      <c r="AX426" s="12" t="s">
        <v>77</v>
      </c>
      <c r="AY426" s="152" t="s">
        <v>162</v>
      </c>
    </row>
    <row r="427" spans="2:65" s="13" customFormat="1" ht="10.199999999999999">
      <c r="B427" s="157"/>
      <c r="D427" s="147" t="s">
        <v>173</v>
      </c>
      <c r="E427" s="158" t="s">
        <v>1</v>
      </c>
      <c r="F427" s="159" t="s">
        <v>598</v>
      </c>
      <c r="H427" s="160">
        <v>13.15</v>
      </c>
      <c r="I427" s="161"/>
      <c r="L427" s="157"/>
      <c r="M427" s="162"/>
      <c r="T427" s="163"/>
      <c r="AT427" s="158" t="s">
        <v>173</v>
      </c>
      <c r="AU427" s="158" t="s">
        <v>87</v>
      </c>
      <c r="AV427" s="13" t="s">
        <v>87</v>
      </c>
      <c r="AW427" s="13" t="s">
        <v>32</v>
      </c>
      <c r="AX427" s="13" t="s">
        <v>85</v>
      </c>
      <c r="AY427" s="158" t="s">
        <v>162</v>
      </c>
    </row>
    <row r="428" spans="2:65" s="1" customFormat="1" ht="16.5" customHeight="1">
      <c r="B428" s="33"/>
      <c r="C428" s="178" t="s">
        <v>599</v>
      </c>
      <c r="D428" s="178" t="s">
        <v>363</v>
      </c>
      <c r="E428" s="179" t="s">
        <v>600</v>
      </c>
      <c r="F428" s="180" t="s">
        <v>582</v>
      </c>
      <c r="G428" s="181" t="s">
        <v>583</v>
      </c>
      <c r="H428" s="182">
        <v>13150</v>
      </c>
      <c r="I428" s="183"/>
      <c r="J428" s="184">
        <f>ROUND(I428*H428,2)</f>
        <v>0</v>
      </c>
      <c r="K428" s="180" t="s">
        <v>1</v>
      </c>
      <c r="L428" s="185"/>
      <c r="M428" s="186" t="s">
        <v>1</v>
      </c>
      <c r="N428" s="187" t="s">
        <v>42</v>
      </c>
      <c r="P428" s="143">
        <f>O428*H428</f>
        <v>0</v>
      </c>
      <c r="Q428" s="143">
        <v>1E-3</v>
      </c>
      <c r="R428" s="143">
        <f>Q428*H428</f>
        <v>13.15</v>
      </c>
      <c r="S428" s="143">
        <v>0</v>
      </c>
      <c r="T428" s="144">
        <f>S428*H428</f>
        <v>0</v>
      </c>
      <c r="AR428" s="145" t="s">
        <v>227</v>
      </c>
      <c r="AT428" s="145" t="s">
        <v>363</v>
      </c>
      <c r="AU428" s="145" t="s">
        <v>87</v>
      </c>
      <c r="AY428" s="18" t="s">
        <v>162</v>
      </c>
      <c r="BE428" s="146">
        <f>IF(N428="základní",J428,0)</f>
        <v>0</v>
      </c>
      <c r="BF428" s="146">
        <f>IF(N428="snížená",J428,0)</f>
        <v>0</v>
      </c>
      <c r="BG428" s="146">
        <f>IF(N428="zákl. přenesená",J428,0)</f>
        <v>0</v>
      </c>
      <c r="BH428" s="146">
        <f>IF(N428="sníž. přenesená",J428,0)</f>
        <v>0</v>
      </c>
      <c r="BI428" s="146">
        <f>IF(N428="nulová",J428,0)</f>
        <v>0</v>
      </c>
      <c r="BJ428" s="18" t="s">
        <v>85</v>
      </c>
      <c r="BK428" s="146">
        <f>ROUND(I428*H428,2)</f>
        <v>0</v>
      </c>
      <c r="BL428" s="18" t="s">
        <v>169</v>
      </c>
      <c r="BM428" s="145" t="s">
        <v>601</v>
      </c>
    </row>
    <row r="429" spans="2:65" s="1" customFormat="1" ht="10.199999999999999">
      <c r="B429" s="33"/>
      <c r="D429" s="147" t="s">
        <v>171</v>
      </c>
      <c r="F429" s="148" t="s">
        <v>582</v>
      </c>
      <c r="I429" s="149"/>
      <c r="L429" s="33"/>
      <c r="M429" s="150"/>
      <c r="T429" s="57"/>
      <c r="AT429" s="18" t="s">
        <v>171</v>
      </c>
      <c r="AU429" s="18" t="s">
        <v>87</v>
      </c>
    </row>
    <row r="430" spans="2:65" s="1" customFormat="1" ht="16.5" customHeight="1">
      <c r="B430" s="33"/>
      <c r="C430" s="134" t="s">
        <v>602</v>
      </c>
      <c r="D430" s="134" t="s">
        <v>164</v>
      </c>
      <c r="E430" s="135" t="s">
        <v>603</v>
      </c>
      <c r="F430" s="136" t="s">
        <v>604</v>
      </c>
      <c r="G430" s="137" t="s">
        <v>179</v>
      </c>
      <c r="H430" s="138">
        <v>7.5049999999999999</v>
      </c>
      <c r="I430" s="139"/>
      <c r="J430" s="140">
        <f>ROUND(I430*H430,2)</f>
        <v>0</v>
      </c>
      <c r="K430" s="136" t="s">
        <v>168</v>
      </c>
      <c r="L430" s="33"/>
      <c r="M430" s="141" t="s">
        <v>1</v>
      </c>
      <c r="N430" s="142" t="s">
        <v>42</v>
      </c>
      <c r="P430" s="143">
        <f>O430*H430</f>
        <v>0</v>
      </c>
      <c r="Q430" s="143">
        <v>0</v>
      </c>
      <c r="R430" s="143">
        <f>Q430*H430</f>
        <v>0</v>
      </c>
      <c r="S430" s="143">
        <v>2.4</v>
      </c>
      <c r="T430" s="144">
        <f>S430*H430</f>
        <v>18.012</v>
      </c>
      <c r="AR430" s="145" t="s">
        <v>169</v>
      </c>
      <c r="AT430" s="145" t="s">
        <v>164</v>
      </c>
      <c r="AU430" s="145" t="s">
        <v>87</v>
      </c>
      <c r="AY430" s="18" t="s">
        <v>162</v>
      </c>
      <c r="BE430" s="146">
        <f>IF(N430="základní",J430,0)</f>
        <v>0</v>
      </c>
      <c r="BF430" s="146">
        <f>IF(N430="snížená",J430,0)</f>
        <v>0</v>
      </c>
      <c r="BG430" s="146">
        <f>IF(N430="zákl. přenesená",J430,0)</f>
        <v>0</v>
      </c>
      <c r="BH430" s="146">
        <f>IF(N430="sníž. přenesená",J430,0)</f>
        <v>0</v>
      </c>
      <c r="BI430" s="146">
        <f>IF(N430="nulová",J430,0)</f>
        <v>0</v>
      </c>
      <c r="BJ430" s="18" t="s">
        <v>85</v>
      </c>
      <c r="BK430" s="146">
        <f>ROUND(I430*H430,2)</f>
        <v>0</v>
      </c>
      <c r="BL430" s="18" t="s">
        <v>169</v>
      </c>
      <c r="BM430" s="145" t="s">
        <v>605</v>
      </c>
    </row>
    <row r="431" spans="2:65" s="1" customFormat="1" ht="10.199999999999999">
      <c r="B431" s="33"/>
      <c r="D431" s="147" t="s">
        <v>171</v>
      </c>
      <c r="F431" s="148" t="s">
        <v>606</v>
      </c>
      <c r="I431" s="149"/>
      <c r="L431" s="33"/>
      <c r="M431" s="150"/>
      <c r="T431" s="57"/>
      <c r="AT431" s="18" t="s">
        <v>171</v>
      </c>
      <c r="AU431" s="18" t="s">
        <v>87</v>
      </c>
    </row>
    <row r="432" spans="2:65" s="13" customFormat="1" ht="10.199999999999999">
      <c r="B432" s="157"/>
      <c r="D432" s="147" t="s">
        <v>173</v>
      </c>
      <c r="E432" s="158" t="s">
        <v>1</v>
      </c>
      <c r="F432" s="159" t="s">
        <v>607</v>
      </c>
      <c r="H432" s="160">
        <v>7.5049999999999999</v>
      </c>
      <c r="I432" s="161"/>
      <c r="L432" s="157"/>
      <c r="M432" s="162"/>
      <c r="T432" s="163"/>
      <c r="AT432" s="158" t="s">
        <v>173</v>
      </c>
      <c r="AU432" s="158" t="s">
        <v>87</v>
      </c>
      <c r="AV432" s="13" t="s">
        <v>87</v>
      </c>
      <c r="AW432" s="13" t="s">
        <v>32</v>
      </c>
      <c r="AX432" s="13" t="s">
        <v>85</v>
      </c>
      <c r="AY432" s="158" t="s">
        <v>162</v>
      </c>
    </row>
    <row r="433" spans="2:65" s="1" customFormat="1" ht="24.15" customHeight="1">
      <c r="B433" s="33"/>
      <c r="C433" s="134" t="s">
        <v>608</v>
      </c>
      <c r="D433" s="134" t="s">
        <v>164</v>
      </c>
      <c r="E433" s="135" t="s">
        <v>609</v>
      </c>
      <c r="F433" s="136" t="s">
        <v>610</v>
      </c>
      <c r="G433" s="137" t="s">
        <v>179</v>
      </c>
      <c r="H433" s="138">
        <v>7.5860000000000003</v>
      </c>
      <c r="I433" s="139"/>
      <c r="J433" s="140">
        <f>ROUND(I433*H433,2)</f>
        <v>0</v>
      </c>
      <c r="K433" s="136" t="s">
        <v>168</v>
      </c>
      <c r="L433" s="33"/>
      <c r="M433" s="141" t="s">
        <v>1</v>
      </c>
      <c r="N433" s="142" t="s">
        <v>42</v>
      </c>
      <c r="P433" s="143">
        <f>O433*H433</f>
        <v>0</v>
      </c>
      <c r="Q433" s="143">
        <v>0</v>
      </c>
      <c r="R433" s="143">
        <f>Q433*H433</f>
        <v>0</v>
      </c>
      <c r="S433" s="143">
        <v>2.2000000000000002</v>
      </c>
      <c r="T433" s="144">
        <f>S433*H433</f>
        <v>16.689200000000003</v>
      </c>
      <c r="AR433" s="145" t="s">
        <v>169</v>
      </c>
      <c r="AT433" s="145" t="s">
        <v>164</v>
      </c>
      <c r="AU433" s="145" t="s">
        <v>87</v>
      </c>
      <c r="AY433" s="18" t="s">
        <v>162</v>
      </c>
      <c r="BE433" s="146">
        <f>IF(N433="základní",J433,0)</f>
        <v>0</v>
      </c>
      <c r="BF433" s="146">
        <f>IF(N433="snížená",J433,0)</f>
        <v>0</v>
      </c>
      <c r="BG433" s="146">
        <f>IF(N433="zákl. přenesená",J433,0)</f>
        <v>0</v>
      </c>
      <c r="BH433" s="146">
        <f>IF(N433="sníž. přenesená",J433,0)</f>
        <v>0</v>
      </c>
      <c r="BI433" s="146">
        <f>IF(N433="nulová",J433,0)</f>
        <v>0</v>
      </c>
      <c r="BJ433" s="18" t="s">
        <v>85</v>
      </c>
      <c r="BK433" s="146">
        <f>ROUND(I433*H433,2)</f>
        <v>0</v>
      </c>
      <c r="BL433" s="18" t="s">
        <v>169</v>
      </c>
      <c r="BM433" s="145" t="s">
        <v>611</v>
      </c>
    </row>
    <row r="434" spans="2:65" s="1" customFormat="1" ht="19.2">
      <c r="B434" s="33"/>
      <c r="D434" s="147" t="s">
        <v>171</v>
      </c>
      <c r="F434" s="148" t="s">
        <v>612</v>
      </c>
      <c r="I434" s="149"/>
      <c r="L434" s="33"/>
      <c r="M434" s="150"/>
      <c r="T434" s="57"/>
      <c r="AT434" s="18" t="s">
        <v>171</v>
      </c>
      <c r="AU434" s="18" t="s">
        <v>87</v>
      </c>
    </row>
    <row r="435" spans="2:65" s="12" customFormat="1" ht="10.199999999999999">
      <c r="B435" s="151"/>
      <c r="D435" s="147" t="s">
        <v>173</v>
      </c>
      <c r="E435" s="152" t="s">
        <v>1</v>
      </c>
      <c r="F435" s="153" t="s">
        <v>613</v>
      </c>
      <c r="H435" s="152" t="s">
        <v>1</v>
      </c>
      <c r="I435" s="154"/>
      <c r="L435" s="151"/>
      <c r="M435" s="155"/>
      <c r="T435" s="156"/>
      <c r="AT435" s="152" t="s">
        <v>173</v>
      </c>
      <c r="AU435" s="152" t="s">
        <v>87</v>
      </c>
      <c r="AV435" s="12" t="s">
        <v>85</v>
      </c>
      <c r="AW435" s="12" t="s">
        <v>32</v>
      </c>
      <c r="AX435" s="12" t="s">
        <v>77</v>
      </c>
      <c r="AY435" s="152" t="s">
        <v>162</v>
      </c>
    </row>
    <row r="436" spans="2:65" s="13" customFormat="1" ht="10.199999999999999">
      <c r="B436" s="157"/>
      <c r="D436" s="147" t="s">
        <v>173</v>
      </c>
      <c r="E436" s="158" t="s">
        <v>1</v>
      </c>
      <c r="F436" s="159" t="s">
        <v>614</v>
      </c>
      <c r="H436" s="160">
        <v>7.5860000000000003</v>
      </c>
      <c r="I436" s="161"/>
      <c r="L436" s="157"/>
      <c r="M436" s="162"/>
      <c r="T436" s="163"/>
      <c r="AT436" s="158" t="s">
        <v>173</v>
      </c>
      <c r="AU436" s="158" t="s">
        <v>87</v>
      </c>
      <c r="AV436" s="13" t="s">
        <v>87</v>
      </c>
      <c r="AW436" s="13" t="s">
        <v>32</v>
      </c>
      <c r="AX436" s="13" t="s">
        <v>85</v>
      </c>
      <c r="AY436" s="158" t="s">
        <v>162</v>
      </c>
    </row>
    <row r="437" spans="2:65" s="1" customFormat="1" ht="16.5" customHeight="1">
      <c r="B437" s="33"/>
      <c r="C437" s="134" t="s">
        <v>615</v>
      </c>
      <c r="D437" s="134" t="s">
        <v>164</v>
      </c>
      <c r="E437" s="135" t="s">
        <v>616</v>
      </c>
      <c r="F437" s="136" t="s">
        <v>617</v>
      </c>
      <c r="G437" s="137" t="s">
        <v>179</v>
      </c>
      <c r="H437" s="138">
        <v>6.2160000000000002</v>
      </c>
      <c r="I437" s="139"/>
      <c r="J437" s="140">
        <f>ROUND(I437*H437,2)</f>
        <v>0</v>
      </c>
      <c r="K437" s="136" t="s">
        <v>168</v>
      </c>
      <c r="L437" s="33"/>
      <c r="M437" s="141" t="s">
        <v>1</v>
      </c>
      <c r="N437" s="142" t="s">
        <v>42</v>
      </c>
      <c r="P437" s="143">
        <f>O437*H437</f>
        <v>0</v>
      </c>
      <c r="Q437" s="143">
        <v>0</v>
      </c>
      <c r="R437" s="143">
        <f>Q437*H437</f>
        <v>0</v>
      </c>
      <c r="S437" s="143">
        <v>2.4</v>
      </c>
      <c r="T437" s="144">
        <f>S437*H437</f>
        <v>14.9184</v>
      </c>
      <c r="AR437" s="145" t="s">
        <v>169</v>
      </c>
      <c r="AT437" s="145" t="s">
        <v>164</v>
      </c>
      <c r="AU437" s="145" t="s">
        <v>87</v>
      </c>
      <c r="AY437" s="18" t="s">
        <v>162</v>
      </c>
      <c r="BE437" s="146">
        <f>IF(N437="základní",J437,0)</f>
        <v>0</v>
      </c>
      <c r="BF437" s="146">
        <f>IF(N437="snížená",J437,0)</f>
        <v>0</v>
      </c>
      <c r="BG437" s="146">
        <f>IF(N437="zákl. přenesená",J437,0)</f>
        <v>0</v>
      </c>
      <c r="BH437" s="146">
        <f>IF(N437="sníž. přenesená",J437,0)</f>
        <v>0</v>
      </c>
      <c r="BI437" s="146">
        <f>IF(N437="nulová",J437,0)</f>
        <v>0</v>
      </c>
      <c r="BJ437" s="18" t="s">
        <v>85</v>
      </c>
      <c r="BK437" s="146">
        <f>ROUND(I437*H437,2)</f>
        <v>0</v>
      </c>
      <c r="BL437" s="18" t="s">
        <v>169</v>
      </c>
      <c r="BM437" s="145" t="s">
        <v>618</v>
      </c>
    </row>
    <row r="438" spans="2:65" s="1" customFormat="1" ht="19.2">
      <c r="B438" s="33"/>
      <c r="D438" s="147" t="s">
        <v>171</v>
      </c>
      <c r="F438" s="148" t="s">
        <v>619</v>
      </c>
      <c r="I438" s="149"/>
      <c r="L438" s="33"/>
      <c r="M438" s="150"/>
      <c r="T438" s="57"/>
      <c r="AT438" s="18" t="s">
        <v>171</v>
      </c>
      <c r="AU438" s="18" t="s">
        <v>87</v>
      </c>
    </row>
    <row r="439" spans="2:65" s="12" customFormat="1" ht="10.199999999999999">
      <c r="B439" s="151"/>
      <c r="D439" s="147" t="s">
        <v>173</v>
      </c>
      <c r="E439" s="152" t="s">
        <v>1</v>
      </c>
      <c r="F439" s="153" t="s">
        <v>620</v>
      </c>
      <c r="H439" s="152" t="s">
        <v>1</v>
      </c>
      <c r="I439" s="154"/>
      <c r="L439" s="151"/>
      <c r="M439" s="155"/>
      <c r="T439" s="156"/>
      <c r="AT439" s="152" t="s">
        <v>173</v>
      </c>
      <c r="AU439" s="152" t="s">
        <v>87</v>
      </c>
      <c r="AV439" s="12" t="s">
        <v>85</v>
      </c>
      <c r="AW439" s="12" t="s">
        <v>32</v>
      </c>
      <c r="AX439" s="12" t="s">
        <v>77</v>
      </c>
      <c r="AY439" s="152" t="s">
        <v>162</v>
      </c>
    </row>
    <row r="440" spans="2:65" s="13" customFormat="1" ht="10.199999999999999">
      <c r="B440" s="157"/>
      <c r="D440" s="147" t="s">
        <v>173</v>
      </c>
      <c r="E440" s="158" t="s">
        <v>1</v>
      </c>
      <c r="F440" s="159" t="s">
        <v>621</v>
      </c>
      <c r="H440" s="160">
        <v>6.2160000000000002</v>
      </c>
      <c r="I440" s="161"/>
      <c r="L440" s="157"/>
      <c r="M440" s="162"/>
      <c r="T440" s="163"/>
      <c r="AT440" s="158" t="s">
        <v>173</v>
      </c>
      <c r="AU440" s="158" t="s">
        <v>87</v>
      </c>
      <c r="AV440" s="13" t="s">
        <v>87</v>
      </c>
      <c r="AW440" s="13" t="s">
        <v>32</v>
      </c>
      <c r="AX440" s="13" t="s">
        <v>85</v>
      </c>
      <c r="AY440" s="158" t="s">
        <v>162</v>
      </c>
    </row>
    <row r="441" spans="2:65" s="1" customFormat="1" ht="37.799999999999997" customHeight="1">
      <c r="B441" s="33"/>
      <c r="C441" s="134" t="s">
        <v>622</v>
      </c>
      <c r="D441" s="134" t="s">
        <v>164</v>
      </c>
      <c r="E441" s="135" t="s">
        <v>623</v>
      </c>
      <c r="F441" s="136" t="s">
        <v>624</v>
      </c>
      <c r="G441" s="137" t="s">
        <v>179</v>
      </c>
      <c r="H441" s="138">
        <v>13.708</v>
      </c>
      <c r="I441" s="139"/>
      <c r="J441" s="140">
        <f>ROUND(I441*H441,2)</f>
        <v>0</v>
      </c>
      <c r="K441" s="136" t="s">
        <v>168</v>
      </c>
      <c r="L441" s="33"/>
      <c r="M441" s="141" t="s">
        <v>1</v>
      </c>
      <c r="N441" s="142" t="s">
        <v>42</v>
      </c>
      <c r="P441" s="143">
        <f>O441*H441</f>
        <v>0</v>
      </c>
      <c r="Q441" s="143">
        <v>0</v>
      </c>
      <c r="R441" s="143">
        <f>Q441*H441</f>
        <v>0</v>
      </c>
      <c r="S441" s="143">
        <v>2.2000000000000002</v>
      </c>
      <c r="T441" s="144">
        <f>S441*H441</f>
        <v>30.157600000000002</v>
      </c>
      <c r="AR441" s="145" t="s">
        <v>169</v>
      </c>
      <c r="AT441" s="145" t="s">
        <v>164</v>
      </c>
      <c r="AU441" s="145" t="s">
        <v>87</v>
      </c>
      <c r="AY441" s="18" t="s">
        <v>162</v>
      </c>
      <c r="BE441" s="146">
        <f>IF(N441="základní",J441,0)</f>
        <v>0</v>
      </c>
      <c r="BF441" s="146">
        <f>IF(N441="snížená",J441,0)</f>
        <v>0</v>
      </c>
      <c r="BG441" s="146">
        <f>IF(N441="zákl. přenesená",J441,0)</f>
        <v>0</v>
      </c>
      <c r="BH441" s="146">
        <f>IF(N441="sníž. přenesená",J441,0)</f>
        <v>0</v>
      </c>
      <c r="BI441" s="146">
        <f>IF(N441="nulová",J441,0)</f>
        <v>0</v>
      </c>
      <c r="BJ441" s="18" t="s">
        <v>85</v>
      </c>
      <c r="BK441" s="146">
        <f>ROUND(I441*H441,2)</f>
        <v>0</v>
      </c>
      <c r="BL441" s="18" t="s">
        <v>169</v>
      </c>
      <c r="BM441" s="145" t="s">
        <v>625</v>
      </c>
    </row>
    <row r="442" spans="2:65" s="1" customFormat="1" ht="19.2">
      <c r="B442" s="33"/>
      <c r="D442" s="147" t="s">
        <v>171</v>
      </c>
      <c r="F442" s="148" t="s">
        <v>626</v>
      </c>
      <c r="I442" s="149"/>
      <c r="L442" s="33"/>
      <c r="M442" s="150"/>
      <c r="T442" s="57"/>
      <c r="AT442" s="18" t="s">
        <v>171</v>
      </c>
      <c r="AU442" s="18" t="s">
        <v>87</v>
      </c>
    </row>
    <row r="443" spans="2:65" s="13" customFormat="1" ht="10.199999999999999">
      <c r="B443" s="157"/>
      <c r="D443" s="147" t="s">
        <v>173</v>
      </c>
      <c r="E443" s="158" t="s">
        <v>1</v>
      </c>
      <c r="F443" s="159" t="s">
        <v>627</v>
      </c>
      <c r="H443" s="160">
        <v>13.708</v>
      </c>
      <c r="I443" s="161"/>
      <c r="L443" s="157"/>
      <c r="M443" s="162"/>
      <c r="T443" s="163"/>
      <c r="AT443" s="158" t="s">
        <v>173</v>
      </c>
      <c r="AU443" s="158" t="s">
        <v>87</v>
      </c>
      <c r="AV443" s="13" t="s">
        <v>87</v>
      </c>
      <c r="AW443" s="13" t="s">
        <v>32</v>
      </c>
      <c r="AX443" s="13" t="s">
        <v>85</v>
      </c>
      <c r="AY443" s="158" t="s">
        <v>162</v>
      </c>
    </row>
    <row r="444" spans="2:65" s="1" customFormat="1" ht="33" customHeight="1">
      <c r="B444" s="33"/>
      <c r="C444" s="134" t="s">
        <v>628</v>
      </c>
      <c r="D444" s="134" t="s">
        <v>164</v>
      </c>
      <c r="E444" s="135" t="s">
        <v>629</v>
      </c>
      <c r="F444" s="136" t="s">
        <v>630</v>
      </c>
      <c r="G444" s="137" t="s">
        <v>179</v>
      </c>
      <c r="H444" s="138">
        <v>13.708</v>
      </c>
      <c r="I444" s="139"/>
      <c r="J444" s="140">
        <f>ROUND(I444*H444,2)</f>
        <v>0</v>
      </c>
      <c r="K444" s="136" t="s">
        <v>168</v>
      </c>
      <c r="L444" s="33"/>
      <c r="M444" s="141" t="s">
        <v>1</v>
      </c>
      <c r="N444" s="142" t="s">
        <v>42</v>
      </c>
      <c r="P444" s="143">
        <f>O444*H444</f>
        <v>0</v>
      </c>
      <c r="Q444" s="143">
        <v>0</v>
      </c>
      <c r="R444" s="143">
        <f>Q444*H444</f>
        <v>0</v>
      </c>
      <c r="S444" s="143">
        <v>2.9000000000000001E-2</v>
      </c>
      <c r="T444" s="144">
        <f>S444*H444</f>
        <v>0.39753200000000005</v>
      </c>
      <c r="AR444" s="145" t="s">
        <v>169</v>
      </c>
      <c r="AT444" s="145" t="s">
        <v>164</v>
      </c>
      <c r="AU444" s="145" t="s">
        <v>87</v>
      </c>
      <c r="AY444" s="18" t="s">
        <v>162</v>
      </c>
      <c r="BE444" s="146">
        <f>IF(N444="základní",J444,0)</f>
        <v>0</v>
      </c>
      <c r="BF444" s="146">
        <f>IF(N444="snížená",J444,0)</f>
        <v>0</v>
      </c>
      <c r="BG444" s="146">
        <f>IF(N444="zákl. přenesená",J444,0)</f>
        <v>0</v>
      </c>
      <c r="BH444" s="146">
        <f>IF(N444="sníž. přenesená",J444,0)</f>
        <v>0</v>
      </c>
      <c r="BI444" s="146">
        <f>IF(N444="nulová",J444,0)</f>
        <v>0</v>
      </c>
      <c r="BJ444" s="18" t="s">
        <v>85</v>
      </c>
      <c r="BK444" s="146">
        <f>ROUND(I444*H444,2)</f>
        <v>0</v>
      </c>
      <c r="BL444" s="18" t="s">
        <v>169</v>
      </c>
      <c r="BM444" s="145" t="s">
        <v>631</v>
      </c>
    </row>
    <row r="445" spans="2:65" s="1" customFormat="1" ht="19.2">
      <c r="B445" s="33"/>
      <c r="D445" s="147" t="s">
        <v>171</v>
      </c>
      <c r="F445" s="148" t="s">
        <v>632</v>
      </c>
      <c r="I445" s="149"/>
      <c r="L445" s="33"/>
      <c r="M445" s="150"/>
      <c r="T445" s="57"/>
      <c r="AT445" s="18" t="s">
        <v>171</v>
      </c>
      <c r="AU445" s="18" t="s">
        <v>87</v>
      </c>
    </row>
    <row r="446" spans="2:65" s="1" customFormat="1" ht="24.15" customHeight="1">
      <c r="B446" s="33"/>
      <c r="C446" s="134" t="s">
        <v>633</v>
      </c>
      <c r="D446" s="134" t="s">
        <v>164</v>
      </c>
      <c r="E446" s="135" t="s">
        <v>634</v>
      </c>
      <c r="F446" s="136" t="s">
        <v>635</v>
      </c>
      <c r="G446" s="137" t="s">
        <v>241</v>
      </c>
      <c r="H446" s="138">
        <v>1.5</v>
      </c>
      <c r="I446" s="139"/>
      <c r="J446" s="140">
        <f>ROUND(I446*H446,2)</f>
        <v>0</v>
      </c>
      <c r="K446" s="136" t="s">
        <v>168</v>
      </c>
      <c r="L446" s="33"/>
      <c r="M446" s="141" t="s">
        <v>1</v>
      </c>
      <c r="N446" s="142" t="s">
        <v>42</v>
      </c>
      <c r="P446" s="143">
        <f>O446*H446</f>
        <v>0</v>
      </c>
      <c r="Q446" s="143">
        <v>0</v>
      </c>
      <c r="R446" s="143">
        <f>Q446*H446</f>
        <v>0</v>
      </c>
      <c r="S446" s="143">
        <v>1</v>
      </c>
      <c r="T446" s="144">
        <f>S446*H446</f>
        <v>1.5</v>
      </c>
      <c r="AR446" s="145" t="s">
        <v>169</v>
      </c>
      <c r="AT446" s="145" t="s">
        <v>164</v>
      </c>
      <c r="AU446" s="145" t="s">
        <v>87</v>
      </c>
      <c r="AY446" s="18" t="s">
        <v>162</v>
      </c>
      <c r="BE446" s="146">
        <f>IF(N446="základní",J446,0)</f>
        <v>0</v>
      </c>
      <c r="BF446" s="146">
        <f>IF(N446="snížená",J446,0)</f>
        <v>0</v>
      </c>
      <c r="BG446" s="146">
        <f>IF(N446="zákl. přenesená",J446,0)</f>
        <v>0</v>
      </c>
      <c r="BH446" s="146">
        <f>IF(N446="sníž. přenesená",J446,0)</f>
        <v>0</v>
      </c>
      <c r="BI446" s="146">
        <f>IF(N446="nulová",J446,0)</f>
        <v>0</v>
      </c>
      <c r="BJ446" s="18" t="s">
        <v>85</v>
      </c>
      <c r="BK446" s="146">
        <f>ROUND(I446*H446,2)</f>
        <v>0</v>
      </c>
      <c r="BL446" s="18" t="s">
        <v>169</v>
      </c>
      <c r="BM446" s="145" t="s">
        <v>636</v>
      </c>
    </row>
    <row r="447" spans="2:65" s="1" customFormat="1" ht="19.2">
      <c r="B447" s="33"/>
      <c r="D447" s="147" t="s">
        <v>171</v>
      </c>
      <c r="F447" s="148" t="s">
        <v>637</v>
      </c>
      <c r="I447" s="149"/>
      <c r="L447" s="33"/>
      <c r="M447" s="150"/>
      <c r="T447" s="57"/>
      <c r="AT447" s="18" t="s">
        <v>171</v>
      </c>
      <c r="AU447" s="18" t="s">
        <v>87</v>
      </c>
    </row>
    <row r="448" spans="2:65" s="1" customFormat="1" ht="37.799999999999997" customHeight="1">
      <c r="B448" s="33"/>
      <c r="C448" s="134" t="s">
        <v>638</v>
      </c>
      <c r="D448" s="134" t="s">
        <v>164</v>
      </c>
      <c r="E448" s="135" t="s">
        <v>639</v>
      </c>
      <c r="F448" s="136" t="s">
        <v>640</v>
      </c>
      <c r="G448" s="137" t="s">
        <v>167</v>
      </c>
      <c r="H448" s="138">
        <v>90</v>
      </c>
      <c r="I448" s="139"/>
      <c r="J448" s="140">
        <f>ROUND(I448*H448,2)</f>
        <v>0</v>
      </c>
      <c r="K448" s="136" t="s">
        <v>168</v>
      </c>
      <c r="L448" s="33"/>
      <c r="M448" s="141" t="s">
        <v>1</v>
      </c>
      <c r="N448" s="142" t="s">
        <v>42</v>
      </c>
      <c r="P448" s="143">
        <f>O448*H448</f>
        <v>0</v>
      </c>
      <c r="Q448" s="143">
        <v>0</v>
      </c>
      <c r="R448" s="143">
        <f>Q448*H448</f>
        <v>0</v>
      </c>
      <c r="S448" s="143">
        <v>8.9999999999999993E-3</v>
      </c>
      <c r="T448" s="144">
        <f>S448*H448</f>
        <v>0.80999999999999994</v>
      </c>
      <c r="AR448" s="145" t="s">
        <v>169</v>
      </c>
      <c r="AT448" s="145" t="s">
        <v>164</v>
      </c>
      <c r="AU448" s="145" t="s">
        <v>87</v>
      </c>
      <c r="AY448" s="18" t="s">
        <v>162</v>
      </c>
      <c r="BE448" s="146">
        <f>IF(N448="základní",J448,0)</f>
        <v>0</v>
      </c>
      <c r="BF448" s="146">
        <f>IF(N448="snížená",J448,0)</f>
        <v>0</v>
      </c>
      <c r="BG448" s="146">
        <f>IF(N448="zákl. přenesená",J448,0)</f>
        <v>0</v>
      </c>
      <c r="BH448" s="146">
        <f>IF(N448="sníž. přenesená",J448,0)</f>
        <v>0</v>
      </c>
      <c r="BI448" s="146">
        <f>IF(N448="nulová",J448,0)</f>
        <v>0</v>
      </c>
      <c r="BJ448" s="18" t="s">
        <v>85</v>
      </c>
      <c r="BK448" s="146">
        <f>ROUND(I448*H448,2)</f>
        <v>0</v>
      </c>
      <c r="BL448" s="18" t="s">
        <v>169</v>
      </c>
      <c r="BM448" s="145" t="s">
        <v>641</v>
      </c>
    </row>
    <row r="449" spans="2:65" s="1" customFormat="1" ht="19.2">
      <c r="B449" s="33"/>
      <c r="D449" s="147" t="s">
        <v>171</v>
      </c>
      <c r="F449" s="148" t="s">
        <v>642</v>
      </c>
      <c r="I449" s="149"/>
      <c r="L449" s="33"/>
      <c r="M449" s="150"/>
      <c r="T449" s="57"/>
      <c r="AT449" s="18" t="s">
        <v>171</v>
      </c>
      <c r="AU449" s="18" t="s">
        <v>87</v>
      </c>
    </row>
    <row r="450" spans="2:65" s="13" customFormat="1" ht="10.199999999999999">
      <c r="B450" s="157"/>
      <c r="D450" s="147" t="s">
        <v>173</v>
      </c>
      <c r="E450" s="158" t="s">
        <v>1</v>
      </c>
      <c r="F450" s="159" t="s">
        <v>643</v>
      </c>
      <c r="H450" s="160">
        <v>90</v>
      </c>
      <c r="I450" s="161"/>
      <c r="L450" s="157"/>
      <c r="M450" s="162"/>
      <c r="T450" s="163"/>
      <c r="AT450" s="158" t="s">
        <v>173</v>
      </c>
      <c r="AU450" s="158" t="s">
        <v>87</v>
      </c>
      <c r="AV450" s="13" t="s">
        <v>87</v>
      </c>
      <c r="AW450" s="13" t="s">
        <v>32</v>
      </c>
      <c r="AX450" s="13" t="s">
        <v>85</v>
      </c>
      <c r="AY450" s="158" t="s">
        <v>162</v>
      </c>
    </row>
    <row r="451" spans="2:65" s="1" customFormat="1" ht="24.15" customHeight="1">
      <c r="B451" s="33"/>
      <c r="C451" s="134" t="s">
        <v>644</v>
      </c>
      <c r="D451" s="134" t="s">
        <v>164</v>
      </c>
      <c r="E451" s="135" t="s">
        <v>645</v>
      </c>
      <c r="F451" s="136" t="s">
        <v>646</v>
      </c>
      <c r="G451" s="137" t="s">
        <v>647</v>
      </c>
      <c r="H451" s="138">
        <v>2</v>
      </c>
      <c r="I451" s="139"/>
      <c r="J451" s="140">
        <f>ROUND(I451*H451,2)</f>
        <v>0</v>
      </c>
      <c r="K451" s="136" t="s">
        <v>168</v>
      </c>
      <c r="L451" s="33"/>
      <c r="M451" s="141" t="s">
        <v>1</v>
      </c>
      <c r="N451" s="142" t="s">
        <v>42</v>
      </c>
      <c r="P451" s="143">
        <f>O451*H451</f>
        <v>0</v>
      </c>
      <c r="Q451" s="143">
        <v>0</v>
      </c>
      <c r="R451" s="143">
        <f>Q451*H451</f>
        <v>0</v>
      </c>
      <c r="S451" s="143">
        <v>2.4E-2</v>
      </c>
      <c r="T451" s="144">
        <f>S451*H451</f>
        <v>4.8000000000000001E-2</v>
      </c>
      <c r="AR451" s="145" t="s">
        <v>169</v>
      </c>
      <c r="AT451" s="145" t="s">
        <v>164</v>
      </c>
      <c r="AU451" s="145" t="s">
        <v>87</v>
      </c>
      <c r="AY451" s="18" t="s">
        <v>162</v>
      </c>
      <c r="BE451" s="146">
        <f>IF(N451="základní",J451,0)</f>
        <v>0</v>
      </c>
      <c r="BF451" s="146">
        <f>IF(N451="snížená",J451,0)</f>
        <v>0</v>
      </c>
      <c r="BG451" s="146">
        <f>IF(N451="zákl. přenesená",J451,0)</f>
        <v>0</v>
      </c>
      <c r="BH451" s="146">
        <f>IF(N451="sníž. přenesená",J451,0)</f>
        <v>0</v>
      </c>
      <c r="BI451" s="146">
        <f>IF(N451="nulová",J451,0)</f>
        <v>0</v>
      </c>
      <c r="BJ451" s="18" t="s">
        <v>85</v>
      </c>
      <c r="BK451" s="146">
        <f>ROUND(I451*H451,2)</f>
        <v>0</v>
      </c>
      <c r="BL451" s="18" t="s">
        <v>169</v>
      </c>
      <c r="BM451" s="145" t="s">
        <v>648</v>
      </c>
    </row>
    <row r="452" spans="2:65" s="1" customFormat="1" ht="28.8">
      <c r="B452" s="33"/>
      <c r="D452" s="147" t="s">
        <v>171</v>
      </c>
      <c r="F452" s="148" t="s">
        <v>649</v>
      </c>
      <c r="I452" s="149"/>
      <c r="L452" s="33"/>
      <c r="M452" s="150"/>
      <c r="T452" s="57"/>
      <c r="AT452" s="18" t="s">
        <v>171</v>
      </c>
      <c r="AU452" s="18" t="s">
        <v>87</v>
      </c>
    </row>
    <row r="453" spans="2:65" s="1" customFormat="1" ht="37.799999999999997" customHeight="1">
      <c r="B453" s="33"/>
      <c r="C453" s="134" t="s">
        <v>650</v>
      </c>
      <c r="D453" s="134" t="s">
        <v>164</v>
      </c>
      <c r="E453" s="135" t="s">
        <v>651</v>
      </c>
      <c r="F453" s="136" t="s">
        <v>652</v>
      </c>
      <c r="G453" s="137" t="s">
        <v>167</v>
      </c>
      <c r="H453" s="138">
        <v>90</v>
      </c>
      <c r="I453" s="139"/>
      <c r="J453" s="140">
        <f>ROUND(I453*H453,2)</f>
        <v>0</v>
      </c>
      <c r="K453" s="136" t="s">
        <v>168</v>
      </c>
      <c r="L453" s="33"/>
      <c r="M453" s="141" t="s">
        <v>1</v>
      </c>
      <c r="N453" s="142" t="s">
        <v>42</v>
      </c>
      <c r="P453" s="143">
        <f>O453*H453</f>
        <v>0</v>
      </c>
      <c r="Q453" s="143">
        <v>0</v>
      </c>
      <c r="R453" s="143">
        <f>Q453*H453</f>
        <v>0</v>
      </c>
      <c r="S453" s="143">
        <v>0.01</v>
      </c>
      <c r="T453" s="144">
        <f>S453*H453</f>
        <v>0.9</v>
      </c>
      <c r="AR453" s="145" t="s">
        <v>169</v>
      </c>
      <c r="AT453" s="145" t="s">
        <v>164</v>
      </c>
      <c r="AU453" s="145" t="s">
        <v>87</v>
      </c>
      <c r="AY453" s="18" t="s">
        <v>162</v>
      </c>
      <c r="BE453" s="146">
        <f>IF(N453="základní",J453,0)</f>
        <v>0</v>
      </c>
      <c r="BF453" s="146">
        <f>IF(N453="snížená",J453,0)</f>
        <v>0</v>
      </c>
      <c r="BG453" s="146">
        <f>IF(N453="zákl. přenesená",J453,0)</f>
        <v>0</v>
      </c>
      <c r="BH453" s="146">
        <f>IF(N453="sníž. přenesená",J453,0)</f>
        <v>0</v>
      </c>
      <c r="BI453" s="146">
        <f>IF(N453="nulová",J453,0)</f>
        <v>0</v>
      </c>
      <c r="BJ453" s="18" t="s">
        <v>85</v>
      </c>
      <c r="BK453" s="146">
        <f>ROUND(I453*H453,2)</f>
        <v>0</v>
      </c>
      <c r="BL453" s="18" t="s">
        <v>169</v>
      </c>
      <c r="BM453" s="145" t="s">
        <v>653</v>
      </c>
    </row>
    <row r="454" spans="2:65" s="1" customFormat="1" ht="28.8">
      <c r="B454" s="33"/>
      <c r="D454" s="147" t="s">
        <v>171</v>
      </c>
      <c r="F454" s="148" t="s">
        <v>654</v>
      </c>
      <c r="I454" s="149"/>
      <c r="L454" s="33"/>
      <c r="M454" s="150"/>
      <c r="T454" s="57"/>
      <c r="AT454" s="18" t="s">
        <v>171</v>
      </c>
      <c r="AU454" s="18" t="s">
        <v>87</v>
      </c>
    </row>
    <row r="455" spans="2:65" s="11" customFormat="1" ht="22.8" customHeight="1">
      <c r="B455" s="122"/>
      <c r="D455" s="123" t="s">
        <v>76</v>
      </c>
      <c r="E455" s="132" t="s">
        <v>655</v>
      </c>
      <c r="F455" s="132" t="s">
        <v>656</v>
      </c>
      <c r="I455" s="125"/>
      <c r="J455" s="133">
        <f>BK455</f>
        <v>0</v>
      </c>
      <c r="L455" s="122"/>
      <c r="M455" s="127"/>
      <c r="P455" s="128">
        <f>SUM(P456:P464)</f>
        <v>0</v>
      </c>
      <c r="R455" s="128">
        <f>SUM(R456:R464)</f>
        <v>0</v>
      </c>
      <c r="T455" s="129">
        <f>SUM(T456:T464)</f>
        <v>0</v>
      </c>
      <c r="AR455" s="123" t="s">
        <v>85</v>
      </c>
      <c r="AT455" s="130" t="s">
        <v>76</v>
      </c>
      <c r="AU455" s="130" t="s">
        <v>85</v>
      </c>
      <c r="AY455" s="123" t="s">
        <v>162</v>
      </c>
      <c r="BK455" s="131">
        <f>SUM(BK456:BK464)</f>
        <v>0</v>
      </c>
    </row>
    <row r="456" spans="2:65" s="1" customFormat="1" ht="24.15" customHeight="1">
      <c r="B456" s="33"/>
      <c r="C456" s="134" t="s">
        <v>657</v>
      </c>
      <c r="D456" s="134" t="s">
        <v>164</v>
      </c>
      <c r="E456" s="135" t="s">
        <v>658</v>
      </c>
      <c r="F456" s="136" t="s">
        <v>659</v>
      </c>
      <c r="G456" s="137" t="s">
        <v>241</v>
      </c>
      <c r="H456" s="138">
        <v>2.31</v>
      </c>
      <c r="I456" s="139"/>
      <c r="J456" s="140">
        <f>ROUND(I456*H456,2)</f>
        <v>0</v>
      </c>
      <c r="K456" s="136" t="s">
        <v>168</v>
      </c>
      <c r="L456" s="33"/>
      <c r="M456" s="141" t="s">
        <v>1</v>
      </c>
      <c r="N456" s="142" t="s">
        <v>42</v>
      </c>
      <c r="P456" s="143">
        <f>O456*H456</f>
        <v>0</v>
      </c>
      <c r="Q456" s="143">
        <v>0</v>
      </c>
      <c r="R456" s="143">
        <f>Q456*H456</f>
        <v>0</v>
      </c>
      <c r="S456" s="143">
        <v>0</v>
      </c>
      <c r="T456" s="144">
        <f>S456*H456</f>
        <v>0</v>
      </c>
      <c r="AR456" s="145" t="s">
        <v>169</v>
      </c>
      <c r="AT456" s="145" t="s">
        <v>164</v>
      </c>
      <c r="AU456" s="145" t="s">
        <v>87</v>
      </c>
      <c r="AY456" s="18" t="s">
        <v>162</v>
      </c>
      <c r="BE456" s="146">
        <f>IF(N456="základní",J456,0)</f>
        <v>0</v>
      </c>
      <c r="BF456" s="146">
        <f>IF(N456="snížená",J456,0)</f>
        <v>0</v>
      </c>
      <c r="BG456" s="146">
        <f>IF(N456="zákl. přenesená",J456,0)</f>
        <v>0</v>
      </c>
      <c r="BH456" s="146">
        <f>IF(N456="sníž. přenesená",J456,0)</f>
        <v>0</v>
      </c>
      <c r="BI456" s="146">
        <f>IF(N456="nulová",J456,0)</f>
        <v>0</v>
      </c>
      <c r="BJ456" s="18" t="s">
        <v>85</v>
      </c>
      <c r="BK456" s="146">
        <f>ROUND(I456*H456,2)</f>
        <v>0</v>
      </c>
      <c r="BL456" s="18" t="s">
        <v>169</v>
      </c>
      <c r="BM456" s="145" t="s">
        <v>660</v>
      </c>
    </row>
    <row r="457" spans="2:65" s="1" customFormat="1" ht="28.8">
      <c r="B457" s="33"/>
      <c r="D457" s="147" t="s">
        <v>171</v>
      </c>
      <c r="F457" s="148" t="s">
        <v>661</v>
      </c>
      <c r="I457" s="149"/>
      <c r="L457" s="33"/>
      <c r="M457" s="150"/>
      <c r="T457" s="57"/>
      <c r="AT457" s="18" t="s">
        <v>171</v>
      </c>
      <c r="AU457" s="18" t="s">
        <v>87</v>
      </c>
    </row>
    <row r="458" spans="2:65" s="1" customFormat="1" ht="24.15" customHeight="1">
      <c r="B458" s="33"/>
      <c r="C458" s="134" t="s">
        <v>662</v>
      </c>
      <c r="D458" s="134" t="s">
        <v>164</v>
      </c>
      <c r="E458" s="135" t="s">
        <v>663</v>
      </c>
      <c r="F458" s="136" t="s">
        <v>664</v>
      </c>
      <c r="G458" s="137" t="s">
        <v>241</v>
      </c>
      <c r="H458" s="138">
        <v>83.772000000000006</v>
      </c>
      <c r="I458" s="139"/>
      <c r="J458" s="140">
        <f>ROUND(I458*H458,2)</f>
        <v>0</v>
      </c>
      <c r="K458" s="136" t="s">
        <v>168</v>
      </c>
      <c r="L458" s="33"/>
      <c r="M458" s="141" t="s">
        <v>1</v>
      </c>
      <c r="N458" s="142" t="s">
        <v>42</v>
      </c>
      <c r="P458" s="143">
        <f>O458*H458</f>
        <v>0</v>
      </c>
      <c r="Q458" s="143">
        <v>0</v>
      </c>
      <c r="R458" s="143">
        <f>Q458*H458</f>
        <v>0</v>
      </c>
      <c r="S458" s="143">
        <v>0</v>
      </c>
      <c r="T458" s="144">
        <f>S458*H458</f>
        <v>0</v>
      </c>
      <c r="AR458" s="145" t="s">
        <v>169</v>
      </c>
      <c r="AT458" s="145" t="s">
        <v>164</v>
      </c>
      <c r="AU458" s="145" t="s">
        <v>87</v>
      </c>
      <c r="AY458" s="18" t="s">
        <v>162</v>
      </c>
      <c r="BE458" s="146">
        <f>IF(N458="základní",J458,0)</f>
        <v>0</v>
      </c>
      <c r="BF458" s="146">
        <f>IF(N458="snížená",J458,0)</f>
        <v>0</v>
      </c>
      <c r="BG458" s="146">
        <f>IF(N458="zákl. přenesená",J458,0)</f>
        <v>0</v>
      </c>
      <c r="BH458" s="146">
        <f>IF(N458="sníž. přenesená",J458,0)</f>
        <v>0</v>
      </c>
      <c r="BI458" s="146">
        <f>IF(N458="nulová",J458,0)</f>
        <v>0</v>
      </c>
      <c r="BJ458" s="18" t="s">
        <v>85</v>
      </c>
      <c r="BK458" s="146">
        <f>ROUND(I458*H458,2)</f>
        <v>0</v>
      </c>
      <c r="BL458" s="18" t="s">
        <v>169</v>
      </c>
      <c r="BM458" s="145" t="s">
        <v>665</v>
      </c>
    </row>
    <row r="459" spans="2:65" s="1" customFormat="1" ht="19.2">
      <c r="B459" s="33"/>
      <c r="D459" s="147" t="s">
        <v>171</v>
      </c>
      <c r="F459" s="148" t="s">
        <v>666</v>
      </c>
      <c r="I459" s="149"/>
      <c r="L459" s="33"/>
      <c r="M459" s="150"/>
      <c r="T459" s="57"/>
      <c r="AT459" s="18" t="s">
        <v>171</v>
      </c>
      <c r="AU459" s="18" t="s">
        <v>87</v>
      </c>
    </row>
    <row r="460" spans="2:65" s="1" customFormat="1" ht="24.15" customHeight="1">
      <c r="B460" s="33"/>
      <c r="C460" s="134" t="s">
        <v>667</v>
      </c>
      <c r="D460" s="134" t="s">
        <v>164</v>
      </c>
      <c r="E460" s="135" t="s">
        <v>668</v>
      </c>
      <c r="F460" s="136" t="s">
        <v>669</v>
      </c>
      <c r="G460" s="137" t="s">
        <v>241</v>
      </c>
      <c r="H460" s="138">
        <v>1591.6679999999999</v>
      </c>
      <c r="I460" s="139"/>
      <c r="J460" s="140">
        <f>ROUND(I460*H460,2)</f>
        <v>0</v>
      </c>
      <c r="K460" s="136" t="s">
        <v>168</v>
      </c>
      <c r="L460" s="33"/>
      <c r="M460" s="141" t="s">
        <v>1</v>
      </c>
      <c r="N460" s="142" t="s">
        <v>42</v>
      </c>
      <c r="P460" s="143">
        <f>O460*H460</f>
        <v>0</v>
      </c>
      <c r="Q460" s="143">
        <v>0</v>
      </c>
      <c r="R460" s="143">
        <f>Q460*H460</f>
        <v>0</v>
      </c>
      <c r="S460" s="143">
        <v>0</v>
      </c>
      <c r="T460" s="144">
        <f>S460*H460</f>
        <v>0</v>
      </c>
      <c r="AR460" s="145" t="s">
        <v>169</v>
      </c>
      <c r="AT460" s="145" t="s">
        <v>164</v>
      </c>
      <c r="AU460" s="145" t="s">
        <v>87</v>
      </c>
      <c r="AY460" s="18" t="s">
        <v>162</v>
      </c>
      <c r="BE460" s="146">
        <f>IF(N460="základní",J460,0)</f>
        <v>0</v>
      </c>
      <c r="BF460" s="146">
        <f>IF(N460="snížená",J460,0)</f>
        <v>0</v>
      </c>
      <c r="BG460" s="146">
        <f>IF(N460="zákl. přenesená",J460,0)</f>
        <v>0</v>
      </c>
      <c r="BH460" s="146">
        <f>IF(N460="sníž. přenesená",J460,0)</f>
        <v>0</v>
      </c>
      <c r="BI460" s="146">
        <f>IF(N460="nulová",J460,0)</f>
        <v>0</v>
      </c>
      <c r="BJ460" s="18" t="s">
        <v>85</v>
      </c>
      <c r="BK460" s="146">
        <f>ROUND(I460*H460,2)</f>
        <v>0</v>
      </c>
      <c r="BL460" s="18" t="s">
        <v>169</v>
      </c>
      <c r="BM460" s="145" t="s">
        <v>670</v>
      </c>
    </row>
    <row r="461" spans="2:65" s="1" customFormat="1" ht="28.8">
      <c r="B461" s="33"/>
      <c r="D461" s="147" t="s">
        <v>171</v>
      </c>
      <c r="F461" s="148" t="s">
        <v>671</v>
      </c>
      <c r="I461" s="149"/>
      <c r="L461" s="33"/>
      <c r="M461" s="150"/>
      <c r="T461" s="57"/>
      <c r="AT461" s="18" t="s">
        <v>171</v>
      </c>
      <c r="AU461" s="18" t="s">
        <v>87</v>
      </c>
    </row>
    <row r="462" spans="2:65" s="13" customFormat="1" ht="10.199999999999999">
      <c r="B462" s="157"/>
      <c r="D462" s="147" t="s">
        <v>173</v>
      </c>
      <c r="F462" s="159" t="s">
        <v>672</v>
      </c>
      <c r="H462" s="160">
        <v>1591.6679999999999</v>
      </c>
      <c r="I462" s="161"/>
      <c r="L462" s="157"/>
      <c r="M462" s="162"/>
      <c r="T462" s="163"/>
      <c r="AT462" s="158" t="s">
        <v>173</v>
      </c>
      <c r="AU462" s="158" t="s">
        <v>87</v>
      </c>
      <c r="AV462" s="13" t="s">
        <v>87</v>
      </c>
      <c r="AW462" s="13" t="s">
        <v>4</v>
      </c>
      <c r="AX462" s="13" t="s">
        <v>85</v>
      </c>
      <c r="AY462" s="158" t="s">
        <v>162</v>
      </c>
    </row>
    <row r="463" spans="2:65" s="1" customFormat="1" ht="44.25" customHeight="1">
      <c r="B463" s="33"/>
      <c r="C463" s="134" t="s">
        <v>673</v>
      </c>
      <c r="D463" s="134" t="s">
        <v>164</v>
      </c>
      <c r="E463" s="135" t="s">
        <v>674</v>
      </c>
      <c r="F463" s="136" t="s">
        <v>675</v>
      </c>
      <c r="G463" s="137" t="s">
        <v>241</v>
      </c>
      <c r="H463" s="138">
        <v>83.772000000000006</v>
      </c>
      <c r="I463" s="139"/>
      <c r="J463" s="140">
        <f>ROUND(I463*H463,2)</f>
        <v>0</v>
      </c>
      <c r="K463" s="136" t="s">
        <v>168</v>
      </c>
      <c r="L463" s="33"/>
      <c r="M463" s="141" t="s">
        <v>1</v>
      </c>
      <c r="N463" s="142" t="s">
        <v>42</v>
      </c>
      <c r="P463" s="143">
        <f>O463*H463</f>
        <v>0</v>
      </c>
      <c r="Q463" s="143">
        <v>0</v>
      </c>
      <c r="R463" s="143">
        <f>Q463*H463</f>
        <v>0</v>
      </c>
      <c r="S463" s="143">
        <v>0</v>
      </c>
      <c r="T463" s="144">
        <f>S463*H463</f>
        <v>0</v>
      </c>
      <c r="AR463" s="145" t="s">
        <v>169</v>
      </c>
      <c r="AT463" s="145" t="s">
        <v>164</v>
      </c>
      <c r="AU463" s="145" t="s">
        <v>87</v>
      </c>
      <c r="AY463" s="18" t="s">
        <v>162</v>
      </c>
      <c r="BE463" s="146">
        <f>IF(N463="základní",J463,0)</f>
        <v>0</v>
      </c>
      <c r="BF463" s="146">
        <f>IF(N463="snížená",J463,0)</f>
        <v>0</v>
      </c>
      <c r="BG463" s="146">
        <f>IF(N463="zákl. přenesená",J463,0)</f>
        <v>0</v>
      </c>
      <c r="BH463" s="146">
        <f>IF(N463="sníž. přenesená",J463,0)</f>
        <v>0</v>
      </c>
      <c r="BI463" s="146">
        <f>IF(N463="nulová",J463,0)</f>
        <v>0</v>
      </c>
      <c r="BJ463" s="18" t="s">
        <v>85</v>
      </c>
      <c r="BK463" s="146">
        <f>ROUND(I463*H463,2)</f>
        <v>0</v>
      </c>
      <c r="BL463" s="18" t="s">
        <v>169</v>
      </c>
      <c r="BM463" s="145" t="s">
        <v>676</v>
      </c>
    </row>
    <row r="464" spans="2:65" s="1" customFormat="1" ht="28.8">
      <c r="B464" s="33"/>
      <c r="D464" s="147" t="s">
        <v>171</v>
      </c>
      <c r="F464" s="148" t="s">
        <v>677</v>
      </c>
      <c r="I464" s="149"/>
      <c r="L464" s="33"/>
      <c r="M464" s="150"/>
      <c r="T464" s="57"/>
      <c r="AT464" s="18" t="s">
        <v>171</v>
      </c>
      <c r="AU464" s="18" t="s">
        <v>87</v>
      </c>
    </row>
    <row r="465" spans="2:65" s="11" customFormat="1" ht="22.8" customHeight="1">
      <c r="B465" s="122"/>
      <c r="D465" s="123" t="s">
        <v>76</v>
      </c>
      <c r="E465" s="132" t="s">
        <v>678</v>
      </c>
      <c r="F465" s="132" t="s">
        <v>679</v>
      </c>
      <c r="I465" s="125"/>
      <c r="J465" s="133">
        <f>BK465</f>
        <v>0</v>
      </c>
      <c r="L465" s="122"/>
      <c r="M465" s="127"/>
      <c r="P465" s="128">
        <f>SUM(P466:P467)</f>
        <v>0</v>
      </c>
      <c r="R465" s="128">
        <f>SUM(R466:R467)</f>
        <v>0</v>
      </c>
      <c r="T465" s="129">
        <f>SUM(T466:T467)</f>
        <v>0</v>
      </c>
      <c r="AR465" s="123" t="s">
        <v>85</v>
      </c>
      <c r="AT465" s="130" t="s">
        <v>76</v>
      </c>
      <c r="AU465" s="130" t="s">
        <v>85</v>
      </c>
      <c r="AY465" s="123" t="s">
        <v>162</v>
      </c>
      <c r="BK465" s="131">
        <f>SUM(BK466:BK467)</f>
        <v>0</v>
      </c>
    </row>
    <row r="466" spans="2:65" s="1" customFormat="1" ht="24.15" customHeight="1">
      <c r="B466" s="33"/>
      <c r="C466" s="134" t="s">
        <v>680</v>
      </c>
      <c r="D466" s="134" t="s">
        <v>164</v>
      </c>
      <c r="E466" s="135" t="s">
        <v>681</v>
      </c>
      <c r="F466" s="136" t="s">
        <v>682</v>
      </c>
      <c r="G466" s="137" t="s">
        <v>241</v>
      </c>
      <c r="H466" s="138">
        <v>342.36200000000002</v>
      </c>
      <c r="I466" s="139"/>
      <c r="J466" s="140">
        <f>ROUND(I466*H466,2)</f>
        <v>0</v>
      </c>
      <c r="K466" s="136" t="s">
        <v>168</v>
      </c>
      <c r="L466" s="33"/>
      <c r="M466" s="141" t="s">
        <v>1</v>
      </c>
      <c r="N466" s="142" t="s">
        <v>42</v>
      </c>
      <c r="P466" s="143">
        <f>O466*H466</f>
        <v>0</v>
      </c>
      <c r="Q466" s="143">
        <v>0</v>
      </c>
      <c r="R466" s="143">
        <f>Q466*H466</f>
        <v>0</v>
      </c>
      <c r="S466" s="143">
        <v>0</v>
      </c>
      <c r="T466" s="144">
        <f>S466*H466</f>
        <v>0</v>
      </c>
      <c r="AR466" s="145" t="s">
        <v>169</v>
      </c>
      <c r="AT466" s="145" t="s">
        <v>164</v>
      </c>
      <c r="AU466" s="145" t="s">
        <v>87</v>
      </c>
      <c r="AY466" s="18" t="s">
        <v>162</v>
      </c>
      <c r="BE466" s="146">
        <f>IF(N466="základní",J466,0)</f>
        <v>0</v>
      </c>
      <c r="BF466" s="146">
        <f>IF(N466="snížená",J466,0)</f>
        <v>0</v>
      </c>
      <c r="BG466" s="146">
        <f>IF(N466="zákl. přenesená",J466,0)</f>
        <v>0</v>
      </c>
      <c r="BH466" s="146">
        <f>IF(N466="sníž. přenesená",J466,0)</f>
        <v>0</v>
      </c>
      <c r="BI466" s="146">
        <f>IF(N466="nulová",J466,0)</f>
        <v>0</v>
      </c>
      <c r="BJ466" s="18" t="s">
        <v>85</v>
      </c>
      <c r="BK466" s="146">
        <f>ROUND(I466*H466,2)</f>
        <v>0</v>
      </c>
      <c r="BL466" s="18" t="s">
        <v>169</v>
      </c>
      <c r="BM466" s="145" t="s">
        <v>683</v>
      </c>
    </row>
    <row r="467" spans="2:65" s="1" customFormat="1" ht="38.4">
      <c r="B467" s="33"/>
      <c r="D467" s="147" t="s">
        <v>171</v>
      </c>
      <c r="F467" s="148" t="s">
        <v>684</v>
      </c>
      <c r="I467" s="149"/>
      <c r="L467" s="33"/>
      <c r="M467" s="150"/>
      <c r="T467" s="57"/>
      <c r="AT467" s="18" t="s">
        <v>171</v>
      </c>
      <c r="AU467" s="18" t="s">
        <v>87</v>
      </c>
    </row>
    <row r="468" spans="2:65" s="11" customFormat="1" ht="25.95" customHeight="1">
      <c r="B468" s="122"/>
      <c r="D468" s="123" t="s">
        <v>76</v>
      </c>
      <c r="E468" s="124" t="s">
        <v>685</v>
      </c>
      <c r="F468" s="124" t="s">
        <v>686</v>
      </c>
      <c r="I468" s="125"/>
      <c r="J468" s="126">
        <f>BK468</f>
        <v>0</v>
      </c>
      <c r="L468" s="122"/>
      <c r="M468" s="127"/>
      <c r="P468" s="128">
        <f>P469+P482+P520+P550+P553+P635+P711+P742+P800+P823+P857+P877+P898</f>
        <v>0</v>
      </c>
      <c r="R468" s="128">
        <f>R469+R482+R520+R550+R553+R635+R711+R742+R800+R823+R857+R877+R898</f>
        <v>55.525450319999997</v>
      </c>
      <c r="T468" s="129">
        <f>T469+T482+T520+T550+T553+T635+T711+T742+T800+T823+T857+T877+T898</f>
        <v>0.33880350000000004</v>
      </c>
      <c r="AR468" s="123" t="s">
        <v>87</v>
      </c>
      <c r="AT468" s="130" t="s">
        <v>76</v>
      </c>
      <c r="AU468" s="130" t="s">
        <v>77</v>
      </c>
      <c r="AY468" s="123" t="s">
        <v>162</v>
      </c>
      <c r="BK468" s="131">
        <f>BK469+BK482+BK520+BK550+BK553+BK635+BK711+BK742+BK800+BK823+BK857+BK877+BK898</f>
        <v>0</v>
      </c>
    </row>
    <row r="469" spans="2:65" s="11" customFormat="1" ht="22.8" customHeight="1">
      <c r="B469" s="122"/>
      <c r="D469" s="123" t="s">
        <v>76</v>
      </c>
      <c r="E469" s="132" t="s">
        <v>687</v>
      </c>
      <c r="F469" s="132" t="s">
        <v>688</v>
      </c>
      <c r="I469" s="125"/>
      <c r="J469" s="133">
        <f>BK469</f>
        <v>0</v>
      </c>
      <c r="L469" s="122"/>
      <c r="M469" s="127"/>
      <c r="P469" s="128">
        <f>SUM(P470:P481)</f>
        <v>0</v>
      </c>
      <c r="R469" s="128">
        <f>SUM(R470:R481)</f>
        <v>1.2483257000000001</v>
      </c>
      <c r="T469" s="129">
        <f>SUM(T470:T481)</f>
        <v>0</v>
      </c>
      <c r="AR469" s="123" t="s">
        <v>87</v>
      </c>
      <c r="AT469" s="130" t="s">
        <v>76</v>
      </c>
      <c r="AU469" s="130" t="s">
        <v>85</v>
      </c>
      <c r="AY469" s="123" t="s">
        <v>162</v>
      </c>
      <c r="BK469" s="131">
        <f>SUM(BK470:BK481)</f>
        <v>0</v>
      </c>
    </row>
    <row r="470" spans="2:65" s="1" customFormat="1" ht="24.15" customHeight="1">
      <c r="B470" s="33"/>
      <c r="C470" s="134" t="s">
        <v>689</v>
      </c>
      <c r="D470" s="134" t="s">
        <v>164</v>
      </c>
      <c r="E470" s="135" t="s">
        <v>690</v>
      </c>
      <c r="F470" s="136" t="s">
        <v>691</v>
      </c>
      <c r="G470" s="137" t="s">
        <v>167</v>
      </c>
      <c r="H470" s="138">
        <v>202</v>
      </c>
      <c r="I470" s="139"/>
      <c r="J470" s="140">
        <f>ROUND(I470*H470,2)</f>
        <v>0</v>
      </c>
      <c r="K470" s="136" t="s">
        <v>168</v>
      </c>
      <c r="L470" s="33"/>
      <c r="M470" s="141" t="s">
        <v>1</v>
      </c>
      <c r="N470" s="142" t="s">
        <v>42</v>
      </c>
      <c r="P470" s="143">
        <f>O470*H470</f>
        <v>0</v>
      </c>
      <c r="Q470" s="143">
        <v>0</v>
      </c>
      <c r="R470" s="143">
        <f>Q470*H470</f>
        <v>0</v>
      </c>
      <c r="S470" s="143">
        <v>0</v>
      </c>
      <c r="T470" s="144">
        <f>S470*H470</f>
        <v>0</v>
      </c>
      <c r="AR470" s="145" t="s">
        <v>288</v>
      </c>
      <c r="AT470" s="145" t="s">
        <v>164</v>
      </c>
      <c r="AU470" s="145" t="s">
        <v>87</v>
      </c>
      <c r="AY470" s="18" t="s">
        <v>162</v>
      </c>
      <c r="BE470" s="146">
        <f>IF(N470="základní",J470,0)</f>
        <v>0</v>
      </c>
      <c r="BF470" s="146">
        <f>IF(N470="snížená",J470,0)</f>
        <v>0</v>
      </c>
      <c r="BG470" s="146">
        <f>IF(N470="zákl. přenesená",J470,0)</f>
        <v>0</v>
      </c>
      <c r="BH470" s="146">
        <f>IF(N470="sníž. přenesená",J470,0)</f>
        <v>0</v>
      </c>
      <c r="BI470" s="146">
        <f>IF(N470="nulová",J470,0)</f>
        <v>0</v>
      </c>
      <c r="BJ470" s="18" t="s">
        <v>85</v>
      </c>
      <c r="BK470" s="146">
        <f>ROUND(I470*H470,2)</f>
        <v>0</v>
      </c>
      <c r="BL470" s="18" t="s">
        <v>288</v>
      </c>
      <c r="BM470" s="145" t="s">
        <v>692</v>
      </c>
    </row>
    <row r="471" spans="2:65" s="1" customFormat="1" ht="19.2">
      <c r="B471" s="33"/>
      <c r="D471" s="147" t="s">
        <v>171</v>
      </c>
      <c r="F471" s="148" t="s">
        <v>693</v>
      </c>
      <c r="I471" s="149"/>
      <c r="L471" s="33"/>
      <c r="M471" s="150"/>
      <c r="T471" s="57"/>
      <c r="AT471" s="18" t="s">
        <v>171</v>
      </c>
      <c r="AU471" s="18" t="s">
        <v>87</v>
      </c>
    </row>
    <row r="472" spans="2:65" s="1" customFormat="1" ht="16.5" customHeight="1">
      <c r="B472" s="33"/>
      <c r="C472" s="178" t="s">
        <v>410</v>
      </c>
      <c r="D472" s="178" t="s">
        <v>363</v>
      </c>
      <c r="E472" s="179" t="s">
        <v>694</v>
      </c>
      <c r="F472" s="180" t="s">
        <v>695</v>
      </c>
      <c r="G472" s="181" t="s">
        <v>241</v>
      </c>
      <c r="H472" s="182">
        <v>6.0999999999999999E-2</v>
      </c>
      <c r="I472" s="183"/>
      <c r="J472" s="184">
        <f>ROUND(I472*H472,2)</f>
        <v>0</v>
      </c>
      <c r="K472" s="180" t="s">
        <v>168</v>
      </c>
      <c r="L472" s="185"/>
      <c r="M472" s="186" t="s">
        <v>1</v>
      </c>
      <c r="N472" s="187" t="s">
        <v>42</v>
      </c>
      <c r="P472" s="143">
        <f>O472*H472</f>
        <v>0</v>
      </c>
      <c r="Q472" s="143">
        <v>1</v>
      </c>
      <c r="R472" s="143">
        <f>Q472*H472</f>
        <v>6.0999999999999999E-2</v>
      </c>
      <c r="S472" s="143">
        <v>0</v>
      </c>
      <c r="T472" s="144">
        <f>S472*H472</f>
        <v>0</v>
      </c>
      <c r="AR472" s="145" t="s">
        <v>436</v>
      </c>
      <c r="AT472" s="145" t="s">
        <v>363</v>
      </c>
      <c r="AU472" s="145" t="s">
        <v>87</v>
      </c>
      <c r="AY472" s="18" t="s">
        <v>162</v>
      </c>
      <c r="BE472" s="146">
        <f>IF(N472="základní",J472,0)</f>
        <v>0</v>
      </c>
      <c r="BF472" s="146">
        <f>IF(N472="snížená",J472,0)</f>
        <v>0</v>
      </c>
      <c r="BG472" s="146">
        <f>IF(N472="zákl. přenesená",J472,0)</f>
        <v>0</v>
      </c>
      <c r="BH472" s="146">
        <f>IF(N472="sníž. přenesená",J472,0)</f>
        <v>0</v>
      </c>
      <c r="BI472" s="146">
        <f>IF(N472="nulová",J472,0)</f>
        <v>0</v>
      </c>
      <c r="BJ472" s="18" t="s">
        <v>85</v>
      </c>
      <c r="BK472" s="146">
        <f>ROUND(I472*H472,2)</f>
        <v>0</v>
      </c>
      <c r="BL472" s="18" t="s">
        <v>288</v>
      </c>
      <c r="BM472" s="145" t="s">
        <v>696</v>
      </c>
    </row>
    <row r="473" spans="2:65" s="1" customFormat="1" ht="10.199999999999999">
      <c r="B473" s="33"/>
      <c r="D473" s="147" t="s">
        <v>171</v>
      </c>
      <c r="F473" s="148" t="s">
        <v>695</v>
      </c>
      <c r="I473" s="149"/>
      <c r="L473" s="33"/>
      <c r="M473" s="150"/>
      <c r="T473" s="57"/>
      <c r="AT473" s="18" t="s">
        <v>171</v>
      </c>
      <c r="AU473" s="18" t="s">
        <v>87</v>
      </c>
    </row>
    <row r="474" spans="2:65" s="13" customFormat="1" ht="10.199999999999999">
      <c r="B474" s="157"/>
      <c r="D474" s="147" t="s">
        <v>173</v>
      </c>
      <c r="F474" s="159" t="s">
        <v>697</v>
      </c>
      <c r="H474" s="160">
        <v>6.0999999999999999E-2</v>
      </c>
      <c r="I474" s="161"/>
      <c r="L474" s="157"/>
      <c r="M474" s="162"/>
      <c r="T474" s="163"/>
      <c r="AT474" s="158" t="s">
        <v>173</v>
      </c>
      <c r="AU474" s="158" t="s">
        <v>87</v>
      </c>
      <c r="AV474" s="13" t="s">
        <v>87</v>
      </c>
      <c r="AW474" s="13" t="s">
        <v>4</v>
      </c>
      <c r="AX474" s="13" t="s">
        <v>85</v>
      </c>
      <c r="AY474" s="158" t="s">
        <v>162</v>
      </c>
    </row>
    <row r="475" spans="2:65" s="1" customFormat="1" ht="24.15" customHeight="1">
      <c r="B475" s="33"/>
      <c r="C475" s="134" t="s">
        <v>698</v>
      </c>
      <c r="D475" s="134" t="s">
        <v>164</v>
      </c>
      <c r="E475" s="135" t="s">
        <v>699</v>
      </c>
      <c r="F475" s="136" t="s">
        <v>700</v>
      </c>
      <c r="G475" s="137" t="s">
        <v>167</v>
      </c>
      <c r="H475" s="138">
        <v>202</v>
      </c>
      <c r="I475" s="139"/>
      <c r="J475" s="140">
        <f>ROUND(I475*H475,2)</f>
        <v>0</v>
      </c>
      <c r="K475" s="136" t="s">
        <v>168</v>
      </c>
      <c r="L475" s="33"/>
      <c r="M475" s="141" t="s">
        <v>1</v>
      </c>
      <c r="N475" s="142" t="s">
        <v>42</v>
      </c>
      <c r="P475" s="143">
        <f>O475*H475</f>
        <v>0</v>
      </c>
      <c r="Q475" s="143">
        <v>4.0000000000000002E-4</v>
      </c>
      <c r="R475" s="143">
        <f>Q475*H475</f>
        <v>8.0800000000000011E-2</v>
      </c>
      <c r="S475" s="143">
        <v>0</v>
      </c>
      <c r="T475" s="144">
        <f>S475*H475</f>
        <v>0</v>
      </c>
      <c r="AR475" s="145" t="s">
        <v>288</v>
      </c>
      <c r="AT475" s="145" t="s">
        <v>164</v>
      </c>
      <c r="AU475" s="145" t="s">
        <v>87</v>
      </c>
      <c r="AY475" s="18" t="s">
        <v>162</v>
      </c>
      <c r="BE475" s="146">
        <f>IF(N475="základní",J475,0)</f>
        <v>0</v>
      </c>
      <c r="BF475" s="146">
        <f>IF(N475="snížená",J475,0)</f>
        <v>0</v>
      </c>
      <c r="BG475" s="146">
        <f>IF(N475="zákl. přenesená",J475,0)</f>
        <v>0</v>
      </c>
      <c r="BH475" s="146">
        <f>IF(N475="sníž. přenesená",J475,0)</f>
        <v>0</v>
      </c>
      <c r="BI475" s="146">
        <f>IF(N475="nulová",J475,0)</f>
        <v>0</v>
      </c>
      <c r="BJ475" s="18" t="s">
        <v>85</v>
      </c>
      <c r="BK475" s="146">
        <f>ROUND(I475*H475,2)</f>
        <v>0</v>
      </c>
      <c r="BL475" s="18" t="s">
        <v>288</v>
      </c>
      <c r="BM475" s="145" t="s">
        <v>701</v>
      </c>
    </row>
    <row r="476" spans="2:65" s="1" customFormat="1" ht="19.2">
      <c r="B476" s="33"/>
      <c r="D476" s="147" t="s">
        <v>171</v>
      </c>
      <c r="F476" s="148" t="s">
        <v>702</v>
      </c>
      <c r="I476" s="149"/>
      <c r="L476" s="33"/>
      <c r="M476" s="150"/>
      <c r="T476" s="57"/>
      <c r="AT476" s="18" t="s">
        <v>171</v>
      </c>
      <c r="AU476" s="18" t="s">
        <v>87</v>
      </c>
    </row>
    <row r="477" spans="2:65" s="1" customFormat="1" ht="49.05" customHeight="1">
      <c r="B477" s="33"/>
      <c r="C477" s="178" t="s">
        <v>703</v>
      </c>
      <c r="D477" s="178" t="s">
        <v>363</v>
      </c>
      <c r="E477" s="179" t="s">
        <v>704</v>
      </c>
      <c r="F477" s="180" t="s">
        <v>705</v>
      </c>
      <c r="G477" s="181" t="s">
        <v>167</v>
      </c>
      <c r="H477" s="182">
        <v>235.43100000000001</v>
      </c>
      <c r="I477" s="183"/>
      <c r="J477" s="184">
        <f>ROUND(I477*H477,2)</f>
        <v>0</v>
      </c>
      <c r="K477" s="180" t="s">
        <v>168</v>
      </c>
      <c r="L477" s="185"/>
      <c r="M477" s="186" t="s">
        <v>1</v>
      </c>
      <c r="N477" s="187" t="s">
        <v>42</v>
      </c>
      <c r="P477" s="143">
        <f>O477*H477</f>
        <v>0</v>
      </c>
      <c r="Q477" s="143">
        <v>4.7000000000000002E-3</v>
      </c>
      <c r="R477" s="143">
        <f>Q477*H477</f>
        <v>1.1065257000000002</v>
      </c>
      <c r="S477" s="143">
        <v>0</v>
      </c>
      <c r="T477" s="144">
        <f>S477*H477</f>
        <v>0</v>
      </c>
      <c r="AR477" s="145" t="s">
        <v>436</v>
      </c>
      <c r="AT477" s="145" t="s">
        <v>363</v>
      </c>
      <c r="AU477" s="145" t="s">
        <v>87</v>
      </c>
      <c r="AY477" s="18" t="s">
        <v>162</v>
      </c>
      <c r="BE477" s="146">
        <f>IF(N477="základní",J477,0)</f>
        <v>0</v>
      </c>
      <c r="BF477" s="146">
        <f>IF(N477="snížená",J477,0)</f>
        <v>0</v>
      </c>
      <c r="BG477" s="146">
        <f>IF(N477="zákl. přenesená",J477,0)</f>
        <v>0</v>
      </c>
      <c r="BH477" s="146">
        <f>IF(N477="sníž. přenesená",J477,0)</f>
        <v>0</v>
      </c>
      <c r="BI477" s="146">
        <f>IF(N477="nulová",J477,0)</f>
        <v>0</v>
      </c>
      <c r="BJ477" s="18" t="s">
        <v>85</v>
      </c>
      <c r="BK477" s="146">
        <f>ROUND(I477*H477,2)</f>
        <v>0</v>
      </c>
      <c r="BL477" s="18" t="s">
        <v>288</v>
      </c>
      <c r="BM477" s="145" t="s">
        <v>706</v>
      </c>
    </row>
    <row r="478" spans="2:65" s="1" customFormat="1" ht="38.4">
      <c r="B478" s="33"/>
      <c r="D478" s="147" t="s">
        <v>171</v>
      </c>
      <c r="F478" s="148" t="s">
        <v>705</v>
      </c>
      <c r="I478" s="149"/>
      <c r="L478" s="33"/>
      <c r="M478" s="150"/>
      <c r="T478" s="57"/>
      <c r="AT478" s="18" t="s">
        <v>171</v>
      </c>
      <c r="AU478" s="18" t="s">
        <v>87</v>
      </c>
    </row>
    <row r="479" spans="2:65" s="13" customFormat="1" ht="10.199999999999999">
      <c r="B479" s="157"/>
      <c r="D479" s="147" t="s">
        <v>173</v>
      </c>
      <c r="F479" s="159" t="s">
        <v>707</v>
      </c>
      <c r="H479" s="160">
        <v>235.43100000000001</v>
      </c>
      <c r="I479" s="161"/>
      <c r="L479" s="157"/>
      <c r="M479" s="162"/>
      <c r="T479" s="163"/>
      <c r="AT479" s="158" t="s">
        <v>173</v>
      </c>
      <c r="AU479" s="158" t="s">
        <v>87</v>
      </c>
      <c r="AV479" s="13" t="s">
        <v>87</v>
      </c>
      <c r="AW479" s="13" t="s">
        <v>4</v>
      </c>
      <c r="AX479" s="13" t="s">
        <v>85</v>
      </c>
      <c r="AY479" s="158" t="s">
        <v>162</v>
      </c>
    </row>
    <row r="480" spans="2:65" s="1" customFormat="1" ht="33" customHeight="1">
      <c r="B480" s="33"/>
      <c r="C480" s="134" t="s">
        <v>708</v>
      </c>
      <c r="D480" s="134" t="s">
        <v>164</v>
      </c>
      <c r="E480" s="135" t="s">
        <v>709</v>
      </c>
      <c r="F480" s="136" t="s">
        <v>710</v>
      </c>
      <c r="G480" s="137" t="s">
        <v>711</v>
      </c>
      <c r="H480" s="188"/>
      <c r="I480" s="139"/>
      <c r="J480" s="140">
        <f>ROUND(I480*H480,2)</f>
        <v>0</v>
      </c>
      <c r="K480" s="136" t="s">
        <v>168</v>
      </c>
      <c r="L480" s="33"/>
      <c r="M480" s="141" t="s">
        <v>1</v>
      </c>
      <c r="N480" s="142" t="s">
        <v>42</v>
      </c>
      <c r="P480" s="143">
        <f>O480*H480</f>
        <v>0</v>
      </c>
      <c r="Q480" s="143">
        <v>0</v>
      </c>
      <c r="R480" s="143">
        <f>Q480*H480</f>
        <v>0</v>
      </c>
      <c r="S480" s="143">
        <v>0</v>
      </c>
      <c r="T480" s="144">
        <f>S480*H480</f>
        <v>0</v>
      </c>
      <c r="AR480" s="145" t="s">
        <v>288</v>
      </c>
      <c r="AT480" s="145" t="s">
        <v>164</v>
      </c>
      <c r="AU480" s="145" t="s">
        <v>87</v>
      </c>
      <c r="AY480" s="18" t="s">
        <v>162</v>
      </c>
      <c r="BE480" s="146">
        <f>IF(N480="základní",J480,0)</f>
        <v>0</v>
      </c>
      <c r="BF480" s="146">
        <f>IF(N480="snížená",J480,0)</f>
        <v>0</v>
      </c>
      <c r="BG480" s="146">
        <f>IF(N480="zákl. přenesená",J480,0)</f>
        <v>0</v>
      </c>
      <c r="BH480" s="146">
        <f>IF(N480="sníž. přenesená",J480,0)</f>
        <v>0</v>
      </c>
      <c r="BI480" s="146">
        <f>IF(N480="nulová",J480,0)</f>
        <v>0</v>
      </c>
      <c r="BJ480" s="18" t="s">
        <v>85</v>
      </c>
      <c r="BK480" s="146">
        <f>ROUND(I480*H480,2)</f>
        <v>0</v>
      </c>
      <c r="BL480" s="18" t="s">
        <v>288</v>
      </c>
      <c r="BM480" s="145" t="s">
        <v>712</v>
      </c>
    </row>
    <row r="481" spans="2:65" s="1" customFormat="1" ht="28.8">
      <c r="B481" s="33"/>
      <c r="D481" s="147" t="s">
        <v>171</v>
      </c>
      <c r="F481" s="148" t="s">
        <v>713</v>
      </c>
      <c r="I481" s="149"/>
      <c r="L481" s="33"/>
      <c r="M481" s="150"/>
      <c r="T481" s="57"/>
      <c r="AT481" s="18" t="s">
        <v>171</v>
      </c>
      <c r="AU481" s="18" t="s">
        <v>87</v>
      </c>
    </row>
    <row r="482" spans="2:65" s="11" customFormat="1" ht="22.8" customHeight="1">
      <c r="B482" s="122"/>
      <c r="D482" s="123" t="s">
        <v>76</v>
      </c>
      <c r="E482" s="132" t="s">
        <v>714</v>
      </c>
      <c r="F482" s="132" t="s">
        <v>715</v>
      </c>
      <c r="I482" s="125"/>
      <c r="J482" s="133">
        <f>BK482</f>
        <v>0</v>
      </c>
      <c r="L482" s="122"/>
      <c r="M482" s="127"/>
      <c r="P482" s="128">
        <f>SUM(P483:P519)</f>
        <v>0</v>
      </c>
      <c r="R482" s="128">
        <f>SUM(R483:R519)</f>
        <v>21.078454320000002</v>
      </c>
      <c r="T482" s="129">
        <f>SUM(T483:T519)</f>
        <v>0</v>
      </c>
      <c r="AR482" s="123" t="s">
        <v>87</v>
      </c>
      <c r="AT482" s="130" t="s">
        <v>76</v>
      </c>
      <c r="AU482" s="130" t="s">
        <v>85</v>
      </c>
      <c r="AY482" s="123" t="s">
        <v>162</v>
      </c>
      <c r="BK482" s="131">
        <f>SUM(BK483:BK519)</f>
        <v>0</v>
      </c>
    </row>
    <row r="483" spans="2:65" s="1" customFormat="1" ht="24.15" customHeight="1">
      <c r="B483" s="33"/>
      <c r="C483" s="134" t="s">
        <v>716</v>
      </c>
      <c r="D483" s="134" t="s">
        <v>164</v>
      </c>
      <c r="E483" s="135" t="s">
        <v>717</v>
      </c>
      <c r="F483" s="136" t="s">
        <v>718</v>
      </c>
      <c r="G483" s="137" t="s">
        <v>167</v>
      </c>
      <c r="H483" s="138">
        <v>150</v>
      </c>
      <c r="I483" s="139"/>
      <c r="J483" s="140">
        <f>ROUND(I483*H483,2)</f>
        <v>0</v>
      </c>
      <c r="K483" s="136" t="s">
        <v>168</v>
      </c>
      <c r="L483" s="33"/>
      <c r="M483" s="141" t="s">
        <v>1</v>
      </c>
      <c r="N483" s="142" t="s">
        <v>42</v>
      </c>
      <c r="P483" s="143">
        <f>O483*H483</f>
        <v>0</v>
      </c>
      <c r="Q483" s="143">
        <v>0</v>
      </c>
      <c r="R483" s="143">
        <f>Q483*H483</f>
        <v>0</v>
      </c>
      <c r="S483" s="143">
        <v>0</v>
      </c>
      <c r="T483" s="144">
        <f>S483*H483</f>
        <v>0</v>
      </c>
      <c r="AR483" s="145" t="s">
        <v>288</v>
      </c>
      <c r="AT483" s="145" t="s">
        <v>164</v>
      </c>
      <c r="AU483" s="145" t="s">
        <v>87</v>
      </c>
      <c r="AY483" s="18" t="s">
        <v>162</v>
      </c>
      <c r="BE483" s="146">
        <f>IF(N483="základní",J483,0)</f>
        <v>0</v>
      </c>
      <c r="BF483" s="146">
        <f>IF(N483="snížená",J483,0)</f>
        <v>0</v>
      </c>
      <c r="BG483" s="146">
        <f>IF(N483="zákl. přenesená",J483,0)</f>
        <v>0</v>
      </c>
      <c r="BH483" s="146">
        <f>IF(N483="sníž. přenesená",J483,0)</f>
        <v>0</v>
      </c>
      <c r="BI483" s="146">
        <f>IF(N483="nulová",J483,0)</f>
        <v>0</v>
      </c>
      <c r="BJ483" s="18" t="s">
        <v>85</v>
      </c>
      <c r="BK483" s="146">
        <f>ROUND(I483*H483,2)</f>
        <v>0</v>
      </c>
      <c r="BL483" s="18" t="s">
        <v>288</v>
      </c>
      <c r="BM483" s="145" t="s">
        <v>719</v>
      </c>
    </row>
    <row r="484" spans="2:65" s="1" customFormat="1" ht="19.2">
      <c r="B484" s="33"/>
      <c r="D484" s="147" t="s">
        <v>171</v>
      </c>
      <c r="F484" s="148" t="s">
        <v>720</v>
      </c>
      <c r="I484" s="149"/>
      <c r="L484" s="33"/>
      <c r="M484" s="150"/>
      <c r="T484" s="57"/>
      <c r="AT484" s="18" t="s">
        <v>171</v>
      </c>
      <c r="AU484" s="18" t="s">
        <v>87</v>
      </c>
    </row>
    <row r="485" spans="2:65" s="1" customFormat="1" ht="49.05" customHeight="1">
      <c r="B485" s="33"/>
      <c r="C485" s="178" t="s">
        <v>721</v>
      </c>
      <c r="D485" s="178" t="s">
        <v>363</v>
      </c>
      <c r="E485" s="179" t="s">
        <v>722</v>
      </c>
      <c r="F485" s="180" t="s">
        <v>723</v>
      </c>
      <c r="G485" s="181" t="s">
        <v>167</v>
      </c>
      <c r="H485" s="182">
        <v>174.82499999999999</v>
      </c>
      <c r="I485" s="183"/>
      <c r="J485" s="184">
        <f>ROUND(I485*H485,2)</f>
        <v>0</v>
      </c>
      <c r="K485" s="180" t="s">
        <v>168</v>
      </c>
      <c r="L485" s="185"/>
      <c r="M485" s="186" t="s">
        <v>1</v>
      </c>
      <c r="N485" s="187" t="s">
        <v>42</v>
      </c>
      <c r="P485" s="143">
        <f>O485*H485</f>
        <v>0</v>
      </c>
      <c r="Q485" s="143">
        <v>1.4E-3</v>
      </c>
      <c r="R485" s="143">
        <f>Q485*H485</f>
        <v>0.24475499999999997</v>
      </c>
      <c r="S485" s="143">
        <v>0</v>
      </c>
      <c r="T485" s="144">
        <f>S485*H485</f>
        <v>0</v>
      </c>
      <c r="AR485" s="145" t="s">
        <v>436</v>
      </c>
      <c r="AT485" s="145" t="s">
        <v>363</v>
      </c>
      <c r="AU485" s="145" t="s">
        <v>87</v>
      </c>
      <c r="AY485" s="18" t="s">
        <v>162</v>
      </c>
      <c r="BE485" s="146">
        <f>IF(N485="základní",J485,0)</f>
        <v>0</v>
      </c>
      <c r="BF485" s="146">
        <f>IF(N485="snížená",J485,0)</f>
        <v>0</v>
      </c>
      <c r="BG485" s="146">
        <f>IF(N485="zákl. přenesená",J485,0)</f>
        <v>0</v>
      </c>
      <c r="BH485" s="146">
        <f>IF(N485="sníž. přenesená",J485,0)</f>
        <v>0</v>
      </c>
      <c r="BI485" s="146">
        <f>IF(N485="nulová",J485,0)</f>
        <v>0</v>
      </c>
      <c r="BJ485" s="18" t="s">
        <v>85</v>
      </c>
      <c r="BK485" s="146">
        <f>ROUND(I485*H485,2)</f>
        <v>0</v>
      </c>
      <c r="BL485" s="18" t="s">
        <v>288</v>
      </c>
      <c r="BM485" s="145" t="s">
        <v>724</v>
      </c>
    </row>
    <row r="486" spans="2:65" s="1" customFormat="1" ht="28.8">
      <c r="B486" s="33"/>
      <c r="D486" s="147" t="s">
        <v>171</v>
      </c>
      <c r="F486" s="148" t="s">
        <v>723</v>
      </c>
      <c r="I486" s="149"/>
      <c r="L486" s="33"/>
      <c r="M486" s="150"/>
      <c r="T486" s="57"/>
      <c r="AT486" s="18" t="s">
        <v>171</v>
      </c>
      <c r="AU486" s="18" t="s">
        <v>87</v>
      </c>
    </row>
    <row r="487" spans="2:65" s="13" customFormat="1" ht="10.199999999999999">
      <c r="B487" s="157"/>
      <c r="D487" s="147" t="s">
        <v>173</v>
      </c>
      <c r="F487" s="159" t="s">
        <v>725</v>
      </c>
      <c r="H487" s="160">
        <v>174.82499999999999</v>
      </c>
      <c r="I487" s="161"/>
      <c r="L487" s="157"/>
      <c r="M487" s="162"/>
      <c r="T487" s="163"/>
      <c r="AT487" s="158" t="s">
        <v>173</v>
      </c>
      <c r="AU487" s="158" t="s">
        <v>87</v>
      </c>
      <c r="AV487" s="13" t="s">
        <v>87</v>
      </c>
      <c r="AW487" s="13" t="s">
        <v>4</v>
      </c>
      <c r="AX487" s="13" t="s">
        <v>85</v>
      </c>
      <c r="AY487" s="158" t="s">
        <v>162</v>
      </c>
    </row>
    <row r="488" spans="2:65" s="1" customFormat="1" ht="24.15" customHeight="1">
      <c r="B488" s="33"/>
      <c r="C488" s="134" t="s">
        <v>726</v>
      </c>
      <c r="D488" s="134" t="s">
        <v>164</v>
      </c>
      <c r="E488" s="135" t="s">
        <v>727</v>
      </c>
      <c r="F488" s="136" t="s">
        <v>728</v>
      </c>
      <c r="G488" s="137" t="s">
        <v>167</v>
      </c>
      <c r="H488" s="138">
        <v>150</v>
      </c>
      <c r="I488" s="139"/>
      <c r="J488" s="140">
        <f>ROUND(I488*H488,2)</f>
        <v>0</v>
      </c>
      <c r="K488" s="136" t="s">
        <v>168</v>
      </c>
      <c r="L488" s="33"/>
      <c r="M488" s="141" t="s">
        <v>1</v>
      </c>
      <c r="N488" s="142" t="s">
        <v>42</v>
      </c>
      <c r="P488" s="143">
        <f>O488*H488</f>
        <v>0</v>
      </c>
      <c r="Q488" s="143">
        <v>7.6999999999999996E-4</v>
      </c>
      <c r="R488" s="143">
        <f>Q488*H488</f>
        <v>0.11549999999999999</v>
      </c>
      <c r="S488" s="143">
        <v>0</v>
      </c>
      <c r="T488" s="144">
        <f>S488*H488</f>
        <v>0</v>
      </c>
      <c r="AR488" s="145" t="s">
        <v>288</v>
      </c>
      <c r="AT488" s="145" t="s">
        <v>164</v>
      </c>
      <c r="AU488" s="145" t="s">
        <v>87</v>
      </c>
      <c r="AY488" s="18" t="s">
        <v>162</v>
      </c>
      <c r="BE488" s="146">
        <f>IF(N488="základní",J488,0)</f>
        <v>0</v>
      </c>
      <c r="BF488" s="146">
        <f>IF(N488="snížená",J488,0)</f>
        <v>0</v>
      </c>
      <c r="BG488" s="146">
        <f>IF(N488="zákl. přenesená",J488,0)</f>
        <v>0</v>
      </c>
      <c r="BH488" s="146">
        <f>IF(N488="sníž. přenesená",J488,0)</f>
        <v>0</v>
      </c>
      <c r="BI488" s="146">
        <f>IF(N488="nulová",J488,0)</f>
        <v>0</v>
      </c>
      <c r="BJ488" s="18" t="s">
        <v>85</v>
      </c>
      <c r="BK488" s="146">
        <f>ROUND(I488*H488,2)</f>
        <v>0</v>
      </c>
      <c r="BL488" s="18" t="s">
        <v>288</v>
      </c>
      <c r="BM488" s="145" t="s">
        <v>729</v>
      </c>
    </row>
    <row r="489" spans="2:65" s="1" customFormat="1" ht="19.2">
      <c r="B489" s="33"/>
      <c r="D489" s="147" t="s">
        <v>171</v>
      </c>
      <c r="F489" s="148" t="s">
        <v>730</v>
      </c>
      <c r="I489" s="149"/>
      <c r="L489" s="33"/>
      <c r="M489" s="150"/>
      <c r="T489" s="57"/>
      <c r="AT489" s="18" t="s">
        <v>171</v>
      </c>
      <c r="AU489" s="18" t="s">
        <v>87</v>
      </c>
    </row>
    <row r="490" spans="2:65" s="1" customFormat="1" ht="24.15" customHeight="1">
      <c r="B490" s="33"/>
      <c r="C490" s="134" t="s">
        <v>731</v>
      </c>
      <c r="D490" s="134" t="s">
        <v>164</v>
      </c>
      <c r="E490" s="135" t="s">
        <v>732</v>
      </c>
      <c r="F490" s="136" t="s">
        <v>733</v>
      </c>
      <c r="G490" s="137" t="s">
        <v>167</v>
      </c>
      <c r="H490" s="138">
        <v>150</v>
      </c>
      <c r="I490" s="139"/>
      <c r="J490" s="140">
        <f>ROUND(I490*H490,2)</f>
        <v>0</v>
      </c>
      <c r="K490" s="136" t="s">
        <v>168</v>
      </c>
      <c r="L490" s="33"/>
      <c r="M490" s="141" t="s">
        <v>1</v>
      </c>
      <c r="N490" s="142" t="s">
        <v>42</v>
      </c>
      <c r="P490" s="143">
        <f>O490*H490</f>
        <v>0</v>
      </c>
      <c r="Q490" s="143">
        <v>8.8000000000000003E-4</v>
      </c>
      <c r="R490" s="143">
        <f>Q490*H490</f>
        <v>0.13200000000000001</v>
      </c>
      <c r="S490" s="143">
        <v>0</v>
      </c>
      <c r="T490" s="144">
        <f>S490*H490</f>
        <v>0</v>
      </c>
      <c r="AR490" s="145" t="s">
        <v>288</v>
      </c>
      <c r="AT490" s="145" t="s">
        <v>164</v>
      </c>
      <c r="AU490" s="145" t="s">
        <v>87</v>
      </c>
      <c r="AY490" s="18" t="s">
        <v>162</v>
      </c>
      <c r="BE490" s="146">
        <f>IF(N490="základní",J490,0)</f>
        <v>0</v>
      </c>
      <c r="BF490" s="146">
        <f>IF(N490="snížená",J490,0)</f>
        <v>0</v>
      </c>
      <c r="BG490" s="146">
        <f>IF(N490="zákl. přenesená",J490,0)</f>
        <v>0</v>
      </c>
      <c r="BH490" s="146">
        <f>IF(N490="sníž. přenesená",J490,0)</f>
        <v>0</v>
      </c>
      <c r="BI490" s="146">
        <f>IF(N490="nulová",J490,0)</f>
        <v>0</v>
      </c>
      <c r="BJ490" s="18" t="s">
        <v>85</v>
      </c>
      <c r="BK490" s="146">
        <f>ROUND(I490*H490,2)</f>
        <v>0</v>
      </c>
      <c r="BL490" s="18" t="s">
        <v>288</v>
      </c>
      <c r="BM490" s="145" t="s">
        <v>734</v>
      </c>
    </row>
    <row r="491" spans="2:65" s="1" customFormat="1" ht="19.2">
      <c r="B491" s="33"/>
      <c r="D491" s="147" t="s">
        <v>171</v>
      </c>
      <c r="F491" s="148" t="s">
        <v>735</v>
      </c>
      <c r="I491" s="149"/>
      <c r="L491" s="33"/>
      <c r="M491" s="150"/>
      <c r="T491" s="57"/>
      <c r="AT491" s="18" t="s">
        <v>171</v>
      </c>
      <c r="AU491" s="18" t="s">
        <v>87</v>
      </c>
    </row>
    <row r="492" spans="2:65" s="1" customFormat="1" ht="44.25" customHeight="1">
      <c r="B492" s="33"/>
      <c r="C492" s="178" t="s">
        <v>736</v>
      </c>
      <c r="D492" s="178" t="s">
        <v>363</v>
      </c>
      <c r="E492" s="179" t="s">
        <v>737</v>
      </c>
      <c r="F492" s="180" t="s">
        <v>738</v>
      </c>
      <c r="G492" s="181" t="s">
        <v>167</v>
      </c>
      <c r="H492" s="182">
        <v>174.82499999999999</v>
      </c>
      <c r="I492" s="183"/>
      <c r="J492" s="184">
        <f>ROUND(I492*H492,2)</f>
        <v>0</v>
      </c>
      <c r="K492" s="180" t="s">
        <v>168</v>
      </c>
      <c r="L492" s="185"/>
      <c r="M492" s="186" t="s">
        <v>1</v>
      </c>
      <c r="N492" s="187" t="s">
        <v>42</v>
      </c>
      <c r="P492" s="143">
        <f>O492*H492</f>
        <v>0</v>
      </c>
      <c r="Q492" s="143">
        <v>5.4000000000000003E-3</v>
      </c>
      <c r="R492" s="143">
        <f>Q492*H492</f>
        <v>0.94405499999999998</v>
      </c>
      <c r="S492" s="143">
        <v>0</v>
      </c>
      <c r="T492" s="144">
        <f>S492*H492</f>
        <v>0</v>
      </c>
      <c r="AR492" s="145" t="s">
        <v>436</v>
      </c>
      <c r="AT492" s="145" t="s">
        <v>363</v>
      </c>
      <c r="AU492" s="145" t="s">
        <v>87</v>
      </c>
      <c r="AY492" s="18" t="s">
        <v>162</v>
      </c>
      <c r="BE492" s="146">
        <f>IF(N492="základní",J492,0)</f>
        <v>0</v>
      </c>
      <c r="BF492" s="146">
        <f>IF(N492="snížená",J492,0)</f>
        <v>0</v>
      </c>
      <c r="BG492" s="146">
        <f>IF(N492="zákl. přenesená",J492,0)</f>
        <v>0</v>
      </c>
      <c r="BH492" s="146">
        <f>IF(N492="sníž. přenesená",J492,0)</f>
        <v>0</v>
      </c>
      <c r="BI492" s="146">
        <f>IF(N492="nulová",J492,0)</f>
        <v>0</v>
      </c>
      <c r="BJ492" s="18" t="s">
        <v>85</v>
      </c>
      <c r="BK492" s="146">
        <f>ROUND(I492*H492,2)</f>
        <v>0</v>
      </c>
      <c r="BL492" s="18" t="s">
        <v>288</v>
      </c>
      <c r="BM492" s="145" t="s">
        <v>739</v>
      </c>
    </row>
    <row r="493" spans="2:65" s="1" customFormat="1" ht="28.8">
      <c r="B493" s="33"/>
      <c r="D493" s="147" t="s">
        <v>171</v>
      </c>
      <c r="F493" s="148" t="s">
        <v>738</v>
      </c>
      <c r="I493" s="149"/>
      <c r="L493" s="33"/>
      <c r="M493" s="150"/>
      <c r="T493" s="57"/>
      <c r="AT493" s="18" t="s">
        <v>171</v>
      </c>
      <c r="AU493" s="18" t="s">
        <v>87</v>
      </c>
    </row>
    <row r="494" spans="2:65" s="13" customFormat="1" ht="10.199999999999999">
      <c r="B494" s="157"/>
      <c r="D494" s="147" t="s">
        <v>173</v>
      </c>
      <c r="F494" s="159" t="s">
        <v>725</v>
      </c>
      <c r="H494" s="160">
        <v>174.82499999999999</v>
      </c>
      <c r="I494" s="161"/>
      <c r="L494" s="157"/>
      <c r="M494" s="162"/>
      <c r="T494" s="163"/>
      <c r="AT494" s="158" t="s">
        <v>173</v>
      </c>
      <c r="AU494" s="158" t="s">
        <v>87</v>
      </c>
      <c r="AV494" s="13" t="s">
        <v>87</v>
      </c>
      <c r="AW494" s="13" t="s">
        <v>4</v>
      </c>
      <c r="AX494" s="13" t="s">
        <v>85</v>
      </c>
      <c r="AY494" s="158" t="s">
        <v>162</v>
      </c>
    </row>
    <row r="495" spans="2:65" s="1" customFormat="1" ht="33" customHeight="1">
      <c r="B495" s="33"/>
      <c r="C495" s="134" t="s">
        <v>740</v>
      </c>
      <c r="D495" s="134" t="s">
        <v>164</v>
      </c>
      <c r="E495" s="135" t="s">
        <v>741</v>
      </c>
      <c r="F495" s="136" t="s">
        <v>742</v>
      </c>
      <c r="G495" s="137" t="s">
        <v>167</v>
      </c>
      <c r="H495" s="138">
        <v>130</v>
      </c>
      <c r="I495" s="139"/>
      <c r="J495" s="140">
        <f>ROUND(I495*H495,2)</f>
        <v>0</v>
      </c>
      <c r="K495" s="136" t="s">
        <v>168</v>
      </c>
      <c r="L495" s="33"/>
      <c r="M495" s="141" t="s">
        <v>1</v>
      </c>
      <c r="N495" s="142" t="s">
        <v>42</v>
      </c>
      <c r="P495" s="143">
        <f>O495*H495</f>
        <v>0</v>
      </c>
      <c r="Q495" s="143">
        <v>2.9299999999999999E-3</v>
      </c>
      <c r="R495" s="143">
        <f>Q495*H495</f>
        <v>0.38089999999999996</v>
      </c>
      <c r="S495" s="143">
        <v>0</v>
      </c>
      <c r="T495" s="144">
        <f>S495*H495</f>
        <v>0</v>
      </c>
      <c r="AR495" s="145" t="s">
        <v>288</v>
      </c>
      <c r="AT495" s="145" t="s">
        <v>164</v>
      </c>
      <c r="AU495" s="145" t="s">
        <v>87</v>
      </c>
      <c r="AY495" s="18" t="s">
        <v>162</v>
      </c>
      <c r="BE495" s="146">
        <f>IF(N495="základní",J495,0)</f>
        <v>0</v>
      </c>
      <c r="BF495" s="146">
        <f>IF(N495="snížená",J495,0)</f>
        <v>0</v>
      </c>
      <c r="BG495" s="146">
        <f>IF(N495="zákl. přenesená",J495,0)</f>
        <v>0</v>
      </c>
      <c r="BH495" s="146">
        <f>IF(N495="sníž. přenesená",J495,0)</f>
        <v>0</v>
      </c>
      <c r="BI495" s="146">
        <f>IF(N495="nulová",J495,0)</f>
        <v>0</v>
      </c>
      <c r="BJ495" s="18" t="s">
        <v>85</v>
      </c>
      <c r="BK495" s="146">
        <f>ROUND(I495*H495,2)</f>
        <v>0</v>
      </c>
      <c r="BL495" s="18" t="s">
        <v>288</v>
      </c>
      <c r="BM495" s="145" t="s">
        <v>743</v>
      </c>
    </row>
    <row r="496" spans="2:65" s="1" customFormat="1" ht="28.8">
      <c r="B496" s="33"/>
      <c r="D496" s="147" t="s">
        <v>171</v>
      </c>
      <c r="F496" s="148" t="s">
        <v>744</v>
      </c>
      <c r="I496" s="149"/>
      <c r="L496" s="33"/>
      <c r="M496" s="150"/>
      <c r="T496" s="57"/>
      <c r="AT496" s="18" t="s">
        <v>171</v>
      </c>
      <c r="AU496" s="18" t="s">
        <v>87</v>
      </c>
    </row>
    <row r="497" spans="2:65" s="1" customFormat="1" ht="37.799999999999997" customHeight="1">
      <c r="B497" s="33"/>
      <c r="C497" s="134" t="s">
        <v>745</v>
      </c>
      <c r="D497" s="134" t="s">
        <v>164</v>
      </c>
      <c r="E497" s="135" t="s">
        <v>746</v>
      </c>
      <c r="F497" s="136" t="s">
        <v>747</v>
      </c>
      <c r="G497" s="137" t="s">
        <v>504</v>
      </c>
      <c r="H497" s="138">
        <v>57.28</v>
      </c>
      <c r="I497" s="139"/>
      <c r="J497" s="140">
        <f>ROUND(I497*H497,2)</f>
        <v>0</v>
      </c>
      <c r="K497" s="136" t="s">
        <v>168</v>
      </c>
      <c r="L497" s="33"/>
      <c r="M497" s="141" t="s">
        <v>1</v>
      </c>
      <c r="N497" s="142" t="s">
        <v>42</v>
      </c>
      <c r="P497" s="143">
        <f>O497*H497</f>
        <v>0</v>
      </c>
      <c r="Q497" s="143">
        <v>5.9999999999999995E-4</v>
      </c>
      <c r="R497" s="143">
        <f>Q497*H497</f>
        <v>3.4367999999999996E-2</v>
      </c>
      <c r="S497" s="143">
        <v>0</v>
      </c>
      <c r="T497" s="144">
        <f>S497*H497</f>
        <v>0</v>
      </c>
      <c r="AR497" s="145" t="s">
        <v>288</v>
      </c>
      <c r="AT497" s="145" t="s">
        <v>164</v>
      </c>
      <c r="AU497" s="145" t="s">
        <v>87</v>
      </c>
      <c r="AY497" s="18" t="s">
        <v>162</v>
      </c>
      <c r="BE497" s="146">
        <f>IF(N497="základní",J497,0)</f>
        <v>0</v>
      </c>
      <c r="BF497" s="146">
        <f>IF(N497="snížená",J497,0)</f>
        <v>0</v>
      </c>
      <c r="BG497" s="146">
        <f>IF(N497="zákl. přenesená",J497,0)</f>
        <v>0</v>
      </c>
      <c r="BH497" s="146">
        <f>IF(N497="sníž. přenesená",J497,0)</f>
        <v>0</v>
      </c>
      <c r="BI497" s="146">
        <f>IF(N497="nulová",J497,0)</f>
        <v>0</v>
      </c>
      <c r="BJ497" s="18" t="s">
        <v>85</v>
      </c>
      <c r="BK497" s="146">
        <f>ROUND(I497*H497,2)</f>
        <v>0</v>
      </c>
      <c r="BL497" s="18" t="s">
        <v>288</v>
      </c>
      <c r="BM497" s="145" t="s">
        <v>748</v>
      </c>
    </row>
    <row r="498" spans="2:65" s="1" customFormat="1" ht="19.2">
      <c r="B498" s="33"/>
      <c r="D498" s="147" t="s">
        <v>171</v>
      </c>
      <c r="F498" s="148" t="s">
        <v>749</v>
      </c>
      <c r="I498" s="149"/>
      <c r="L498" s="33"/>
      <c r="M498" s="150"/>
      <c r="T498" s="57"/>
      <c r="AT498" s="18" t="s">
        <v>171</v>
      </c>
      <c r="AU498" s="18" t="s">
        <v>87</v>
      </c>
    </row>
    <row r="499" spans="2:65" s="13" customFormat="1" ht="10.199999999999999">
      <c r="B499" s="157"/>
      <c r="D499" s="147" t="s">
        <v>173</v>
      </c>
      <c r="E499" s="158" t="s">
        <v>1</v>
      </c>
      <c r="F499" s="159" t="s">
        <v>750</v>
      </c>
      <c r="H499" s="160">
        <v>57.28</v>
      </c>
      <c r="I499" s="161"/>
      <c r="L499" s="157"/>
      <c r="M499" s="162"/>
      <c r="T499" s="163"/>
      <c r="AT499" s="158" t="s">
        <v>173</v>
      </c>
      <c r="AU499" s="158" t="s">
        <v>87</v>
      </c>
      <c r="AV499" s="13" t="s">
        <v>87</v>
      </c>
      <c r="AW499" s="13" t="s">
        <v>32</v>
      </c>
      <c r="AX499" s="13" t="s">
        <v>85</v>
      </c>
      <c r="AY499" s="158" t="s">
        <v>162</v>
      </c>
    </row>
    <row r="500" spans="2:65" s="1" customFormat="1" ht="37.799999999999997" customHeight="1">
      <c r="B500" s="33"/>
      <c r="C500" s="134" t="s">
        <v>751</v>
      </c>
      <c r="D500" s="134" t="s">
        <v>164</v>
      </c>
      <c r="E500" s="135" t="s">
        <v>752</v>
      </c>
      <c r="F500" s="136" t="s">
        <v>753</v>
      </c>
      <c r="G500" s="137" t="s">
        <v>504</v>
      </c>
      <c r="H500" s="138">
        <v>0.8</v>
      </c>
      <c r="I500" s="139"/>
      <c r="J500" s="140">
        <f>ROUND(I500*H500,2)</f>
        <v>0</v>
      </c>
      <c r="K500" s="136" t="s">
        <v>168</v>
      </c>
      <c r="L500" s="33"/>
      <c r="M500" s="141" t="s">
        <v>1</v>
      </c>
      <c r="N500" s="142" t="s">
        <v>42</v>
      </c>
      <c r="P500" s="143">
        <f>O500*H500</f>
        <v>0</v>
      </c>
      <c r="Q500" s="143">
        <v>4.2999999999999999E-4</v>
      </c>
      <c r="R500" s="143">
        <f>Q500*H500</f>
        <v>3.4400000000000001E-4</v>
      </c>
      <c r="S500" s="143">
        <v>0</v>
      </c>
      <c r="T500" s="144">
        <f>S500*H500</f>
        <v>0</v>
      </c>
      <c r="AR500" s="145" t="s">
        <v>288</v>
      </c>
      <c r="AT500" s="145" t="s">
        <v>164</v>
      </c>
      <c r="AU500" s="145" t="s">
        <v>87</v>
      </c>
      <c r="AY500" s="18" t="s">
        <v>162</v>
      </c>
      <c r="BE500" s="146">
        <f>IF(N500="základní",J500,0)</f>
        <v>0</v>
      </c>
      <c r="BF500" s="146">
        <f>IF(N500="snížená",J500,0)</f>
        <v>0</v>
      </c>
      <c r="BG500" s="146">
        <f>IF(N500="zákl. přenesená",J500,0)</f>
        <v>0</v>
      </c>
      <c r="BH500" s="146">
        <f>IF(N500="sníž. přenesená",J500,0)</f>
        <v>0</v>
      </c>
      <c r="BI500" s="146">
        <f>IF(N500="nulová",J500,0)</f>
        <v>0</v>
      </c>
      <c r="BJ500" s="18" t="s">
        <v>85</v>
      </c>
      <c r="BK500" s="146">
        <f>ROUND(I500*H500,2)</f>
        <v>0</v>
      </c>
      <c r="BL500" s="18" t="s">
        <v>288</v>
      </c>
      <c r="BM500" s="145" t="s">
        <v>754</v>
      </c>
    </row>
    <row r="501" spans="2:65" s="1" customFormat="1" ht="19.2">
      <c r="B501" s="33"/>
      <c r="D501" s="147" t="s">
        <v>171</v>
      </c>
      <c r="F501" s="148" t="s">
        <v>755</v>
      </c>
      <c r="I501" s="149"/>
      <c r="L501" s="33"/>
      <c r="M501" s="150"/>
      <c r="T501" s="57"/>
      <c r="AT501" s="18" t="s">
        <v>171</v>
      </c>
      <c r="AU501" s="18" t="s">
        <v>87</v>
      </c>
    </row>
    <row r="502" spans="2:65" s="13" customFormat="1" ht="10.199999999999999">
      <c r="B502" s="157"/>
      <c r="D502" s="147" t="s">
        <v>173</v>
      </c>
      <c r="E502" s="158" t="s">
        <v>1</v>
      </c>
      <c r="F502" s="159" t="s">
        <v>756</v>
      </c>
      <c r="H502" s="160">
        <v>0.8</v>
      </c>
      <c r="I502" s="161"/>
      <c r="L502" s="157"/>
      <c r="M502" s="162"/>
      <c r="T502" s="163"/>
      <c r="AT502" s="158" t="s">
        <v>173</v>
      </c>
      <c r="AU502" s="158" t="s">
        <v>87</v>
      </c>
      <c r="AV502" s="13" t="s">
        <v>87</v>
      </c>
      <c r="AW502" s="13" t="s">
        <v>32</v>
      </c>
      <c r="AX502" s="13" t="s">
        <v>85</v>
      </c>
      <c r="AY502" s="158" t="s">
        <v>162</v>
      </c>
    </row>
    <row r="503" spans="2:65" s="1" customFormat="1" ht="37.799999999999997" customHeight="1">
      <c r="B503" s="33"/>
      <c r="C503" s="134" t="s">
        <v>757</v>
      </c>
      <c r="D503" s="134" t="s">
        <v>164</v>
      </c>
      <c r="E503" s="135" t="s">
        <v>758</v>
      </c>
      <c r="F503" s="136" t="s">
        <v>759</v>
      </c>
      <c r="G503" s="137" t="s">
        <v>504</v>
      </c>
      <c r="H503" s="138">
        <v>57.28</v>
      </c>
      <c r="I503" s="139"/>
      <c r="J503" s="140">
        <f>ROUND(I503*H503,2)</f>
        <v>0</v>
      </c>
      <c r="K503" s="136" t="s">
        <v>168</v>
      </c>
      <c r="L503" s="33"/>
      <c r="M503" s="141" t="s">
        <v>1</v>
      </c>
      <c r="N503" s="142" t="s">
        <v>42</v>
      </c>
      <c r="P503" s="143">
        <f>O503*H503</f>
        <v>0</v>
      </c>
      <c r="Q503" s="143">
        <v>1.08E-3</v>
      </c>
      <c r="R503" s="143">
        <f>Q503*H503</f>
        <v>6.1862400000000005E-2</v>
      </c>
      <c r="S503" s="143">
        <v>0</v>
      </c>
      <c r="T503" s="144">
        <f>S503*H503</f>
        <v>0</v>
      </c>
      <c r="AR503" s="145" t="s">
        <v>288</v>
      </c>
      <c r="AT503" s="145" t="s">
        <v>164</v>
      </c>
      <c r="AU503" s="145" t="s">
        <v>87</v>
      </c>
      <c r="AY503" s="18" t="s">
        <v>162</v>
      </c>
      <c r="BE503" s="146">
        <f>IF(N503="základní",J503,0)</f>
        <v>0</v>
      </c>
      <c r="BF503" s="146">
        <f>IF(N503="snížená",J503,0)</f>
        <v>0</v>
      </c>
      <c r="BG503" s="146">
        <f>IF(N503="zákl. přenesená",J503,0)</f>
        <v>0</v>
      </c>
      <c r="BH503" s="146">
        <f>IF(N503="sníž. přenesená",J503,0)</f>
        <v>0</v>
      </c>
      <c r="BI503" s="146">
        <f>IF(N503="nulová",J503,0)</f>
        <v>0</v>
      </c>
      <c r="BJ503" s="18" t="s">
        <v>85</v>
      </c>
      <c r="BK503" s="146">
        <f>ROUND(I503*H503,2)</f>
        <v>0</v>
      </c>
      <c r="BL503" s="18" t="s">
        <v>288</v>
      </c>
      <c r="BM503" s="145" t="s">
        <v>760</v>
      </c>
    </row>
    <row r="504" spans="2:65" s="1" customFormat="1" ht="28.8">
      <c r="B504" s="33"/>
      <c r="D504" s="147" t="s">
        <v>171</v>
      </c>
      <c r="F504" s="148" t="s">
        <v>761</v>
      </c>
      <c r="I504" s="149"/>
      <c r="L504" s="33"/>
      <c r="M504" s="150"/>
      <c r="T504" s="57"/>
      <c r="AT504" s="18" t="s">
        <v>171</v>
      </c>
      <c r="AU504" s="18" t="s">
        <v>87</v>
      </c>
    </row>
    <row r="505" spans="2:65" s="1" customFormat="1" ht="24.15" customHeight="1">
      <c r="B505" s="33"/>
      <c r="C505" s="134" t="s">
        <v>762</v>
      </c>
      <c r="D505" s="134" t="s">
        <v>164</v>
      </c>
      <c r="E505" s="135" t="s">
        <v>763</v>
      </c>
      <c r="F505" s="136" t="s">
        <v>764</v>
      </c>
      <c r="G505" s="137" t="s">
        <v>167</v>
      </c>
      <c r="H505" s="138">
        <v>130</v>
      </c>
      <c r="I505" s="139"/>
      <c r="J505" s="140">
        <f>ROUND(I505*H505,2)</f>
        <v>0</v>
      </c>
      <c r="K505" s="136" t="s">
        <v>168</v>
      </c>
      <c r="L505" s="33"/>
      <c r="M505" s="141" t="s">
        <v>1</v>
      </c>
      <c r="N505" s="142" t="s">
        <v>42</v>
      </c>
      <c r="P505" s="143">
        <f>O505*H505</f>
        <v>0</v>
      </c>
      <c r="Q505" s="143">
        <v>0</v>
      </c>
      <c r="R505" s="143">
        <f>Q505*H505</f>
        <v>0</v>
      </c>
      <c r="S505" s="143">
        <v>0</v>
      </c>
      <c r="T505" s="144">
        <f>S505*H505</f>
        <v>0</v>
      </c>
      <c r="AR505" s="145" t="s">
        <v>288</v>
      </c>
      <c r="AT505" s="145" t="s">
        <v>164</v>
      </c>
      <c r="AU505" s="145" t="s">
        <v>87</v>
      </c>
      <c r="AY505" s="18" t="s">
        <v>162</v>
      </c>
      <c r="BE505" s="146">
        <f>IF(N505="základní",J505,0)</f>
        <v>0</v>
      </c>
      <c r="BF505" s="146">
        <f>IF(N505="snížená",J505,0)</f>
        <v>0</v>
      </c>
      <c r="BG505" s="146">
        <f>IF(N505="zákl. přenesená",J505,0)</f>
        <v>0</v>
      </c>
      <c r="BH505" s="146">
        <f>IF(N505="sníž. přenesená",J505,0)</f>
        <v>0</v>
      </c>
      <c r="BI505" s="146">
        <f>IF(N505="nulová",J505,0)</f>
        <v>0</v>
      </c>
      <c r="BJ505" s="18" t="s">
        <v>85</v>
      </c>
      <c r="BK505" s="146">
        <f>ROUND(I505*H505,2)</f>
        <v>0</v>
      </c>
      <c r="BL505" s="18" t="s">
        <v>288</v>
      </c>
      <c r="BM505" s="145" t="s">
        <v>765</v>
      </c>
    </row>
    <row r="506" spans="2:65" s="1" customFormat="1" ht="28.8">
      <c r="B506" s="33"/>
      <c r="D506" s="147" t="s">
        <v>171</v>
      </c>
      <c r="F506" s="148" t="s">
        <v>766</v>
      </c>
      <c r="I506" s="149"/>
      <c r="L506" s="33"/>
      <c r="M506" s="150"/>
      <c r="T506" s="57"/>
      <c r="AT506" s="18" t="s">
        <v>171</v>
      </c>
      <c r="AU506" s="18" t="s">
        <v>87</v>
      </c>
    </row>
    <row r="507" spans="2:65" s="13" customFormat="1" ht="10.199999999999999">
      <c r="B507" s="157"/>
      <c r="D507" s="147" t="s">
        <v>173</v>
      </c>
      <c r="E507" s="158" t="s">
        <v>1</v>
      </c>
      <c r="F507" s="159" t="s">
        <v>767</v>
      </c>
      <c r="H507" s="160">
        <v>129.72</v>
      </c>
      <c r="I507" s="161"/>
      <c r="L507" s="157"/>
      <c r="M507" s="162"/>
      <c r="T507" s="163"/>
      <c r="AT507" s="158" t="s">
        <v>173</v>
      </c>
      <c r="AU507" s="158" t="s">
        <v>87</v>
      </c>
      <c r="AV507" s="13" t="s">
        <v>87</v>
      </c>
      <c r="AW507" s="13" t="s">
        <v>32</v>
      </c>
      <c r="AX507" s="13" t="s">
        <v>77</v>
      </c>
      <c r="AY507" s="158" t="s">
        <v>162</v>
      </c>
    </row>
    <row r="508" spans="2:65" s="13" customFormat="1" ht="10.199999999999999">
      <c r="B508" s="157"/>
      <c r="D508" s="147" t="s">
        <v>173</v>
      </c>
      <c r="E508" s="158" t="s">
        <v>1</v>
      </c>
      <c r="F508" s="159" t="s">
        <v>768</v>
      </c>
      <c r="H508" s="160">
        <v>130</v>
      </c>
      <c r="I508" s="161"/>
      <c r="L508" s="157"/>
      <c r="M508" s="162"/>
      <c r="T508" s="163"/>
      <c r="AT508" s="158" t="s">
        <v>173</v>
      </c>
      <c r="AU508" s="158" t="s">
        <v>87</v>
      </c>
      <c r="AV508" s="13" t="s">
        <v>87</v>
      </c>
      <c r="AW508" s="13" t="s">
        <v>32</v>
      </c>
      <c r="AX508" s="13" t="s">
        <v>85</v>
      </c>
      <c r="AY508" s="158" t="s">
        <v>162</v>
      </c>
    </row>
    <row r="509" spans="2:65" s="1" customFormat="1" ht="16.5" customHeight="1">
      <c r="B509" s="33"/>
      <c r="C509" s="178" t="s">
        <v>769</v>
      </c>
      <c r="D509" s="178" t="s">
        <v>363</v>
      </c>
      <c r="E509" s="179" t="s">
        <v>770</v>
      </c>
      <c r="F509" s="180" t="s">
        <v>771</v>
      </c>
      <c r="G509" s="181" t="s">
        <v>241</v>
      </c>
      <c r="H509" s="182">
        <v>19.11</v>
      </c>
      <c r="I509" s="183"/>
      <c r="J509" s="184">
        <f>ROUND(I509*H509,2)</f>
        <v>0</v>
      </c>
      <c r="K509" s="180" t="s">
        <v>168</v>
      </c>
      <c r="L509" s="185"/>
      <c r="M509" s="186" t="s">
        <v>1</v>
      </c>
      <c r="N509" s="187" t="s">
        <v>42</v>
      </c>
      <c r="P509" s="143">
        <f>O509*H509</f>
        <v>0</v>
      </c>
      <c r="Q509" s="143">
        <v>1</v>
      </c>
      <c r="R509" s="143">
        <f>Q509*H509</f>
        <v>19.11</v>
      </c>
      <c r="S509" s="143">
        <v>0</v>
      </c>
      <c r="T509" s="144">
        <f>S509*H509</f>
        <v>0</v>
      </c>
      <c r="AR509" s="145" t="s">
        <v>436</v>
      </c>
      <c r="AT509" s="145" t="s">
        <v>363</v>
      </c>
      <c r="AU509" s="145" t="s">
        <v>87</v>
      </c>
      <c r="AY509" s="18" t="s">
        <v>162</v>
      </c>
      <c r="BE509" s="146">
        <f>IF(N509="základní",J509,0)</f>
        <v>0</v>
      </c>
      <c r="BF509" s="146">
        <f>IF(N509="snížená",J509,0)</f>
        <v>0</v>
      </c>
      <c r="BG509" s="146">
        <f>IF(N509="zákl. přenesená",J509,0)</f>
        <v>0</v>
      </c>
      <c r="BH509" s="146">
        <f>IF(N509="sníž. přenesená",J509,0)</f>
        <v>0</v>
      </c>
      <c r="BI509" s="146">
        <f>IF(N509="nulová",J509,0)</f>
        <v>0</v>
      </c>
      <c r="BJ509" s="18" t="s">
        <v>85</v>
      </c>
      <c r="BK509" s="146">
        <f>ROUND(I509*H509,2)</f>
        <v>0</v>
      </c>
      <c r="BL509" s="18" t="s">
        <v>288</v>
      </c>
      <c r="BM509" s="145" t="s">
        <v>772</v>
      </c>
    </row>
    <row r="510" spans="2:65" s="1" customFormat="1" ht="10.199999999999999">
      <c r="B510" s="33"/>
      <c r="D510" s="147" t="s">
        <v>171</v>
      </c>
      <c r="F510" s="148" t="s">
        <v>771</v>
      </c>
      <c r="I510" s="149"/>
      <c r="L510" s="33"/>
      <c r="M510" s="150"/>
      <c r="T510" s="57"/>
      <c r="AT510" s="18" t="s">
        <v>171</v>
      </c>
      <c r="AU510" s="18" t="s">
        <v>87</v>
      </c>
    </row>
    <row r="511" spans="2:65" s="13" customFormat="1" ht="10.199999999999999">
      <c r="B511" s="157"/>
      <c r="D511" s="147" t="s">
        <v>173</v>
      </c>
      <c r="E511" s="158" t="s">
        <v>1</v>
      </c>
      <c r="F511" s="159" t="s">
        <v>773</v>
      </c>
      <c r="H511" s="160">
        <v>18.2</v>
      </c>
      <c r="I511" s="161"/>
      <c r="L511" s="157"/>
      <c r="M511" s="162"/>
      <c r="T511" s="163"/>
      <c r="AT511" s="158" t="s">
        <v>173</v>
      </c>
      <c r="AU511" s="158" t="s">
        <v>87</v>
      </c>
      <c r="AV511" s="13" t="s">
        <v>87</v>
      </c>
      <c r="AW511" s="13" t="s">
        <v>32</v>
      </c>
      <c r="AX511" s="13" t="s">
        <v>85</v>
      </c>
      <c r="AY511" s="158" t="s">
        <v>162</v>
      </c>
    </row>
    <row r="512" spans="2:65" s="13" customFormat="1" ht="10.199999999999999">
      <c r="B512" s="157"/>
      <c r="D512" s="147" t="s">
        <v>173</v>
      </c>
      <c r="F512" s="159" t="s">
        <v>774</v>
      </c>
      <c r="H512" s="160">
        <v>19.11</v>
      </c>
      <c r="I512" s="161"/>
      <c r="L512" s="157"/>
      <c r="M512" s="162"/>
      <c r="T512" s="163"/>
      <c r="AT512" s="158" t="s">
        <v>173</v>
      </c>
      <c r="AU512" s="158" t="s">
        <v>87</v>
      </c>
      <c r="AV512" s="13" t="s">
        <v>87</v>
      </c>
      <c r="AW512" s="13" t="s">
        <v>4</v>
      </c>
      <c r="AX512" s="13" t="s">
        <v>85</v>
      </c>
      <c r="AY512" s="158" t="s">
        <v>162</v>
      </c>
    </row>
    <row r="513" spans="2:65" s="1" customFormat="1" ht="24.15" customHeight="1">
      <c r="B513" s="33"/>
      <c r="C513" s="134" t="s">
        <v>775</v>
      </c>
      <c r="D513" s="134" t="s">
        <v>164</v>
      </c>
      <c r="E513" s="135" t="s">
        <v>776</v>
      </c>
      <c r="F513" s="136" t="s">
        <v>777</v>
      </c>
      <c r="G513" s="137" t="s">
        <v>167</v>
      </c>
      <c r="H513" s="138">
        <v>150</v>
      </c>
      <c r="I513" s="139"/>
      <c r="J513" s="140">
        <f>ROUND(I513*H513,2)</f>
        <v>0</v>
      </c>
      <c r="K513" s="136" t="s">
        <v>168</v>
      </c>
      <c r="L513" s="33"/>
      <c r="M513" s="141" t="s">
        <v>1</v>
      </c>
      <c r="N513" s="142" t="s">
        <v>42</v>
      </c>
      <c r="P513" s="143">
        <f>O513*H513</f>
        <v>0</v>
      </c>
      <c r="Q513" s="143">
        <v>1.2999999999999999E-4</v>
      </c>
      <c r="R513" s="143">
        <f>Q513*H513</f>
        <v>1.95E-2</v>
      </c>
      <c r="S513" s="143">
        <v>0</v>
      </c>
      <c r="T513" s="144">
        <f>S513*H513</f>
        <v>0</v>
      </c>
      <c r="AR513" s="145" t="s">
        <v>288</v>
      </c>
      <c r="AT513" s="145" t="s">
        <v>164</v>
      </c>
      <c r="AU513" s="145" t="s">
        <v>87</v>
      </c>
      <c r="AY513" s="18" t="s">
        <v>162</v>
      </c>
      <c r="BE513" s="146">
        <f>IF(N513="základní",J513,0)</f>
        <v>0</v>
      </c>
      <c r="BF513" s="146">
        <f>IF(N513="snížená",J513,0)</f>
        <v>0</v>
      </c>
      <c r="BG513" s="146">
        <f>IF(N513="zákl. přenesená",J513,0)</f>
        <v>0</v>
      </c>
      <c r="BH513" s="146">
        <f>IF(N513="sníž. přenesená",J513,0)</f>
        <v>0</v>
      </c>
      <c r="BI513" s="146">
        <f>IF(N513="nulová",J513,0)</f>
        <v>0</v>
      </c>
      <c r="BJ513" s="18" t="s">
        <v>85</v>
      </c>
      <c r="BK513" s="146">
        <f>ROUND(I513*H513,2)</f>
        <v>0</v>
      </c>
      <c r="BL513" s="18" t="s">
        <v>288</v>
      </c>
      <c r="BM513" s="145" t="s">
        <v>778</v>
      </c>
    </row>
    <row r="514" spans="2:65" s="1" customFormat="1" ht="19.2">
      <c r="B514" s="33"/>
      <c r="D514" s="147" t="s">
        <v>171</v>
      </c>
      <c r="F514" s="148" t="s">
        <v>779</v>
      </c>
      <c r="I514" s="149"/>
      <c r="L514" s="33"/>
      <c r="M514" s="150"/>
      <c r="T514" s="57"/>
      <c r="AT514" s="18" t="s">
        <v>171</v>
      </c>
      <c r="AU514" s="18" t="s">
        <v>87</v>
      </c>
    </row>
    <row r="515" spans="2:65" s="1" customFormat="1" ht="44.25" customHeight="1">
      <c r="B515" s="33"/>
      <c r="C515" s="134" t="s">
        <v>780</v>
      </c>
      <c r="D515" s="134" t="s">
        <v>164</v>
      </c>
      <c r="E515" s="135" t="s">
        <v>781</v>
      </c>
      <c r="F515" s="136" t="s">
        <v>782</v>
      </c>
      <c r="G515" s="137" t="s">
        <v>167</v>
      </c>
      <c r="H515" s="138">
        <v>11.456</v>
      </c>
      <c r="I515" s="139"/>
      <c r="J515" s="140">
        <f>ROUND(I515*H515,2)</f>
        <v>0</v>
      </c>
      <c r="K515" s="136" t="s">
        <v>168</v>
      </c>
      <c r="L515" s="33"/>
      <c r="M515" s="141" t="s">
        <v>1</v>
      </c>
      <c r="N515" s="142" t="s">
        <v>42</v>
      </c>
      <c r="P515" s="143">
        <f>O515*H515</f>
        <v>0</v>
      </c>
      <c r="Q515" s="143">
        <v>3.0699999999999998E-3</v>
      </c>
      <c r="R515" s="143">
        <f>Q515*H515</f>
        <v>3.5169919999999993E-2</v>
      </c>
      <c r="S515" s="143">
        <v>0</v>
      </c>
      <c r="T515" s="144">
        <f>S515*H515</f>
        <v>0</v>
      </c>
      <c r="AR515" s="145" t="s">
        <v>288</v>
      </c>
      <c r="AT515" s="145" t="s">
        <v>164</v>
      </c>
      <c r="AU515" s="145" t="s">
        <v>87</v>
      </c>
      <c r="AY515" s="18" t="s">
        <v>162</v>
      </c>
      <c r="BE515" s="146">
        <f>IF(N515="základní",J515,0)</f>
        <v>0</v>
      </c>
      <c r="BF515" s="146">
        <f>IF(N515="snížená",J515,0)</f>
        <v>0</v>
      </c>
      <c r="BG515" s="146">
        <f>IF(N515="zákl. přenesená",J515,0)</f>
        <v>0</v>
      </c>
      <c r="BH515" s="146">
        <f>IF(N515="sníž. přenesená",J515,0)</f>
        <v>0</v>
      </c>
      <c r="BI515" s="146">
        <f>IF(N515="nulová",J515,0)</f>
        <v>0</v>
      </c>
      <c r="BJ515" s="18" t="s">
        <v>85</v>
      </c>
      <c r="BK515" s="146">
        <f>ROUND(I515*H515,2)</f>
        <v>0</v>
      </c>
      <c r="BL515" s="18" t="s">
        <v>288</v>
      </c>
      <c r="BM515" s="145" t="s">
        <v>783</v>
      </c>
    </row>
    <row r="516" spans="2:65" s="1" customFormat="1" ht="38.4">
      <c r="B516" s="33"/>
      <c r="D516" s="147" t="s">
        <v>171</v>
      </c>
      <c r="F516" s="148" t="s">
        <v>784</v>
      </c>
      <c r="I516" s="149"/>
      <c r="L516" s="33"/>
      <c r="M516" s="150"/>
      <c r="T516" s="57"/>
      <c r="AT516" s="18" t="s">
        <v>171</v>
      </c>
      <c r="AU516" s="18" t="s">
        <v>87</v>
      </c>
    </row>
    <row r="517" spans="2:65" s="13" customFormat="1" ht="10.199999999999999">
      <c r="B517" s="157"/>
      <c r="D517" s="147" t="s">
        <v>173</v>
      </c>
      <c r="E517" s="158" t="s">
        <v>1</v>
      </c>
      <c r="F517" s="159" t="s">
        <v>785</v>
      </c>
      <c r="H517" s="160">
        <v>11.456</v>
      </c>
      <c r="I517" s="161"/>
      <c r="L517" s="157"/>
      <c r="M517" s="162"/>
      <c r="T517" s="163"/>
      <c r="AT517" s="158" t="s">
        <v>173</v>
      </c>
      <c r="AU517" s="158" t="s">
        <v>87</v>
      </c>
      <c r="AV517" s="13" t="s">
        <v>87</v>
      </c>
      <c r="AW517" s="13" t="s">
        <v>32</v>
      </c>
      <c r="AX517" s="13" t="s">
        <v>85</v>
      </c>
      <c r="AY517" s="158" t="s">
        <v>162</v>
      </c>
    </row>
    <row r="518" spans="2:65" s="1" customFormat="1" ht="24.15" customHeight="1">
      <c r="B518" s="33"/>
      <c r="C518" s="134" t="s">
        <v>786</v>
      </c>
      <c r="D518" s="134" t="s">
        <v>164</v>
      </c>
      <c r="E518" s="135" t="s">
        <v>787</v>
      </c>
      <c r="F518" s="136" t="s">
        <v>788</v>
      </c>
      <c r="G518" s="137" t="s">
        <v>711</v>
      </c>
      <c r="H518" s="188"/>
      <c r="I518" s="139"/>
      <c r="J518" s="140">
        <f>ROUND(I518*H518,2)</f>
        <v>0</v>
      </c>
      <c r="K518" s="136" t="s">
        <v>168</v>
      </c>
      <c r="L518" s="33"/>
      <c r="M518" s="141" t="s">
        <v>1</v>
      </c>
      <c r="N518" s="142" t="s">
        <v>42</v>
      </c>
      <c r="P518" s="143">
        <f>O518*H518</f>
        <v>0</v>
      </c>
      <c r="Q518" s="143">
        <v>0</v>
      </c>
      <c r="R518" s="143">
        <f>Q518*H518</f>
        <v>0</v>
      </c>
      <c r="S518" s="143">
        <v>0</v>
      </c>
      <c r="T518" s="144">
        <f>S518*H518</f>
        <v>0</v>
      </c>
      <c r="AR518" s="145" t="s">
        <v>288</v>
      </c>
      <c r="AT518" s="145" t="s">
        <v>164</v>
      </c>
      <c r="AU518" s="145" t="s">
        <v>87</v>
      </c>
      <c r="AY518" s="18" t="s">
        <v>162</v>
      </c>
      <c r="BE518" s="146">
        <f>IF(N518="základní",J518,0)</f>
        <v>0</v>
      </c>
      <c r="BF518" s="146">
        <f>IF(N518="snížená",J518,0)</f>
        <v>0</v>
      </c>
      <c r="BG518" s="146">
        <f>IF(N518="zákl. přenesená",J518,0)</f>
        <v>0</v>
      </c>
      <c r="BH518" s="146">
        <f>IF(N518="sníž. přenesená",J518,0)</f>
        <v>0</v>
      </c>
      <c r="BI518" s="146">
        <f>IF(N518="nulová",J518,0)</f>
        <v>0</v>
      </c>
      <c r="BJ518" s="18" t="s">
        <v>85</v>
      </c>
      <c r="BK518" s="146">
        <f>ROUND(I518*H518,2)</f>
        <v>0</v>
      </c>
      <c r="BL518" s="18" t="s">
        <v>288</v>
      </c>
      <c r="BM518" s="145" t="s">
        <v>789</v>
      </c>
    </row>
    <row r="519" spans="2:65" s="1" customFormat="1" ht="28.8">
      <c r="B519" s="33"/>
      <c r="D519" s="147" t="s">
        <v>171</v>
      </c>
      <c r="F519" s="148" t="s">
        <v>790</v>
      </c>
      <c r="I519" s="149"/>
      <c r="L519" s="33"/>
      <c r="M519" s="150"/>
      <c r="T519" s="57"/>
      <c r="AT519" s="18" t="s">
        <v>171</v>
      </c>
      <c r="AU519" s="18" t="s">
        <v>87</v>
      </c>
    </row>
    <row r="520" spans="2:65" s="11" customFormat="1" ht="22.8" customHeight="1">
      <c r="B520" s="122"/>
      <c r="D520" s="123" t="s">
        <v>76</v>
      </c>
      <c r="E520" s="132" t="s">
        <v>791</v>
      </c>
      <c r="F520" s="132" t="s">
        <v>792</v>
      </c>
      <c r="I520" s="125"/>
      <c r="J520" s="133">
        <f>BK520</f>
        <v>0</v>
      </c>
      <c r="L520" s="122"/>
      <c r="M520" s="127"/>
      <c r="P520" s="128">
        <f>SUM(P521:P549)</f>
        <v>0</v>
      </c>
      <c r="R520" s="128">
        <f>SUM(R521:R549)</f>
        <v>1.7771473999999998</v>
      </c>
      <c r="T520" s="129">
        <f>SUM(T521:T549)</f>
        <v>0</v>
      </c>
      <c r="AR520" s="123" t="s">
        <v>87</v>
      </c>
      <c r="AT520" s="130" t="s">
        <v>76</v>
      </c>
      <c r="AU520" s="130" t="s">
        <v>85</v>
      </c>
      <c r="AY520" s="123" t="s">
        <v>162</v>
      </c>
      <c r="BK520" s="131">
        <f>SUM(BK521:BK549)</f>
        <v>0</v>
      </c>
    </row>
    <row r="521" spans="2:65" s="1" customFormat="1" ht="24.15" customHeight="1">
      <c r="B521" s="33"/>
      <c r="C521" s="134" t="s">
        <v>793</v>
      </c>
      <c r="D521" s="134" t="s">
        <v>164</v>
      </c>
      <c r="E521" s="135" t="s">
        <v>794</v>
      </c>
      <c r="F521" s="136" t="s">
        <v>795</v>
      </c>
      <c r="G521" s="137" t="s">
        <v>167</v>
      </c>
      <c r="H521" s="138">
        <v>102</v>
      </c>
      <c r="I521" s="139"/>
      <c r="J521" s="140">
        <f>ROUND(I521*H521,2)</f>
        <v>0</v>
      </c>
      <c r="K521" s="136" t="s">
        <v>168</v>
      </c>
      <c r="L521" s="33"/>
      <c r="M521" s="141" t="s">
        <v>1</v>
      </c>
      <c r="N521" s="142" t="s">
        <v>42</v>
      </c>
      <c r="P521" s="143">
        <f>O521*H521</f>
        <v>0</v>
      </c>
      <c r="Q521" s="143">
        <v>1E-4</v>
      </c>
      <c r="R521" s="143">
        <f>Q521*H521</f>
        <v>1.0200000000000001E-2</v>
      </c>
      <c r="S521" s="143">
        <v>0</v>
      </c>
      <c r="T521" s="144">
        <f>S521*H521</f>
        <v>0</v>
      </c>
      <c r="AR521" s="145" t="s">
        <v>288</v>
      </c>
      <c r="AT521" s="145" t="s">
        <v>164</v>
      </c>
      <c r="AU521" s="145" t="s">
        <v>87</v>
      </c>
      <c r="AY521" s="18" t="s">
        <v>162</v>
      </c>
      <c r="BE521" s="146">
        <f>IF(N521="základní",J521,0)</f>
        <v>0</v>
      </c>
      <c r="BF521" s="146">
        <f>IF(N521="snížená",J521,0)</f>
        <v>0</v>
      </c>
      <c r="BG521" s="146">
        <f>IF(N521="zákl. přenesená",J521,0)</f>
        <v>0</v>
      </c>
      <c r="BH521" s="146">
        <f>IF(N521="sníž. přenesená",J521,0)</f>
        <v>0</v>
      </c>
      <c r="BI521" s="146">
        <f>IF(N521="nulová",J521,0)</f>
        <v>0</v>
      </c>
      <c r="BJ521" s="18" t="s">
        <v>85</v>
      </c>
      <c r="BK521" s="146">
        <f>ROUND(I521*H521,2)</f>
        <v>0</v>
      </c>
      <c r="BL521" s="18" t="s">
        <v>288</v>
      </c>
      <c r="BM521" s="145" t="s">
        <v>796</v>
      </c>
    </row>
    <row r="522" spans="2:65" s="1" customFormat="1" ht="28.8">
      <c r="B522" s="33"/>
      <c r="D522" s="147" t="s">
        <v>171</v>
      </c>
      <c r="F522" s="148" t="s">
        <v>797</v>
      </c>
      <c r="I522" s="149"/>
      <c r="L522" s="33"/>
      <c r="M522" s="150"/>
      <c r="T522" s="57"/>
      <c r="AT522" s="18" t="s">
        <v>171</v>
      </c>
      <c r="AU522" s="18" t="s">
        <v>87</v>
      </c>
    </row>
    <row r="523" spans="2:65" s="13" customFormat="1" ht="10.199999999999999">
      <c r="B523" s="157"/>
      <c r="D523" s="147" t="s">
        <v>173</v>
      </c>
      <c r="E523" s="158" t="s">
        <v>1</v>
      </c>
      <c r="F523" s="159" t="s">
        <v>798</v>
      </c>
      <c r="H523" s="160">
        <v>102</v>
      </c>
      <c r="I523" s="161"/>
      <c r="L523" s="157"/>
      <c r="M523" s="162"/>
      <c r="T523" s="163"/>
      <c r="AT523" s="158" t="s">
        <v>173</v>
      </c>
      <c r="AU523" s="158" t="s">
        <v>87</v>
      </c>
      <c r="AV523" s="13" t="s">
        <v>87</v>
      </c>
      <c r="AW523" s="13" t="s">
        <v>32</v>
      </c>
      <c r="AX523" s="13" t="s">
        <v>85</v>
      </c>
      <c r="AY523" s="158" t="s">
        <v>162</v>
      </c>
    </row>
    <row r="524" spans="2:65" s="1" customFormat="1" ht="24.15" customHeight="1">
      <c r="B524" s="33"/>
      <c r="C524" s="178" t="s">
        <v>799</v>
      </c>
      <c r="D524" s="178" t="s">
        <v>363</v>
      </c>
      <c r="E524" s="179" t="s">
        <v>800</v>
      </c>
      <c r="F524" s="180" t="s">
        <v>801</v>
      </c>
      <c r="G524" s="181" t="s">
        <v>167</v>
      </c>
      <c r="H524" s="182">
        <v>107.1</v>
      </c>
      <c r="I524" s="183"/>
      <c r="J524" s="184">
        <f>ROUND(I524*H524,2)</f>
        <v>0</v>
      </c>
      <c r="K524" s="180" t="s">
        <v>168</v>
      </c>
      <c r="L524" s="185"/>
      <c r="M524" s="186" t="s">
        <v>1</v>
      </c>
      <c r="N524" s="187" t="s">
        <v>42</v>
      </c>
      <c r="P524" s="143">
        <f>O524*H524</f>
        <v>0</v>
      </c>
      <c r="Q524" s="143">
        <v>6.6E-3</v>
      </c>
      <c r="R524" s="143">
        <f>Q524*H524</f>
        <v>0.70685999999999993</v>
      </c>
      <c r="S524" s="143">
        <v>0</v>
      </c>
      <c r="T524" s="144">
        <f>S524*H524</f>
        <v>0</v>
      </c>
      <c r="AR524" s="145" t="s">
        <v>436</v>
      </c>
      <c r="AT524" s="145" t="s">
        <v>363</v>
      </c>
      <c r="AU524" s="145" t="s">
        <v>87</v>
      </c>
      <c r="AY524" s="18" t="s">
        <v>162</v>
      </c>
      <c r="BE524" s="146">
        <f>IF(N524="základní",J524,0)</f>
        <v>0</v>
      </c>
      <c r="BF524" s="146">
        <f>IF(N524="snížená",J524,0)</f>
        <v>0</v>
      </c>
      <c r="BG524" s="146">
        <f>IF(N524="zákl. přenesená",J524,0)</f>
        <v>0</v>
      </c>
      <c r="BH524" s="146">
        <f>IF(N524="sníž. přenesená",J524,0)</f>
        <v>0</v>
      </c>
      <c r="BI524" s="146">
        <f>IF(N524="nulová",J524,0)</f>
        <v>0</v>
      </c>
      <c r="BJ524" s="18" t="s">
        <v>85</v>
      </c>
      <c r="BK524" s="146">
        <f>ROUND(I524*H524,2)</f>
        <v>0</v>
      </c>
      <c r="BL524" s="18" t="s">
        <v>288</v>
      </c>
      <c r="BM524" s="145" t="s">
        <v>802</v>
      </c>
    </row>
    <row r="525" spans="2:65" s="1" customFormat="1" ht="10.199999999999999">
      <c r="B525" s="33"/>
      <c r="D525" s="147" t="s">
        <v>171</v>
      </c>
      <c r="F525" s="148" t="s">
        <v>801</v>
      </c>
      <c r="I525" s="149"/>
      <c r="L525" s="33"/>
      <c r="M525" s="150"/>
      <c r="T525" s="57"/>
      <c r="AT525" s="18" t="s">
        <v>171</v>
      </c>
      <c r="AU525" s="18" t="s">
        <v>87</v>
      </c>
    </row>
    <row r="526" spans="2:65" s="13" customFormat="1" ht="10.199999999999999">
      <c r="B526" s="157"/>
      <c r="D526" s="147" t="s">
        <v>173</v>
      </c>
      <c r="F526" s="159" t="s">
        <v>803</v>
      </c>
      <c r="H526" s="160">
        <v>107.1</v>
      </c>
      <c r="I526" s="161"/>
      <c r="L526" s="157"/>
      <c r="M526" s="162"/>
      <c r="T526" s="163"/>
      <c r="AT526" s="158" t="s">
        <v>173</v>
      </c>
      <c r="AU526" s="158" t="s">
        <v>87</v>
      </c>
      <c r="AV526" s="13" t="s">
        <v>87</v>
      </c>
      <c r="AW526" s="13" t="s">
        <v>4</v>
      </c>
      <c r="AX526" s="13" t="s">
        <v>85</v>
      </c>
      <c r="AY526" s="158" t="s">
        <v>162</v>
      </c>
    </row>
    <row r="527" spans="2:65" s="1" customFormat="1" ht="24.15" customHeight="1">
      <c r="B527" s="33"/>
      <c r="C527" s="134" t="s">
        <v>804</v>
      </c>
      <c r="D527" s="134" t="s">
        <v>164</v>
      </c>
      <c r="E527" s="135" t="s">
        <v>805</v>
      </c>
      <c r="F527" s="136" t="s">
        <v>806</v>
      </c>
      <c r="G527" s="137" t="s">
        <v>167</v>
      </c>
      <c r="H527" s="138">
        <v>88.39</v>
      </c>
      <c r="I527" s="139"/>
      <c r="J527" s="140">
        <f>ROUND(I527*H527,2)</f>
        <v>0</v>
      </c>
      <c r="K527" s="136" t="s">
        <v>168</v>
      </c>
      <c r="L527" s="33"/>
      <c r="M527" s="141" t="s">
        <v>1</v>
      </c>
      <c r="N527" s="142" t="s">
        <v>42</v>
      </c>
      <c r="P527" s="143">
        <f>O527*H527</f>
        <v>0</v>
      </c>
      <c r="Q527" s="143">
        <v>0</v>
      </c>
      <c r="R527" s="143">
        <f>Q527*H527</f>
        <v>0</v>
      </c>
      <c r="S527" s="143">
        <v>0</v>
      </c>
      <c r="T527" s="144">
        <f>S527*H527</f>
        <v>0</v>
      </c>
      <c r="AR527" s="145" t="s">
        <v>288</v>
      </c>
      <c r="AT527" s="145" t="s">
        <v>164</v>
      </c>
      <c r="AU527" s="145" t="s">
        <v>87</v>
      </c>
      <c r="AY527" s="18" t="s">
        <v>162</v>
      </c>
      <c r="BE527" s="146">
        <f>IF(N527="základní",J527,0)</f>
        <v>0</v>
      </c>
      <c r="BF527" s="146">
        <f>IF(N527="snížená",J527,0)</f>
        <v>0</v>
      </c>
      <c r="BG527" s="146">
        <f>IF(N527="zákl. přenesená",J527,0)</f>
        <v>0</v>
      </c>
      <c r="BH527" s="146">
        <f>IF(N527="sníž. přenesená",J527,0)</f>
        <v>0</v>
      </c>
      <c r="BI527" s="146">
        <f>IF(N527="nulová",J527,0)</f>
        <v>0</v>
      </c>
      <c r="BJ527" s="18" t="s">
        <v>85</v>
      </c>
      <c r="BK527" s="146">
        <f>ROUND(I527*H527,2)</f>
        <v>0</v>
      </c>
      <c r="BL527" s="18" t="s">
        <v>288</v>
      </c>
      <c r="BM527" s="145" t="s">
        <v>807</v>
      </c>
    </row>
    <row r="528" spans="2:65" s="1" customFormat="1" ht="28.8">
      <c r="B528" s="33"/>
      <c r="D528" s="147" t="s">
        <v>171</v>
      </c>
      <c r="F528" s="148" t="s">
        <v>808</v>
      </c>
      <c r="I528" s="149"/>
      <c r="L528" s="33"/>
      <c r="M528" s="150"/>
      <c r="T528" s="57"/>
      <c r="AT528" s="18" t="s">
        <v>171</v>
      </c>
      <c r="AU528" s="18" t="s">
        <v>87</v>
      </c>
    </row>
    <row r="529" spans="2:65" s="13" customFormat="1" ht="10.199999999999999">
      <c r="B529" s="157"/>
      <c r="D529" s="147" t="s">
        <v>173</v>
      </c>
      <c r="E529" s="158" t="s">
        <v>1</v>
      </c>
      <c r="F529" s="159" t="s">
        <v>105</v>
      </c>
      <c r="H529" s="160">
        <v>88.39</v>
      </c>
      <c r="I529" s="161"/>
      <c r="L529" s="157"/>
      <c r="M529" s="162"/>
      <c r="T529" s="163"/>
      <c r="AT529" s="158" t="s">
        <v>173</v>
      </c>
      <c r="AU529" s="158" t="s">
        <v>87</v>
      </c>
      <c r="AV529" s="13" t="s">
        <v>87</v>
      </c>
      <c r="AW529" s="13" t="s">
        <v>32</v>
      </c>
      <c r="AX529" s="13" t="s">
        <v>85</v>
      </c>
      <c r="AY529" s="158" t="s">
        <v>162</v>
      </c>
    </row>
    <row r="530" spans="2:65" s="1" customFormat="1" ht="24.15" customHeight="1">
      <c r="B530" s="33"/>
      <c r="C530" s="178" t="s">
        <v>809</v>
      </c>
      <c r="D530" s="178" t="s">
        <v>363</v>
      </c>
      <c r="E530" s="179" t="s">
        <v>810</v>
      </c>
      <c r="F530" s="180" t="s">
        <v>811</v>
      </c>
      <c r="G530" s="181" t="s">
        <v>167</v>
      </c>
      <c r="H530" s="182">
        <v>92.81</v>
      </c>
      <c r="I530" s="183"/>
      <c r="J530" s="184">
        <f>ROUND(I530*H530,2)</f>
        <v>0</v>
      </c>
      <c r="K530" s="180" t="s">
        <v>168</v>
      </c>
      <c r="L530" s="185"/>
      <c r="M530" s="186" t="s">
        <v>1</v>
      </c>
      <c r="N530" s="187" t="s">
        <v>42</v>
      </c>
      <c r="P530" s="143">
        <f>O530*H530</f>
        <v>0</v>
      </c>
      <c r="Q530" s="143">
        <v>8.9999999999999998E-4</v>
      </c>
      <c r="R530" s="143">
        <f>Q530*H530</f>
        <v>8.3529000000000006E-2</v>
      </c>
      <c r="S530" s="143">
        <v>0</v>
      </c>
      <c r="T530" s="144">
        <f>S530*H530</f>
        <v>0</v>
      </c>
      <c r="AR530" s="145" t="s">
        <v>436</v>
      </c>
      <c r="AT530" s="145" t="s">
        <v>363</v>
      </c>
      <c r="AU530" s="145" t="s">
        <v>87</v>
      </c>
      <c r="AY530" s="18" t="s">
        <v>162</v>
      </c>
      <c r="BE530" s="146">
        <f>IF(N530="základní",J530,0)</f>
        <v>0</v>
      </c>
      <c r="BF530" s="146">
        <f>IF(N530="snížená",J530,0)</f>
        <v>0</v>
      </c>
      <c r="BG530" s="146">
        <f>IF(N530="zákl. přenesená",J530,0)</f>
        <v>0</v>
      </c>
      <c r="BH530" s="146">
        <f>IF(N530="sníž. přenesená",J530,0)</f>
        <v>0</v>
      </c>
      <c r="BI530" s="146">
        <f>IF(N530="nulová",J530,0)</f>
        <v>0</v>
      </c>
      <c r="BJ530" s="18" t="s">
        <v>85</v>
      </c>
      <c r="BK530" s="146">
        <f>ROUND(I530*H530,2)</f>
        <v>0</v>
      </c>
      <c r="BL530" s="18" t="s">
        <v>288</v>
      </c>
      <c r="BM530" s="145" t="s">
        <v>812</v>
      </c>
    </row>
    <row r="531" spans="2:65" s="1" customFormat="1" ht="19.2">
      <c r="B531" s="33"/>
      <c r="D531" s="147" t="s">
        <v>171</v>
      </c>
      <c r="F531" s="148" t="s">
        <v>811</v>
      </c>
      <c r="I531" s="149"/>
      <c r="L531" s="33"/>
      <c r="M531" s="150"/>
      <c r="T531" s="57"/>
      <c r="AT531" s="18" t="s">
        <v>171</v>
      </c>
      <c r="AU531" s="18" t="s">
        <v>87</v>
      </c>
    </row>
    <row r="532" spans="2:65" s="13" customFormat="1" ht="10.199999999999999">
      <c r="B532" s="157"/>
      <c r="D532" s="147" t="s">
        <v>173</v>
      </c>
      <c r="F532" s="159" t="s">
        <v>813</v>
      </c>
      <c r="H532" s="160">
        <v>92.81</v>
      </c>
      <c r="I532" s="161"/>
      <c r="L532" s="157"/>
      <c r="M532" s="162"/>
      <c r="T532" s="163"/>
      <c r="AT532" s="158" t="s">
        <v>173</v>
      </c>
      <c r="AU532" s="158" t="s">
        <v>87</v>
      </c>
      <c r="AV532" s="13" t="s">
        <v>87</v>
      </c>
      <c r="AW532" s="13" t="s">
        <v>4</v>
      </c>
      <c r="AX532" s="13" t="s">
        <v>85</v>
      </c>
      <c r="AY532" s="158" t="s">
        <v>162</v>
      </c>
    </row>
    <row r="533" spans="2:65" s="1" customFormat="1" ht="24.15" customHeight="1">
      <c r="B533" s="33"/>
      <c r="C533" s="134" t="s">
        <v>814</v>
      </c>
      <c r="D533" s="134" t="s">
        <v>164</v>
      </c>
      <c r="E533" s="135" t="s">
        <v>815</v>
      </c>
      <c r="F533" s="136" t="s">
        <v>816</v>
      </c>
      <c r="G533" s="137" t="s">
        <v>167</v>
      </c>
      <c r="H533" s="138">
        <v>130</v>
      </c>
      <c r="I533" s="139"/>
      <c r="J533" s="140">
        <f>ROUND(I533*H533,2)</f>
        <v>0</v>
      </c>
      <c r="K533" s="136" t="s">
        <v>168</v>
      </c>
      <c r="L533" s="33"/>
      <c r="M533" s="141" t="s">
        <v>1</v>
      </c>
      <c r="N533" s="142" t="s">
        <v>42</v>
      </c>
      <c r="P533" s="143">
        <f>O533*H533</f>
        <v>0</v>
      </c>
      <c r="Q533" s="143">
        <v>0</v>
      </c>
      <c r="R533" s="143">
        <f>Q533*H533</f>
        <v>0</v>
      </c>
      <c r="S533" s="143">
        <v>0</v>
      </c>
      <c r="T533" s="144">
        <f>S533*H533</f>
        <v>0</v>
      </c>
      <c r="AR533" s="145" t="s">
        <v>288</v>
      </c>
      <c r="AT533" s="145" t="s">
        <v>164</v>
      </c>
      <c r="AU533" s="145" t="s">
        <v>87</v>
      </c>
      <c r="AY533" s="18" t="s">
        <v>162</v>
      </c>
      <c r="BE533" s="146">
        <f>IF(N533="základní",J533,0)</f>
        <v>0</v>
      </c>
      <c r="BF533" s="146">
        <f>IF(N533="snížená",J533,0)</f>
        <v>0</v>
      </c>
      <c r="BG533" s="146">
        <f>IF(N533="zákl. přenesená",J533,0)</f>
        <v>0</v>
      </c>
      <c r="BH533" s="146">
        <f>IF(N533="sníž. přenesená",J533,0)</f>
        <v>0</v>
      </c>
      <c r="BI533" s="146">
        <f>IF(N533="nulová",J533,0)</f>
        <v>0</v>
      </c>
      <c r="BJ533" s="18" t="s">
        <v>85</v>
      </c>
      <c r="BK533" s="146">
        <f>ROUND(I533*H533,2)</f>
        <v>0</v>
      </c>
      <c r="BL533" s="18" t="s">
        <v>288</v>
      </c>
      <c r="BM533" s="145" t="s">
        <v>817</v>
      </c>
    </row>
    <row r="534" spans="2:65" s="1" customFormat="1" ht="28.8">
      <c r="B534" s="33"/>
      <c r="D534" s="147" t="s">
        <v>171</v>
      </c>
      <c r="F534" s="148" t="s">
        <v>818</v>
      </c>
      <c r="I534" s="149"/>
      <c r="L534" s="33"/>
      <c r="M534" s="150"/>
      <c r="T534" s="57"/>
      <c r="AT534" s="18" t="s">
        <v>171</v>
      </c>
      <c r="AU534" s="18" t="s">
        <v>87</v>
      </c>
    </row>
    <row r="535" spans="2:65" s="1" customFormat="1" ht="24.15" customHeight="1">
      <c r="B535" s="33"/>
      <c r="C535" s="178" t="s">
        <v>819</v>
      </c>
      <c r="D535" s="178" t="s">
        <v>363</v>
      </c>
      <c r="E535" s="179" t="s">
        <v>820</v>
      </c>
      <c r="F535" s="180" t="s">
        <v>821</v>
      </c>
      <c r="G535" s="181" t="s">
        <v>167</v>
      </c>
      <c r="H535" s="182">
        <v>136.5</v>
      </c>
      <c r="I535" s="183"/>
      <c r="J535" s="184">
        <f>ROUND(I535*H535,2)</f>
        <v>0</v>
      </c>
      <c r="K535" s="180" t="s">
        <v>168</v>
      </c>
      <c r="L535" s="185"/>
      <c r="M535" s="186" t="s">
        <v>1</v>
      </c>
      <c r="N535" s="187" t="s">
        <v>42</v>
      </c>
      <c r="P535" s="143">
        <f>O535*H535</f>
        <v>0</v>
      </c>
      <c r="Q535" s="143">
        <v>5.0000000000000001E-3</v>
      </c>
      <c r="R535" s="143">
        <f>Q535*H535</f>
        <v>0.6825</v>
      </c>
      <c r="S535" s="143">
        <v>0</v>
      </c>
      <c r="T535" s="144">
        <f>S535*H535</f>
        <v>0</v>
      </c>
      <c r="AR535" s="145" t="s">
        <v>436</v>
      </c>
      <c r="AT535" s="145" t="s">
        <v>363</v>
      </c>
      <c r="AU535" s="145" t="s">
        <v>87</v>
      </c>
      <c r="AY535" s="18" t="s">
        <v>162</v>
      </c>
      <c r="BE535" s="146">
        <f>IF(N535="základní",J535,0)</f>
        <v>0</v>
      </c>
      <c r="BF535" s="146">
        <f>IF(N535="snížená",J535,0)</f>
        <v>0</v>
      </c>
      <c r="BG535" s="146">
        <f>IF(N535="zákl. přenesená",J535,0)</f>
        <v>0</v>
      </c>
      <c r="BH535" s="146">
        <f>IF(N535="sníž. přenesená",J535,0)</f>
        <v>0</v>
      </c>
      <c r="BI535" s="146">
        <f>IF(N535="nulová",J535,0)</f>
        <v>0</v>
      </c>
      <c r="BJ535" s="18" t="s">
        <v>85</v>
      </c>
      <c r="BK535" s="146">
        <f>ROUND(I535*H535,2)</f>
        <v>0</v>
      </c>
      <c r="BL535" s="18" t="s">
        <v>288</v>
      </c>
      <c r="BM535" s="145" t="s">
        <v>822</v>
      </c>
    </row>
    <row r="536" spans="2:65" s="1" customFormat="1" ht="19.2">
      <c r="B536" s="33"/>
      <c r="D536" s="147" t="s">
        <v>171</v>
      </c>
      <c r="F536" s="148" t="s">
        <v>821</v>
      </c>
      <c r="I536" s="149"/>
      <c r="L536" s="33"/>
      <c r="M536" s="150"/>
      <c r="T536" s="57"/>
      <c r="AT536" s="18" t="s">
        <v>171</v>
      </c>
      <c r="AU536" s="18" t="s">
        <v>87</v>
      </c>
    </row>
    <row r="537" spans="2:65" s="13" customFormat="1" ht="10.199999999999999">
      <c r="B537" s="157"/>
      <c r="D537" s="147" t="s">
        <v>173</v>
      </c>
      <c r="F537" s="159" t="s">
        <v>823</v>
      </c>
      <c r="H537" s="160">
        <v>136.5</v>
      </c>
      <c r="I537" s="161"/>
      <c r="L537" s="157"/>
      <c r="M537" s="162"/>
      <c r="T537" s="163"/>
      <c r="AT537" s="158" t="s">
        <v>173</v>
      </c>
      <c r="AU537" s="158" t="s">
        <v>87</v>
      </c>
      <c r="AV537" s="13" t="s">
        <v>87</v>
      </c>
      <c r="AW537" s="13" t="s">
        <v>4</v>
      </c>
      <c r="AX537" s="13" t="s">
        <v>85</v>
      </c>
      <c r="AY537" s="158" t="s">
        <v>162</v>
      </c>
    </row>
    <row r="538" spans="2:65" s="1" customFormat="1" ht="24.15" customHeight="1">
      <c r="B538" s="33"/>
      <c r="C538" s="134" t="s">
        <v>824</v>
      </c>
      <c r="D538" s="134" t="s">
        <v>164</v>
      </c>
      <c r="E538" s="135" t="s">
        <v>825</v>
      </c>
      <c r="F538" s="136" t="s">
        <v>826</v>
      </c>
      <c r="G538" s="137" t="s">
        <v>167</v>
      </c>
      <c r="H538" s="138">
        <v>130</v>
      </c>
      <c r="I538" s="139"/>
      <c r="J538" s="140">
        <f>ROUND(I538*H538,2)</f>
        <v>0</v>
      </c>
      <c r="K538" s="136" t="s">
        <v>168</v>
      </c>
      <c r="L538" s="33"/>
      <c r="M538" s="141" t="s">
        <v>1</v>
      </c>
      <c r="N538" s="142" t="s">
        <v>42</v>
      </c>
      <c r="P538" s="143">
        <f>O538*H538</f>
        <v>0</v>
      </c>
      <c r="Q538" s="143">
        <v>0</v>
      </c>
      <c r="R538" s="143">
        <f>Q538*H538</f>
        <v>0</v>
      </c>
      <c r="S538" s="143">
        <v>0</v>
      </c>
      <c r="T538" s="144">
        <f>S538*H538</f>
        <v>0</v>
      </c>
      <c r="AR538" s="145" t="s">
        <v>288</v>
      </c>
      <c r="AT538" s="145" t="s">
        <v>164</v>
      </c>
      <c r="AU538" s="145" t="s">
        <v>87</v>
      </c>
      <c r="AY538" s="18" t="s">
        <v>162</v>
      </c>
      <c r="BE538" s="146">
        <f>IF(N538="základní",J538,0)</f>
        <v>0</v>
      </c>
      <c r="BF538" s="146">
        <f>IF(N538="snížená",J538,0)</f>
        <v>0</v>
      </c>
      <c r="BG538" s="146">
        <f>IF(N538="zákl. přenesená",J538,0)</f>
        <v>0</v>
      </c>
      <c r="BH538" s="146">
        <f>IF(N538="sníž. přenesená",J538,0)</f>
        <v>0</v>
      </c>
      <c r="BI538" s="146">
        <f>IF(N538="nulová",J538,0)</f>
        <v>0</v>
      </c>
      <c r="BJ538" s="18" t="s">
        <v>85</v>
      </c>
      <c r="BK538" s="146">
        <f>ROUND(I538*H538,2)</f>
        <v>0</v>
      </c>
      <c r="BL538" s="18" t="s">
        <v>288</v>
      </c>
      <c r="BM538" s="145" t="s">
        <v>827</v>
      </c>
    </row>
    <row r="539" spans="2:65" s="1" customFormat="1" ht="19.2">
      <c r="B539" s="33"/>
      <c r="D539" s="147" t="s">
        <v>171</v>
      </c>
      <c r="F539" s="148" t="s">
        <v>828</v>
      </c>
      <c r="I539" s="149"/>
      <c r="L539" s="33"/>
      <c r="M539" s="150"/>
      <c r="T539" s="57"/>
      <c r="AT539" s="18" t="s">
        <v>171</v>
      </c>
      <c r="AU539" s="18" t="s">
        <v>87</v>
      </c>
    </row>
    <row r="540" spans="2:65" s="1" customFormat="1" ht="16.5" customHeight="1">
      <c r="B540" s="33"/>
      <c r="C540" s="178" t="s">
        <v>798</v>
      </c>
      <c r="D540" s="178" t="s">
        <v>363</v>
      </c>
      <c r="E540" s="179" t="s">
        <v>829</v>
      </c>
      <c r="F540" s="180" t="s">
        <v>830</v>
      </c>
      <c r="G540" s="181" t="s">
        <v>179</v>
      </c>
      <c r="H540" s="182">
        <v>9.2949999999999999</v>
      </c>
      <c r="I540" s="183"/>
      <c r="J540" s="184">
        <f>ROUND(I540*H540,2)</f>
        <v>0</v>
      </c>
      <c r="K540" s="180" t="s">
        <v>168</v>
      </c>
      <c r="L540" s="185"/>
      <c r="M540" s="186" t="s">
        <v>1</v>
      </c>
      <c r="N540" s="187" t="s">
        <v>42</v>
      </c>
      <c r="P540" s="143">
        <f>O540*H540</f>
        <v>0</v>
      </c>
      <c r="Q540" s="143">
        <v>0.02</v>
      </c>
      <c r="R540" s="143">
        <f>Q540*H540</f>
        <v>0.18590000000000001</v>
      </c>
      <c r="S540" s="143">
        <v>0</v>
      </c>
      <c r="T540" s="144">
        <f>S540*H540</f>
        <v>0</v>
      </c>
      <c r="AR540" s="145" t="s">
        <v>436</v>
      </c>
      <c r="AT540" s="145" t="s">
        <v>363</v>
      </c>
      <c r="AU540" s="145" t="s">
        <v>87</v>
      </c>
      <c r="AY540" s="18" t="s">
        <v>162</v>
      </c>
      <c r="BE540" s="146">
        <f>IF(N540="základní",J540,0)</f>
        <v>0</v>
      </c>
      <c r="BF540" s="146">
        <f>IF(N540="snížená",J540,0)</f>
        <v>0</v>
      </c>
      <c r="BG540" s="146">
        <f>IF(N540="zákl. přenesená",J540,0)</f>
        <v>0</v>
      </c>
      <c r="BH540" s="146">
        <f>IF(N540="sníž. přenesená",J540,0)</f>
        <v>0</v>
      </c>
      <c r="BI540" s="146">
        <f>IF(N540="nulová",J540,0)</f>
        <v>0</v>
      </c>
      <c r="BJ540" s="18" t="s">
        <v>85</v>
      </c>
      <c r="BK540" s="146">
        <f>ROUND(I540*H540,2)</f>
        <v>0</v>
      </c>
      <c r="BL540" s="18" t="s">
        <v>288</v>
      </c>
      <c r="BM540" s="145" t="s">
        <v>831</v>
      </c>
    </row>
    <row r="541" spans="2:65" s="1" customFormat="1" ht="10.199999999999999">
      <c r="B541" s="33"/>
      <c r="D541" s="147" t="s">
        <v>171</v>
      </c>
      <c r="F541" s="148" t="s">
        <v>830</v>
      </c>
      <c r="I541" s="149"/>
      <c r="L541" s="33"/>
      <c r="M541" s="150"/>
      <c r="T541" s="57"/>
      <c r="AT541" s="18" t="s">
        <v>171</v>
      </c>
      <c r="AU541" s="18" t="s">
        <v>87</v>
      </c>
    </row>
    <row r="542" spans="2:65" s="13" customFormat="1" ht="10.199999999999999">
      <c r="B542" s="157"/>
      <c r="D542" s="147" t="s">
        <v>173</v>
      </c>
      <c r="E542" s="158" t="s">
        <v>1</v>
      </c>
      <c r="F542" s="159" t="s">
        <v>832</v>
      </c>
      <c r="H542" s="160">
        <v>9.2949999999999999</v>
      </c>
      <c r="I542" s="161"/>
      <c r="L542" s="157"/>
      <c r="M542" s="162"/>
      <c r="T542" s="163"/>
      <c r="AT542" s="158" t="s">
        <v>173</v>
      </c>
      <c r="AU542" s="158" t="s">
        <v>87</v>
      </c>
      <c r="AV542" s="13" t="s">
        <v>87</v>
      </c>
      <c r="AW542" s="13" t="s">
        <v>32</v>
      </c>
      <c r="AX542" s="13" t="s">
        <v>85</v>
      </c>
      <c r="AY542" s="158" t="s">
        <v>162</v>
      </c>
    </row>
    <row r="543" spans="2:65" s="1" customFormat="1" ht="24.15" customHeight="1">
      <c r="B543" s="33"/>
      <c r="C543" s="134" t="s">
        <v>833</v>
      </c>
      <c r="D543" s="134" t="s">
        <v>164</v>
      </c>
      <c r="E543" s="135" t="s">
        <v>834</v>
      </c>
      <c r="F543" s="136" t="s">
        <v>835</v>
      </c>
      <c r="G543" s="137" t="s">
        <v>167</v>
      </c>
      <c r="H543" s="138">
        <v>232</v>
      </c>
      <c r="I543" s="139"/>
      <c r="J543" s="140">
        <f>ROUND(I543*H543,2)</f>
        <v>0</v>
      </c>
      <c r="K543" s="136" t="s">
        <v>168</v>
      </c>
      <c r="L543" s="33"/>
      <c r="M543" s="141" t="s">
        <v>1</v>
      </c>
      <c r="N543" s="142" t="s">
        <v>42</v>
      </c>
      <c r="P543" s="143">
        <f>O543*H543</f>
        <v>0</v>
      </c>
      <c r="Q543" s="143">
        <v>0</v>
      </c>
      <c r="R543" s="143">
        <f>Q543*H543</f>
        <v>0</v>
      </c>
      <c r="S543" s="143">
        <v>0</v>
      </c>
      <c r="T543" s="144">
        <f>S543*H543</f>
        <v>0</v>
      </c>
      <c r="AR543" s="145" t="s">
        <v>288</v>
      </c>
      <c r="AT543" s="145" t="s">
        <v>164</v>
      </c>
      <c r="AU543" s="145" t="s">
        <v>87</v>
      </c>
      <c r="AY543" s="18" t="s">
        <v>162</v>
      </c>
      <c r="BE543" s="146">
        <f>IF(N543="základní",J543,0)</f>
        <v>0</v>
      </c>
      <c r="BF543" s="146">
        <f>IF(N543="snížená",J543,0)</f>
        <v>0</v>
      </c>
      <c r="BG543" s="146">
        <f>IF(N543="zákl. přenesená",J543,0)</f>
        <v>0</v>
      </c>
      <c r="BH543" s="146">
        <f>IF(N543="sníž. přenesená",J543,0)</f>
        <v>0</v>
      </c>
      <c r="BI543" s="146">
        <f>IF(N543="nulová",J543,0)</f>
        <v>0</v>
      </c>
      <c r="BJ543" s="18" t="s">
        <v>85</v>
      </c>
      <c r="BK543" s="146">
        <f>ROUND(I543*H543,2)</f>
        <v>0</v>
      </c>
      <c r="BL543" s="18" t="s">
        <v>288</v>
      </c>
      <c r="BM543" s="145" t="s">
        <v>836</v>
      </c>
    </row>
    <row r="544" spans="2:65" s="1" customFormat="1" ht="28.8">
      <c r="B544" s="33"/>
      <c r="D544" s="147" t="s">
        <v>171</v>
      </c>
      <c r="F544" s="148" t="s">
        <v>837</v>
      </c>
      <c r="I544" s="149"/>
      <c r="L544" s="33"/>
      <c r="M544" s="150"/>
      <c r="T544" s="57"/>
      <c r="AT544" s="18" t="s">
        <v>171</v>
      </c>
      <c r="AU544" s="18" t="s">
        <v>87</v>
      </c>
    </row>
    <row r="545" spans="2:65" s="1" customFormat="1" ht="16.5" customHeight="1">
      <c r="B545" s="33"/>
      <c r="C545" s="178" t="s">
        <v>838</v>
      </c>
      <c r="D545" s="178" t="s">
        <v>363</v>
      </c>
      <c r="E545" s="179" t="s">
        <v>839</v>
      </c>
      <c r="F545" s="180" t="s">
        <v>840</v>
      </c>
      <c r="G545" s="181" t="s">
        <v>167</v>
      </c>
      <c r="H545" s="182">
        <v>270.39600000000002</v>
      </c>
      <c r="I545" s="183"/>
      <c r="J545" s="184">
        <f>ROUND(I545*H545,2)</f>
        <v>0</v>
      </c>
      <c r="K545" s="180" t="s">
        <v>168</v>
      </c>
      <c r="L545" s="185"/>
      <c r="M545" s="186" t="s">
        <v>1</v>
      </c>
      <c r="N545" s="187" t="s">
        <v>42</v>
      </c>
      <c r="P545" s="143">
        <f>O545*H545</f>
        <v>0</v>
      </c>
      <c r="Q545" s="143">
        <v>4.0000000000000002E-4</v>
      </c>
      <c r="R545" s="143">
        <f>Q545*H545</f>
        <v>0.10815840000000002</v>
      </c>
      <c r="S545" s="143">
        <v>0</v>
      </c>
      <c r="T545" s="144">
        <f>S545*H545</f>
        <v>0</v>
      </c>
      <c r="AR545" s="145" t="s">
        <v>436</v>
      </c>
      <c r="AT545" s="145" t="s">
        <v>363</v>
      </c>
      <c r="AU545" s="145" t="s">
        <v>87</v>
      </c>
      <c r="AY545" s="18" t="s">
        <v>162</v>
      </c>
      <c r="BE545" s="146">
        <f>IF(N545="základní",J545,0)</f>
        <v>0</v>
      </c>
      <c r="BF545" s="146">
        <f>IF(N545="snížená",J545,0)</f>
        <v>0</v>
      </c>
      <c r="BG545" s="146">
        <f>IF(N545="zákl. přenesená",J545,0)</f>
        <v>0</v>
      </c>
      <c r="BH545" s="146">
        <f>IF(N545="sníž. přenesená",J545,0)</f>
        <v>0</v>
      </c>
      <c r="BI545" s="146">
        <f>IF(N545="nulová",J545,0)</f>
        <v>0</v>
      </c>
      <c r="BJ545" s="18" t="s">
        <v>85</v>
      </c>
      <c r="BK545" s="146">
        <f>ROUND(I545*H545,2)</f>
        <v>0</v>
      </c>
      <c r="BL545" s="18" t="s">
        <v>288</v>
      </c>
      <c r="BM545" s="145" t="s">
        <v>841</v>
      </c>
    </row>
    <row r="546" spans="2:65" s="1" customFormat="1" ht="10.199999999999999">
      <c r="B546" s="33"/>
      <c r="D546" s="147" t="s">
        <v>171</v>
      </c>
      <c r="F546" s="148" t="s">
        <v>840</v>
      </c>
      <c r="I546" s="149"/>
      <c r="L546" s="33"/>
      <c r="M546" s="150"/>
      <c r="T546" s="57"/>
      <c r="AT546" s="18" t="s">
        <v>171</v>
      </c>
      <c r="AU546" s="18" t="s">
        <v>87</v>
      </c>
    </row>
    <row r="547" spans="2:65" s="13" customFormat="1" ht="10.199999999999999">
      <c r="B547" s="157"/>
      <c r="D547" s="147" t="s">
        <v>173</v>
      </c>
      <c r="F547" s="159" t="s">
        <v>842</v>
      </c>
      <c r="H547" s="160">
        <v>270.39600000000002</v>
      </c>
      <c r="I547" s="161"/>
      <c r="L547" s="157"/>
      <c r="M547" s="162"/>
      <c r="T547" s="163"/>
      <c r="AT547" s="158" t="s">
        <v>173</v>
      </c>
      <c r="AU547" s="158" t="s">
        <v>87</v>
      </c>
      <c r="AV547" s="13" t="s">
        <v>87</v>
      </c>
      <c r="AW547" s="13" t="s">
        <v>4</v>
      </c>
      <c r="AX547" s="13" t="s">
        <v>85</v>
      </c>
      <c r="AY547" s="158" t="s">
        <v>162</v>
      </c>
    </row>
    <row r="548" spans="2:65" s="1" customFormat="1" ht="24.15" customHeight="1">
      <c r="B548" s="33"/>
      <c r="C548" s="134" t="s">
        <v>843</v>
      </c>
      <c r="D548" s="134" t="s">
        <v>164</v>
      </c>
      <c r="E548" s="135" t="s">
        <v>844</v>
      </c>
      <c r="F548" s="136" t="s">
        <v>845</v>
      </c>
      <c r="G548" s="137" t="s">
        <v>711</v>
      </c>
      <c r="H548" s="188"/>
      <c r="I548" s="139"/>
      <c r="J548" s="140">
        <f>ROUND(I548*H548,2)</f>
        <v>0</v>
      </c>
      <c r="K548" s="136" t="s">
        <v>168</v>
      </c>
      <c r="L548" s="33"/>
      <c r="M548" s="141" t="s">
        <v>1</v>
      </c>
      <c r="N548" s="142" t="s">
        <v>42</v>
      </c>
      <c r="P548" s="143">
        <f>O548*H548</f>
        <v>0</v>
      </c>
      <c r="Q548" s="143">
        <v>0</v>
      </c>
      <c r="R548" s="143">
        <f>Q548*H548</f>
        <v>0</v>
      </c>
      <c r="S548" s="143">
        <v>0</v>
      </c>
      <c r="T548" s="144">
        <f>S548*H548</f>
        <v>0</v>
      </c>
      <c r="AR548" s="145" t="s">
        <v>288</v>
      </c>
      <c r="AT548" s="145" t="s">
        <v>164</v>
      </c>
      <c r="AU548" s="145" t="s">
        <v>87</v>
      </c>
      <c r="AY548" s="18" t="s">
        <v>162</v>
      </c>
      <c r="BE548" s="146">
        <f>IF(N548="základní",J548,0)</f>
        <v>0</v>
      </c>
      <c r="BF548" s="146">
        <f>IF(N548="snížená",J548,0)</f>
        <v>0</v>
      </c>
      <c r="BG548" s="146">
        <f>IF(N548="zákl. přenesená",J548,0)</f>
        <v>0</v>
      </c>
      <c r="BH548" s="146">
        <f>IF(N548="sníž. přenesená",J548,0)</f>
        <v>0</v>
      </c>
      <c r="BI548" s="146">
        <f>IF(N548="nulová",J548,0)</f>
        <v>0</v>
      </c>
      <c r="BJ548" s="18" t="s">
        <v>85</v>
      </c>
      <c r="BK548" s="146">
        <f>ROUND(I548*H548,2)</f>
        <v>0</v>
      </c>
      <c r="BL548" s="18" t="s">
        <v>288</v>
      </c>
      <c r="BM548" s="145" t="s">
        <v>846</v>
      </c>
    </row>
    <row r="549" spans="2:65" s="1" customFormat="1" ht="28.8">
      <c r="B549" s="33"/>
      <c r="D549" s="147" t="s">
        <v>171</v>
      </c>
      <c r="F549" s="148" t="s">
        <v>847</v>
      </c>
      <c r="I549" s="149"/>
      <c r="L549" s="33"/>
      <c r="M549" s="150"/>
      <c r="T549" s="57"/>
      <c r="AT549" s="18" t="s">
        <v>171</v>
      </c>
      <c r="AU549" s="18" t="s">
        <v>87</v>
      </c>
    </row>
    <row r="550" spans="2:65" s="11" customFormat="1" ht="22.8" customHeight="1">
      <c r="B550" s="122"/>
      <c r="D550" s="123" t="s">
        <v>76</v>
      </c>
      <c r="E550" s="132" t="s">
        <v>848</v>
      </c>
      <c r="F550" s="132" t="s">
        <v>849</v>
      </c>
      <c r="I550" s="125"/>
      <c r="J550" s="133">
        <f>BK550</f>
        <v>0</v>
      </c>
      <c r="L550" s="122"/>
      <c r="M550" s="127"/>
      <c r="P550" s="128">
        <f>SUM(P551:P552)</f>
        <v>0</v>
      </c>
      <c r="R550" s="128">
        <f>SUM(R551:R552)</f>
        <v>6.3599999999999993E-3</v>
      </c>
      <c r="T550" s="129">
        <f>SUM(T551:T552)</f>
        <v>0</v>
      </c>
      <c r="AR550" s="123" t="s">
        <v>87</v>
      </c>
      <c r="AT550" s="130" t="s">
        <v>76</v>
      </c>
      <c r="AU550" s="130" t="s">
        <v>85</v>
      </c>
      <c r="AY550" s="123" t="s">
        <v>162</v>
      </c>
      <c r="BK550" s="131">
        <f>SUM(BK551:BK552)</f>
        <v>0</v>
      </c>
    </row>
    <row r="551" spans="2:65" s="1" customFormat="1" ht="24.15" customHeight="1">
      <c r="B551" s="33"/>
      <c r="C551" s="134" t="s">
        <v>850</v>
      </c>
      <c r="D551" s="134" t="s">
        <v>164</v>
      </c>
      <c r="E551" s="135" t="s">
        <v>851</v>
      </c>
      <c r="F551" s="136" t="s">
        <v>852</v>
      </c>
      <c r="G551" s="137" t="s">
        <v>647</v>
      </c>
      <c r="H551" s="138">
        <v>3</v>
      </c>
      <c r="I551" s="139"/>
      <c r="J551" s="140">
        <f>ROUND(I551*H551,2)</f>
        <v>0</v>
      </c>
      <c r="K551" s="136" t="s">
        <v>168</v>
      </c>
      <c r="L551" s="33"/>
      <c r="M551" s="141" t="s">
        <v>1</v>
      </c>
      <c r="N551" s="142" t="s">
        <v>42</v>
      </c>
      <c r="P551" s="143">
        <f>O551*H551</f>
        <v>0</v>
      </c>
      <c r="Q551" s="143">
        <v>2.1199999999999999E-3</v>
      </c>
      <c r="R551" s="143">
        <f>Q551*H551</f>
        <v>6.3599999999999993E-3</v>
      </c>
      <c r="S551" s="143">
        <v>0</v>
      </c>
      <c r="T551" s="144">
        <f>S551*H551</f>
        <v>0</v>
      </c>
      <c r="AR551" s="145" t="s">
        <v>288</v>
      </c>
      <c r="AT551" s="145" t="s">
        <v>164</v>
      </c>
      <c r="AU551" s="145" t="s">
        <v>87</v>
      </c>
      <c r="AY551" s="18" t="s">
        <v>162</v>
      </c>
      <c r="BE551" s="146">
        <f>IF(N551="základní",J551,0)</f>
        <v>0</v>
      </c>
      <c r="BF551" s="146">
        <f>IF(N551="snížená",J551,0)</f>
        <v>0</v>
      </c>
      <c r="BG551" s="146">
        <f>IF(N551="zákl. přenesená",J551,0)</f>
        <v>0</v>
      </c>
      <c r="BH551" s="146">
        <f>IF(N551="sníž. přenesená",J551,0)</f>
        <v>0</v>
      </c>
      <c r="BI551" s="146">
        <f>IF(N551="nulová",J551,0)</f>
        <v>0</v>
      </c>
      <c r="BJ551" s="18" t="s">
        <v>85</v>
      </c>
      <c r="BK551" s="146">
        <f>ROUND(I551*H551,2)</f>
        <v>0</v>
      </c>
      <c r="BL551" s="18" t="s">
        <v>288</v>
      </c>
      <c r="BM551" s="145" t="s">
        <v>853</v>
      </c>
    </row>
    <row r="552" spans="2:65" s="1" customFormat="1" ht="19.2">
      <c r="B552" s="33"/>
      <c r="D552" s="147" t="s">
        <v>171</v>
      </c>
      <c r="F552" s="148" t="s">
        <v>854</v>
      </c>
      <c r="I552" s="149"/>
      <c r="L552" s="33"/>
      <c r="M552" s="150"/>
      <c r="T552" s="57"/>
      <c r="AT552" s="18" t="s">
        <v>171</v>
      </c>
      <c r="AU552" s="18" t="s">
        <v>87</v>
      </c>
    </row>
    <row r="553" spans="2:65" s="11" customFormat="1" ht="22.8" customHeight="1">
      <c r="B553" s="122"/>
      <c r="D553" s="123" t="s">
        <v>76</v>
      </c>
      <c r="E553" s="132" t="s">
        <v>855</v>
      </c>
      <c r="F553" s="132" t="s">
        <v>856</v>
      </c>
      <c r="I553" s="125"/>
      <c r="J553" s="133">
        <f>BK553</f>
        <v>0</v>
      </c>
      <c r="L553" s="122"/>
      <c r="M553" s="127"/>
      <c r="P553" s="128">
        <f>SUM(P554:P634)</f>
        <v>0</v>
      </c>
      <c r="R553" s="128">
        <f>SUM(R554:R634)</f>
        <v>14.792458710000002</v>
      </c>
      <c r="T553" s="129">
        <f>SUM(T554:T634)</f>
        <v>0</v>
      </c>
      <c r="AR553" s="123" t="s">
        <v>87</v>
      </c>
      <c r="AT553" s="130" t="s">
        <v>76</v>
      </c>
      <c r="AU553" s="130" t="s">
        <v>85</v>
      </c>
      <c r="AY553" s="123" t="s">
        <v>162</v>
      </c>
      <c r="BK553" s="131">
        <f>SUM(BK554:BK634)</f>
        <v>0</v>
      </c>
    </row>
    <row r="554" spans="2:65" s="1" customFormat="1" ht="24.15" customHeight="1">
      <c r="B554" s="33"/>
      <c r="C554" s="134" t="s">
        <v>857</v>
      </c>
      <c r="D554" s="134" t="s">
        <v>164</v>
      </c>
      <c r="E554" s="135" t="s">
        <v>858</v>
      </c>
      <c r="F554" s="136" t="s">
        <v>859</v>
      </c>
      <c r="G554" s="137" t="s">
        <v>167</v>
      </c>
      <c r="H554" s="138">
        <v>79.872</v>
      </c>
      <c r="I554" s="139"/>
      <c r="J554" s="140">
        <f>ROUND(I554*H554,2)</f>
        <v>0</v>
      </c>
      <c r="K554" s="136" t="s">
        <v>168</v>
      </c>
      <c r="L554" s="33"/>
      <c r="M554" s="141" t="s">
        <v>1</v>
      </c>
      <c r="N554" s="142" t="s">
        <v>42</v>
      </c>
      <c r="P554" s="143">
        <f>O554*H554</f>
        <v>0</v>
      </c>
      <c r="Q554" s="143">
        <v>0</v>
      </c>
      <c r="R554" s="143">
        <f>Q554*H554</f>
        <v>0</v>
      </c>
      <c r="S554" s="143">
        <v>0</v>
      </c>
      <c r="T554" s="144">
        <f>S554*H554</f>
        <v>0</v>
      </c>
      <c r="AR554" s="145" t="s">
        <v>288</v>
      </c>
      <c r="AT554" s="145" t="s">
        <v>164</v>
      </c>
      <c r="AU554" s="145" t="s">
        <v>87</v>
      </c>
      <c r="AY554" s="18" t="s">
        <v>162</v>
      </c>
      <c r="BE554" s="146">
        <f>IF(N554="základní",J554,0)</f>
        <v>0</v>
      </c>
      <c r="BF554" s="146">
        <f>IF(N554="snížená",J554,0)</f>
        <v>0</v>
      </c>
      <c r="BG554" s="146">
        <f>IF(N554="zákl. přenesená",J554,0)</f>
        <v>0</v>
      </c>
      <c r="BH554" s="146">
        <f>IF(N554="sníž. přenesená",J554,0)</f>
        <v>0</v>
      </c>
      <c r="BI554" s="146">
        <f>IF(N554="nulová",J554,0)</f>
        <v>0</v>
      </c>
      <c r="BJ554" s="18" t="s">
        <v>85</v>
      </c>
      <c r="BK554" s="146">
        <f>ROUND(I554*H554,2)</f>
        <v>0</v>
      </c>
      <c r="BL554" s="18" t="s">
        <v>288</v>
      </c>
      <c r="BM554" s="145" t="s">
        <v>860</v>
      </c>
    </row>
    <row r="555" spans="2:65" s="1" customFormat="1" ht="19.2">
      <c r="B555" s="33"/>
      <c r="D555" s="147" t="s">
        <v>171</v>
      </c>
      <c r="F555" s="148" t="s">
        <v>861</v>
      </c>
      <c r="I555" s="149"/>
      <c r="L555" s="33"/>
      <c r="M555" s="150"/>
      <c r="T555" s="57"/>
      <c r="AT555" s="18" t="s">
        <v>171</v>
      </c>
      <c r="AU555" s="18" t="s">
        <v>87</v>
      </c>
    </row>
    <row r="556" spans="2:65" s="13" customFormat="1" ht="10.199999999999999">
      <c r="B556" s="157"/>
      <c r="D556" s="147" t="s">
        <v>173</v>
      </c>
      <c r="E556" s="158" t="s">
        <v>1</v>
      </c>
      <c r="F556" s="159" t="s">
        <v>862</v>
      </c>
      <c r="H556" s="160">
        <v>79.872</v>
      </c>
      <c r="I556" s="161"/>
      <c r="L556" s="157"/>
      <c r="M556" s="162"/>
      <c r="T556" s="163"/>
      <c r="AT556" s="158" t="s">
        <v>173</v>
      </c>
      <c r="AU556" s="158" t="s">
        <v>87</v>
      </c>
      <c r="AV556" s="13" t="s">
        <v>87</v>
      </c>
      <c r="AW556" s="13" t="s">
        <v>32</v>
      </c>
      <c r="AX556" s="13" t="s">
        <v>85</v>
      </c>
      <c r="AY556" s="158" t="s">
        <v>162</v>
      </c>
    </row>
    <row r="557" spans="2:65" s="1" customFormat="1" ht="33" customHeight="1">
      <c r="B557" s="33"/>
      <c r="C557" s="134" t="s">
        <v>863</v>
      </c>
      <c r="D557" s="134" t="s">
        <v>164</v>
      </c>
      <c r="E557" s="135" t="s">
        <v>864</v>
      </c>
      <c r="F557" s="136" t="s">
        <v>865</v>
      </c>
      <c r="G557" s="137" t="s">
        <v>647</v>
      </c>
      <c r="H557" s="138">
        <v>44</v>
      </c>
      <c r="I557" s="139"/>
      <c r="J557" s="140">
        <f>ROUND(I557*H557,2)</f>
        <v>0</v>
      </c>
      <c r="K557" s="136" t="s">
        <v>168</v>
      </c>
      <c r="L557" s="33"/>
      <c r="M557" s="141" t="s">
        <v>1</v>
      </c>
      <c r="N557" s="142" t="s">
        <v>42</v>
      </c>
      <c r="P557" s="143">
        <f>O557*H557</f>
        <v>0</v>
      </c>
      <c r="Q557" s="143">
        <v>0</v>
      </c>
      <c r="R557" s="143">
        <f>Q557*H557</f>
        <v>0</v>
      </c>
      <c r="S557" s="143">
        <v>0</v>
      </c>
      <c r="T557" s="144">
        <f>S557*H557</f>
        <v>0</v>
      </c>
      <c r="AR557" s="145" t="s">
        <v>288</v>
      </c>
      <c r="AT557" s="145" t="s">
        <v>164</v>
      </c>
      <c r="AU557" s="145" t="s">
        <v>87</v>
      </c>
      <c r="AY557" s="18" t="s">
        <v>162</v>
      </c>
      <c r="BE557" s="146">
        <f>IF(N557="základní",J557,0)</f>
        <v>0</v>
      </c>
      <c r="BF557" s="146">
        <f>IF(N557="snížená",J557,0)</f>
        <v>0</v>
      </c>
      <c r="BG557" s="146">
        <f>IF(N557="zákl. přenesená",J557,0)</f>
        <v>0</v>
      </c>
      <c r="BH557" s="146">
        <f>IF(N557="sníž. přenesená",J557,0)</f>
        <v>0</v>
      </c>
      <c r="BI557" s="146">
        <f>IF(N557="nulová",J557,0)</f>
        <v>0</v>
      </c>
      <c r="BJ557" s="18" t="s">
        <v>85</v>
      </c>
      <c r="BK557" s="146">
        <f>ROUND(I557*H557,2)</f>
        <v>0</v>
      </c>
      <c r="BL557" s="18" t="s">
        <v>288</v>
      </c>
      <c r="BM557" s="145" t="s">
        <v>866</v>
      </c>
    </row>
    <row r="558" spans="2:65" s="1" customFormat="1" ht="19.2">
      <c r="B558" s="33"/>
      <c r="D558" s="147" t="s">
        <v>171</v>
      </c>
      <c r="F558" s="148" t="s">
        <v>867</v>
      </c>
      <c r="I558" s="149"/>
      <c r="L558" s="33"/>
      <c r="M558" s="150"/>
      <c r="T558" s="57"/>
      <c r="AT558" s="18" t="s">
        <v>171</v>
      </c>
      <c r="AU558" s="18" t="s">
        <v>87</v>
      </c>
    </row>
    <row r="559" spans="2:65" s="13" customFormat="1" ht="10.199999999999999">
      <c r="B559" s="157"/>
      <c r="D559" s="147" t="s">
        <v>173</v>
      </c>
      <c r="E559" s="158" t="s">
        <v>1</v>
      </c>
      <c r="F559" s="159" t="s">
        <v>868</v>
      </c>
      <c r="H559" s="160">
        <v>44</v>
      </c>
      <c r="I559" s="161"/>
      <c r="L559" s="157"/>
      <c r="M559" s="162"/>
      <c r="T559" s="163"/>
      <c r="AT559" s="158" t="s">
        <v>173</v>
      </c>
      <c r="AU559" s="158" t="s">
        <v>87</v>
      </c>
      <c r="AV559" s="13" t="s">
        <v>87</v>
      </c>
      <c r="AW559" s="13" t="s">
        <v>32</v>
      </c>
      <c r="AX559" s="13" t="s">
        <v>85</v>
      </c>
      <c r="AY559" s="158" t="s">
        <v>162</v>
      </c>
    </row>
    <row r="560" spans="2:65" s="1" customFormat="1" ht="33" customHeight="1">
      <c r="B560" s="33"/>
      <c r="C560" s="134" t="s">
        <v>869</v>
      </c>
      <c r="D560" s="134" t="s">
        <v>164</v>
      </c>
      <c r="E560" s="135" t="s">
        <v>870</v>
      </c>
      <c r="F560" s="136" t="s">
        <v>871</v>
      </c>
      <c r="G560" s="137" t="s">
        <v>179</v>
      </c>
      <c r="H560" s="138">
        <v>2.7090000000000001</v>
      </c>
      <c r="I560" s="139"/>
      <c r="J560" s="140">
        <f>ROUND(I560*H560,2)</f>
        <v>0</v>
      </c>
      <c r="K560" s="136" t="s">
        <v>168</v>
      </c>
      <c r="L560" s="33"/>
      <c r="M560" s="141" t="s">
        <v>1</v>
      </c>
      <c r="N560" s="142" t="s">
        <v>42</v>
      </c>
      <c r="P560" s="143">
        <f>O560*H560</f>
        <v>0</v>
      </c>
      <c r="Q560" s="143">
        <v>1.89E-3</v>
      </c>
      <c r="R560" s="143">
        <f>Q560*H560</f>
        <v>5.1200100000000004E-3</v>
      </c>
      <c r="S560" s="143">
        <v>0</v>
      </c>
      <c r="T560" s="144">
        <f>S560*H560</f>
        <v>0</v>
      </c>
      <c r="AR560" s="145" t="s">
        <v>288</v>
      </c>
      <c r="AT560" s="145" t="s">
        <v>164</v>
      </c>
      <c r="AU560" s="145" t="s">
        <v>87</v>
      </c>
      <c r="AY560" s="18" t="s">
        <v>162</v>
      </c>
      <c r="BE560" s="146">
        <f>IF(N560="základní",J560,0)</f>
        <v>0</v>
      </c>
      <c r="BF560" s="146">
        <f>IF(N560="snížená",J560,0)</f>
        <v>0</v>
      </c>
      <c r="BG560" s="146">
        <f>IF(N560="zákl. přenesená",J560,0)</f>
        <v>0</v>
      </c>
      <c r="BH560" s="146">
        <f>IF(N560="sníž. přenesená",J560,0)</f>
        <v>0</v>
      </c>
      <c r="BI560" s="146">
        <f>IF(N560="nulová",J560,0)</f>
        <v>0</v>
      </c>
      <c r="BJ560" s="18" t="s">
        <v>85</v>
      </c>
      <c r="BK560" s="146">
        <f>ROUND(I560*H560,2)</f>
        <v>0</v>
      </c>
      <c r="BL560" s="18" t="s">
        <v>288</v>
      </c>
      <c r="BM560" s="145" t="s">
        <v>872</v>
      </c>
    </row>
    <row r="561" spans="2:65" s="1" customFormat="1" ht="19.2">
      <c r="B561" s="33"/>
      <c r="D561" s="147" t="s">
        <v>171</v>
      </c>
      <c r="F561" s="148" t="s">
        <v>873</v>
      </c>
      <c r="I561" s="149"/>
      <c r="L561" s="33"/>
      <c r="M561" s="150"/>
      <c r="T561" s="57"/>
      <c r="AT561" s="18" t="s">
        <v>171</v>
      </c>
      <c r="AU561" s="18" t="s">
        <v>87</v>
      </c>
    </row>
    <row r="562" spans="2:65" s="1" customFormat="1" ht="49.05" customHeight="1">
      <c r="B562" s="33"/>
      <c r="C562" s="134" t="s">
        <v>874</v>
      </c>
      <c r="D562" s="134" t="s">
        <v>164</v>
      </c>
      <c r="E562" s="135" t="s">
        <v>875</v>
      </c>
      <c r="F562" s="136" t="s">
        <v>876</v>
      </c>
      <c r="G562" s="137" t="s">
        <v>167</v>
      </c>
      <c r="H562" s="138">
        <v>240</v>
      </c>
      <c r="I562" s="139"/>
      <c r="J562" s="140">
        <f>ROUND(I562*H562,2)</f>
        <v>0</v>
      </c>
      <c r="K562" s="136" t="s">
        <v>1</v>
      </c>
      <c r="L562" s="33"/>
      <c r="M562" s="141" t="s">
        <v>1</v>
      </c>
      <c r="N562" s="142" t="s">
        <v>42</v>
      </c>
      <c r="P562" s="143">
        <f>O562*H562</f>
        <v>0</v>
      </c>
      <c r="Q562" s="143">
        <v>0</v>
      </c>
      <c r="R562" s="143">
        <f>Q562*H562</f>
        <v>0</v>
      </c>
      <c r="S562" s="143">
        <v>0</v>
      </c>
      <c r="T562" s="144">
        <f>S562*H562</f>
        <v>0</v>
      </c>
      <c r="AR562" s="145" t="s">
        <v>288</v>
      </c>
      <c r="AT562" s="145" t="s">
        <v>164</v>
      </c>
      <c r="AU562" s="145" t="s">
        <v>87</v>
      </c>
      <c r="AY562" s="18" t="s">
        <v>162</v>
      </c>
      <c r="BE562" s="146">
        <f>IF(N562="základní",J562,0)</f>
        <v>0</v>
      </c>
      <c r="BF562" s="146">
        <f>IF(N562="snížená",J562,0)</f>
        <v>0</v>
      </c>
      <c r="BG562" s="146">
        <f>IF(N562="zákl. přenesená",J562,0)</f>
        <v>0</v>
      </c>
      <c r="BH562" s="146">
        <f>IF(N562="sníž. přenesená",J562,0)</f>
        <v>0</v>
      </c>
      <c r="BI562" s="146">
        <f>IF(N562="nulová",J562,0)</f>
        <v>0</v>
      </c>
      <c r="BJ562" s="18" t="s">
        <v>85</v>
      </c>
      <c r="BK562" s="146">
        <f>ROUND(I562*H562,2)</f>
        <v>0</v>
      </c>
      <c r="BL562" s="18" t="s">
        <v>288</v>
      </c>
      <c r="BM562" s="145" t="s">
        <v>877</v>
      </c>
    </row>
    <row r="563" spans="2:65" s="1" customFormat="1" ht="19.2">
      <c r="B563" s="33"/>
      <c r="D563" s="147" t="s">
        <v>171</v>
      </c>
      <c r="F563" s="148" t="s">
        <v>878</v>
      </c>
      <c r="I563" s="149"/>
      <c r="L563" s="33"/>
      <c r="M563" s="150"/>
      <c r="T563" s="57"/>
      <c r="AT563" s="18" t="s">
        <v>171</v>
      </c>
      <c r="AU563" s="18" t="s">
        <v>87</v>
      </c>
    </row>
    <row r="564" spans="2:65" s="12" customFormat="1" ht="30.6">
      <c r="B564" s="151"/>
      <c r="D564" s="147" t="s">
        <v>173</v>
      </c>
      <c r="E564" s="152" t="s">
        <v>1</v>
      </c>
      <c r="F564" s="153" t="s">
        <v>879</v>
      </c>
      <c r="H564" s="152" t="s">
        <v>1</v>
      </c>
      <c r="I564" s="154"/>
      <c r="L564" s="151"/>
      <c r="M564" s="155"/>
      <c r="T564" s="156"/>
      <c r="AT564" s="152" t="s">
        <v>173</v>
      </c>
      <c r="AU564" s="152" t="s">
        <v>87</v>
      </c>
      <c r="AV564" s="12" t="s">
        <v>85</v>
      </c>
      <c r="AW564" s="12" t="s">
        <v>32</v>
      </c>
      <c r="AX564" s="12" t="s">
        <v>77</v>
      </c>
      <c r="AY564" s="152" t="s">
        <v>162</v>
      </c>
    </row>
    <row r="565" spans="2:65" s="12" customFormat="1" ht="20.399999999999999">
      <c r="B565" s="151"/>
      <c r="D565" s="147" t="s">
        <v>173</v>
      </c>
      <c r="E565" s="152" t="s">
        <v>1</v>
      </c>
      <c r="F565" s="153" t="s">
        <v>880</v>
      </c>
      <c r="H565" s="152" t="s">
        <v>1</v>
      </c>
      <c r="I565" s="154"/>
      <c r="L565" s="151"/>
      <c r="M565" s="155"/>
      <c r="T565" s="156"/>
      <c r="AT565" s="152" t="s">
        <v>173</v>
      </c>
      <c r="AU565" s="152" t="s">
        <v>87</v>
      </c>
      <c r="AV565" s="12" t="s">
        <v>85</v>
      </c>
      <c r="AW565" s="12" t="s">
        <v>32</v>
      </c>
      <c r="AX565" s="12" t="s">
        <v>77</v>
      </c>
      <c r="AY565" s="152" t="s">
        <v>162</v>
      </c>
    </row>
    <row r="566" spans="2:65" s="13" customFormat="1" ht="10.199999999999999">
      <c r="B566" s="157"/>
      <c r="D566" s="147" t="s">
        <v>173</v>
      </c>
      <c r="E566" s="158" t="s">
        <v>1</v>
      </c>
      <c r="F566" s="159" t="s">
        <v>881</v>
      </c>
      <c r="H566" s="160">
        <v>351.66300000000001</v>
      </c>
      <c r="I566" s="161"/>
      <c r="L566" s="157"/>
      <c r="M566" s="162"/>
      <c r="T566" s="163"/>
      <c r="AT566" s="158" t="s">
        <v>173</v>
      </c>
      <c r="AU566" s="158" t="s">
        <v>87</v>
      </c>
      <c r="AV566" s="13" t="s">
        <v>87</v>
      </c>
      <c r="AW566" s="13" t="s">
        <v>32</v>
      </c>
      <c r="AX566" s="13" t="s">
        <v>77</v>
      </c>
      <c r="AY566" s="158" t="s">
        <v>162</v>
      </c>
    </row>
    <row r="567" spans="2:65" s="13" customFormat="1" ht="10.199999999999999">
      <c r="B567" s="157"/>
      <c r="D567" s="147" t="s">
        <v>173</v>
      </c>
      <c r="E567" s="158" t="s">
        <v>1</v>
      </c>
      <c r="F567" s="159" t="s">
        <v>882</v>
      </c>
      <c r="H567" s="160">
        <v>-68.599000000000004</v>
      </c>
      <c r="I567" s="161"/>
      <c r="L567" s="157"/>
      <c r="M567" s="162"/>
      <c r="T567" s="163"/>
      <c r="AT567" s="158" t="s">
        <v>173</v>
      </c>
      <c r="AU567" s="158" t="s">
        <v>87</v>
      </c>
      <c r="AV567" s="13" t="s">
        <v>87</v>
      </c>
      <c r="AW567" s="13" t="s">
        <v>32</v>
      </c>
      <c r="AX567" s="13" t="s">
        <v>77</v>
      </c>
      <c r="AY567" s="158" t="s">
        <v>162</v>
      </c>
    </row>
    <row r="568" spans="2:65" s="13" customFormat="1" ht="10.199999999999999">
      <c r="B568" s="157"/>
      <c r="D568" s="147" t="s">
        <v>173</v>
      </c>
      <c r="E568" s="158" t="s">
        <v>1</v>
      </c>
      <c r="F568" s="159" t="s">
        <v>883</v>
      </c>
      <c r="H568" s="160">
        <v>-78.28</v>
      </c>
      <c r="I568" s="161"/>
      <c r="L568" s="157"/>
      <c r="M568" s="162"/>
      <c r="T568" s="163"/>
      <c r="AT568" s="158" t="s">
        <v>173</v>
      </c>
      <c r="AU568" s="158" t="s">
        <v>87</v>
      </c>
      <c r="AV568" s="13" t="s">
        <v>87</v>
      </c>
      <c r="AW568" s="13" t="s">
        <v>32</v>
      </c>
      <c r="AX568" s="13" t="s">
        <v>77</v>
      </c>
      <c r="AY568" s="158" t="s">
        <v>162</v>
      </c>
    </row>
    <row r="569" spans="2:65" s="13" customFormat="1" ht="10.199999999999999">
      <c r="B569" s="157"/>
      <c r="D569" s="147" t="s">
        <v>173</v>
      </c>
      <c r="E569" s="158" t="s">
        <v>1</v>
      </c>
      <c r="F569" s="159" t="s">
        <v>884</v>
      </c>
      <c r="H569" s="160">
        <v>-20.9</v>
      </c>
      <c r="I569" s="161"/>
      <c r="L569" s="157"/>
      <c r="M569" s="162"/>
      <c r="T569" s="163"/>
      <c r="AT569" s="158" t="s">
        <v>173</v>
      </c>
      <c r="AU569" s="158" t="s">
        <v>87</v>
      </c>
      <c r="AV569" s="13" t="s">
        <v>87</v>
      </c>
      <c r="AW569" s="13" t="s">
        <v>32</v>
      </c>
      <c r="AX569" s="13" t="s">
        <v>77</v>
      </c>
      <c r="AY569" s="158" t="s">
        <v>162</v>
      </c>
    </row>
    <row r="570" spans="2:65" s="13" customFormat="1" ht="10.199999999999999">
      <c r="B570" s="157"/>
      <c r="D570" s="147" t="s">
        <v>173</v>
      </c>
      <c r="E570" s="158" t="s">
        <v>1</v>
      </c>
      <c r="F570" s="159" t="s">
        <v>885</v>
      </c>
      <c r="H570" s="160">
        <v>-15.33</v>
      </c>
      <c r="I570" s="161"/>
      <c r="L570" s="157"/>
      <c r="M570" s="162"/>
      <c r="T570" s="163"/>
      <c r="AT570" s="158" t="s">
        <v>173</v>
      </c>
      <c r="AU570" s="158" t="s">
        <v>87</v>
      </c>
      <c r="AV570" s="13" t="s">
        <v>87</v>
      </c>
      <c r="AW570" s="13" t="s">
        <v>32</v>
      </c>
      <c r="AX570" s="13" t="s">
        <v>77</v>
      </c>
      <c r="AY570" s="158" t="s">
        <v>162</v>
      </c>
    </row>
    <row r="571" spans="2:65" s="13" customFormat="1" ht="10.199999999999999">
      <c r="B571" s="157"/>
      <c r="D571" s="147" t="s">
        <v>173</v>
      </c>
      <c r="E571" s="158" t="s">
        <v>1</v>
      </c>
      <c r="F571" s="159" t="s">
        <v>361</v>
      </c>
      <c r="H571" s="160">
        <v>-5.61</v>
      </c>
      <c r="I571" s="161"/>
      <c r="L571" s="157"/>
      <c r="M571" s="162"/>
      <c r="T571" s="163"/>
      <c r="AT571" s="158" t="s">
        <v>173</v>
      </c>
      <c r="AU571" s="158" t="s">
        <v>87</v>
      </c>
      <c r="AV571" s="13" t="s">
        <v>87</v>
      </c>
      <c r="AW571" s="13" t="s">
        <v>32</v>
      </c>
      <c r="AX571" s="13" t="s">
        <v>77</v>
      </c>
      <c r="AY571" s="158" t="s">
        <v>162</v>
      </c>
    </row>
    <row r="572" spans="2:65" s="13" customFormat="1" ht="10.199999999999999">
      <c r="B572" s="157"/>
      <c r="D572" s="147" t="s">
        <v>173</v>
      </c>
      <c r="E572" s="158" t="s">
        <v>1</v>
      </c>
      <c r="F572" s="159" t="s">
        <v>886</v>
      </c>
      <c r="H572" s="160">
        <v>82.600999999999999</v>
      </c>
      <c r="I572" s="161"/>
      <c r="L572" s="157"/>
      <c r="M572" s="162"/>
      <c r="T572" s="163"/>
      <c r="AT572" s="158" t="s">
        <v>173</v>
      </c>
      <c r="AU572" s="158" t="s">
        <v>87</v>
      </c>
      <c r="AV572" s="13" t="s">
        <v>87</v>
      </c>
      <c r="AW572" s="13" t="s">
        <v>32</v>
      </c>
      <c r="AX572" s="13" t="s">
        <v>77</v>
      </c>
      <c r="AY572" s="158" t="s">
        <v>162</v>
      </c>
    </row>
    <row r="573" spans="2:65" s="13" customFormat="1" ht="10.199999999999999">
      <c r="B573" s="157"/>
      <c r="D573" s="147" t="s">
        <v>173</v>
      </c>
      <c r="E573" s="158" t="s">
        <v>1</v>
      </c>
      <c r="F573" s="159" t="s">
        <v>359</v>
      </c>
      <c r="H573" s="160">
        <v>-6</v>
      </c>
      <c r="I573" s="161"/>
      <c r="L573" s="157"/>
      <c r="M573" s="162"/>
      <c r="T573" s="163"/>
      <c r="AT573" s="158" t="s">
        <v>173</v>
      </c>
      <c r="AU573" s="158" t="s">
        <v>87</v>
      </c>
      <c r="AV573" s="13" t="s">
        <v>87</v>
      </c>
      <c r="AW573" s="13" t="s">
        <v>32</v>
      </c>
      <c r="AX573" s="13" t="s">
        <v>77</v>
      </c>
      <c r="AY573" s="158" t="s">
        <v>162</v>
      </c>
    </row>
    <row r="574" spans="2:65" s="14" customFormat="1" ht="10.199999999999999">
      <c r="B574" s="164"/>
      <c r="D574" s="147" t="s">
        <v>173</v>
      </c>
      <c r="E574" s="165" t="s">
        <v>1</v>
      </c>
      <c r="F574" s="166" t="s">
        <v>189</v>
      </c>
      <c r="H574" s="167">
        <v>239.54499999999999</v>
      </c>
      <c r="I574" s="168"/>
      <c r="L574" s="164"/>
      <c r="M574" s="169"/>
      <c r="T574" s="170"/>
      <c r="AT574" s="165" t="s">
        <v>173</v>
      </c>
      <c r="AU574" s="165" t="s">
        <v>87</v>
      </c>
      <c r="AV574" s="14" t="s">
        <v>169</v>
      </c>
      <c r="AW574" s="14" t="s">
        <v>32</v>
      </c>
      <c r="AX574" s="14" t="s">
        <v>77</v>
      </c>
      <c r="AY574" s="165" t="s">
        <v>162</v>
      </c>
    </row>
    <row r="575" spans="2:65" s="13" customFormat="1" ht="10.199999999999999">
      <c r="B575" s="157"/>
      <c r="D575" s="147" t="s">
        <v>173</v>
      </c>
      <c r="E575" s="158" t="s">
        <v>1</v>
      </c>
      <c r="F575" s="159" t="s">
        <v>887</v>
      </c>
      <c r="H575" s="160">
        <v>240</v>
      </c>
      <c r="I575" s="161"/>
      <c r="L575" s="157"/>
      <c r="M575" s="162"/>
      <c r="T575" s="163"/>
      <c r="AT575" s="158" t="s">
        <v>173</v>
      </c>
      <c r="AU575" s="158" t="s">
        <v>87</v>
      </c>
      <c r="AV575" s="13" t="s">
        <v>87</v>
      </c>
      <c r="AW575" s="13" t="s">
        <v>32</v>
      </c>
      <c r="AX575" s="13" t="s">
        <v>85</v>
      </c>
      <c r="AY575" s="158" t="s">
        <v>162</v>
      </c>
    </row>
    <row r="576" spans="2:65" s="1" customFormat="1" ht="66.75" customHeight="1">
      <c r="B576" s="33"/>
      <c r="C576" s="134" t="s">
        <v>888</v>
      </c>
      <c r="D576" s="134" t="s">
        <v>164</v>
      </c>
      <c r="E576" s="135" t="s">
        <v>889</v>
      </c>
      <c r="F576" s="136" t="s">
        <v>890</v>
      </c>
      <c r="G576" s="137" t="s">
        <v>167</v>
      </c>
      <c r="H576" s="138">
        <v>32</v>
      </c>
      <c r="I576" s="139"/>
      <c r="J576" s="140">
        <f>ROUND(I576*H576,2)</f>
        <v>0</v>
      </c>
      <c r="K576" s="136" t="s">
        <v>1</v>
      </c>
      <c r="L576" s="33"/>
      <c r="M576" s="141" t="s">
        <v>1</v>
      </c>
      <c r="N576" s="142" t="s">
        <v>42</v>
      </c>
      <c r="P576" s="143">
        <f>O576*H576</f>
        <v>0</v>
      </c>
      <c r="Q576" s="143">
        <v>0</v>
      </c>
      <c r="R576" s="143">
        <f>Q576*H576</f>
        <v>0</v>
      </c>
      <c r="S576" s="143">
        <v>0</v>
      </c>
      <c r="T576" s="144">
        <f>S576*H576</f>
        <v>0</v>
      </c>
      <c r="AR576" s="145" t="s">
        <v>288</v>
      </c>
      <c r="AT576" s="145" t="s">
        <v>164</v>
      </c>
      <c r="AU576" s="145" t="s">
        <v>87</v>
      </c>
      <c r="AY576" s="18" t="s">
        <v>162</v>
      </c>
      <c r="BE576" s="146">
        <f>IF(N576="základní",J576,0)</f>
        <v>0</v>
      </c>
      <c r="BF576" s="146">
        <f>IF(N576="snížená",J576,0)</f>
        <v>0</v>
      </c>
      <c r="BG576" s="146">
        <f>IF(N576="zákl. přenesená",J576,0)</f>
        <v>0</v>
      </c>
      <c r="BH576" s="146">
        <f>IF(N576="sníž. přenesená",J576,0)</f>
        <v>0</v>
      </c>
      <c r="BI576" s="146">
        <f>IF(N576="nulová",J576,0)</f>
        <v>0</v>
      </c>
      <c r="BJ576" s="18" t="s">
        <v>85</v>
      </c>
      <c r="BK576" s="146">
        <f>ROUND(I576*H576,2)</f>
        <v>0</v>
      </c>
      <c r="BL576" s="18" t="s">
        <v>288</v>
      </c>
      <c r="BM576" s="145" t="s">
        <v>891</v>
      </c>
    </row>
    <row r="577" spans="2:65" s="1" customFormat="1" ht="19.2">
      <c r="B577" s="33"/>
      <c r="D577" s="147" t="s">
        <v>171</v>
      </c>
      <c r="F577" s="148" t="s">
        <v>878</v>
      </c>
      <c r="I577" s="149"/>
      <c r="L577" s="33"/>
      <c r="M577" s="150"/>
      <c r="T577" s="57"/>
      <c r="AT577" s="18" t="s">
        <v>171</v>
      </c>
      <c r="AU577" s="18" t="s">
        <v>87</v>
      </c>
    </row>
    <row r="578" spans="2:65" s="1" customFormat="1" ht="33" customHeight="1">
      <c r="B578" s="33"/>
      <c r="C578" s="134" t="s">
        <v>892</v>
      </c>
      <c r="D578" s="134" t="s">
        <v>164</v>
      </c>
      <c r="E578" s="135" t="s">
        <v>893</v>
      </c>
      <c r="F578" s="136" t="s">
        <v>894</v>
      </c>
      <c r="G578" s="137" t="s">
        <v>504</v>
      </c>
      <c r="H578" s="138">
        <v>153.6</v>
      </c>
      <c r="I578" s="139"/>
      <c r="J578" s="140">
        <f>ROUND(I578*H578,2)</f>
        <v>0</v>
      </c>
      <c r="K578" s="136" t="s">
        <v>168</v>
      </c>
      <c r="L578" s="33"/>
      <c r="M578" s="141" t="s">
        <v>1</v>
      </c>
      <c r="N578" s="142" t="s">
        <v>42</v>
      </c>
      <c r="P578" s="143">
        <f>O578*H578</f>
        <v>0</v>
      </c>
      <c r="Q578" s="143">
        <v>0</v>
      </c>
      <c r="R578" s="143">
        <f>Q578*H578</f>
        <v>0</v>
      </c>
      <c r="S578" s="143">
        <v>0</v>
      </c>
      <c r="T578" s="144">
        <f>S578*H578</f>
        <v>0</v>
      </c>
      <c r="AR578" s="145" t="s">
        <v>288</v>
      </c>
      <c r="AT578" s="145" t="s">
        <v>164</v>
      </c>
      <c r="AU578" s="145" t="s">
        <v>87</v>
      </c>
      <c r="AY578" s="18" t="s">
        <v>162</v>
      </c>
      <c r="BE578" s="146">
        <f>IF(N578="základní",J578,0)</f>
        <v>0</v>
      </c>
      <c r="BF578" s="146">
        <f>IF(N578="snížená",J578,0)</f>
        <v>0</v>
      </c>
      <c r="BG578" s="146">
        <f>IF(N578="zákl. přenesená",J578,0)</f>
        <v>0</v>
      </c>
      <c r="BH578" s="146">
        <f>IF(N578="sníž. přenesená",J578,0)</f>
        <v>0</v>
      </c>
      <c r="BI578" s="146">
        <f>IF(N578="nulová",J578,0)</f>
        <v>0</v>
      </c>
      <c r="BJ578" s="18" t="s">
        <v>85</v>
      </c>
      <c r="BK578" s="146">
        <f>ROUND(I578*H578,2)</f>
        <v>0</v>
      </c>
      <c r="BL578" s="18" t="s">
        <v>288</v>
      </c>
      <c r="BM578" s="145" t="s">
        <v>895</v>
      </c>
    </row>
    <row r="579" spans="2:65" s="1" customFormat="1" ht="38.4">
      <c r="B579" s="33"/>
      <c r="D579" s="147" t="s">
        <v>171</v>
      </c>
      <c r="F579" s="148" t="s">
        <v>896</v>
      </c>
      <c r="I579" s="149"/>
      <c r="L579" s="33"/>
      <c r="M579" s="150"/>
      <c r="T579" s="57"/>
      <c r="AT579" s="18" t="s">
        <v>171</v>
      </c>
      <c r="AU579" s="18" t="s">
        <v>87</v>
      </c>
    </row>
    <row r="580" spans="2:65" s="13" customFormat="1" ht="10.199999999999999">
      <c r="B580" s="157"/>
      <c r="D580" s="147" t="s">
        <v>173</v>
      </c>
      <c r="E580" s="158" t="s">
        <v>1</v>
      </c>
      <c r="F580" s="159" t="s">
        <v>897</v>
      </c>
      <c r="H580" s="160">
        <v>61.6</v>
      </c>
      <c r="I580" s="161"/>
      <c r="L580" s="157"/>
      <c r="M580" s="162"/>
      <c r="T580" s="163"/>
      <c r="AT580" s="158" t="s">
        <v>173</v>
      </c>
      <c r="AU580" s="158" t="s">
        <v>87</v>
      </c>
      <c r="AV580" s="13" t="s">
        <v>87</v>
      </c>
      <c r="AW580" s="13" t="s">
        <v>32</v>
      </c>
      <c r="AX580" s="13" t="s">
        <v>77</v>
      </c>
      <c r="AY580" s="158" t="s">
        <v>162</v>
      </c>
    </row>
    <row r="581" spans="2:65" s="13" customFormat="1" ht="10.199999999999999">
      <c r="B581" s="157"/>
      <c r="D581" s="147" t="s">
        <v>173</v>
      </c>
      <c r="E581" s="158" t="s">
        <v>1</v>
      </c>
      <c r="F581" s="159" t="s">
        <v>898</v>
      </c>
      <c r="H581" s="160">
        <v>92</v>
      </c>
      <c r="I581" s="161"/>
      <c r="L581" s="157"/>
      <c r="M581" s="162"/>
      <c r="T581" s="163"/>
      <c r="AT581" s="158" t="s">
        <v>173</v>
      </c>
      <c r="AU581" s="158" t="s">
        <v>87</v>
      </c>
      <c r="AV581" s="13" t="s">
        <v>87</v>
      </c>
      <c r="AW581" s="13" t="s">
        <v>32</v>
      </c>
      <c r="AX581" s="13" t="s">
        <v>77</v>
      </c>
      <c r="AY581" s="158" t="s">
        <v>162</v>
      </c>
    </row>
    <row r="582" spans="2:65" s="14" customFormat="1" ht="10.199999999999999">
      <c r="B582" s="164"/>
      <c r="D582" s="147" t="s">
        <v>173</v>
      </c>
      <c r="E582" s="165" t="s">
        <v>1</v>
      </c>
      <c r="F582" s="166" t="s">
        <v>189</v>
      </c>
      <c r="H582" s="167">
        <v>153.6</v>
      </c>
      <c r="I582" s="168"/>
      <c r="L582" s="164"/>
      <c r="M582" s="169"/>
      <c r="T582" s="170"/>
      <c r="AT582" s="165" t="s">
        <v>173</v>
      </c>
      <c r="AU582" s="165" t="s">
        <v>87</v>
      </c>
      <c r="AV582" s="14" t="s">
        <v>169</v>
      </c>
      <c r="AW582" s="14" t="s">
        <v>32</v>
      </c>
      <c r="AX582" s="14" t="s">
        <v>85</v>
      </c>
      <c r="AY582" s="165" t="s">
        <v>162</v>
      </c>
    </row>
    <row r="583" spans="2:65" s="1" customFormat="1" ht="21.75" customHeight="1">
      <c r="B583" s="33"/>
      <c r="C583" s="178" t="s">
        <v>899</v>
      </c>
      <c r="D583" s="178" t="s">
        <v>363</v>
      </c>
      <c r="E583" s="179" t="s">
        <v>900</v>
      </c>
      <c r="F583" s="180" t="s">
        <v>901</v>
      </c>
      <c r="G583" s="181" t="s">
        <v>179</v>
      </c>
      <c r="H583" s="182">
        <v>2.7090000000000001</v>
      </c>
      <c r="I583" s="183"/>
      <c r="J583" s="184">
        <f>ROUND(I583*H583,2)</f>
        <v>0</v>
      </c>
      <c r="K583" s="180" t="s">
        <v>168</v>
      </c>
      <c r="L583" s="185"/>
      <c r="M583" s="186" t="s">
        <v>1</v>
      </c>
      <c r="N583" s="187" t="s">
        <v>42</v>
      </c>
      <c r="P583" s="143">
        <f>O583*H583</f>
        <v>0</v>
      </c>
      <c r="Q583" s="143">
        <v>0.55000000000000004</v>
      </c>
      <c r="R583" s="143">
        <f>Q583*H583</f>
        <v>1.4899500000000001</v>
      </c>
      <c r="S583" s="143">
        <v>0</v>
      </c>
      <c r="T583" s="144">
        <f>S583*H583</f>
        <v>0</v>
      </c>
      <c r="AR583" s="145" t="s">
        <v>436</v>
      </c>
      <c r="AT583" s="145" t="s">
        <v>363</v>
      </c>
      <c r="AU583" s="145" t="s">
        <v>87</v>
      </c>
      <c r="AY583" s="18" t="s">
        <v>162</v>
      </c>
      <c r="BE583" s="146">
        <f>IF(N583="základní",J583,0)</f>
        <v>0</v>
      </c>
      <c r="BF583" s="146">
        <f>IF(N583="snížená",J583,0)</f>
        <v>0</v>
      </c>
      <c r="BG583" s="146">
        <f>IF(N583="zákl. přenesená",J583,0)</f>
        <v>0</v>
      </c>
      <c r="BH583" s="146">
        <f>IF(N583="sníž. přenesená",J583,0)</f>
        <v>0</v>
      </c>
      <c r="BI583" s="146">
        <f>IF(N583="nulová",J583,0)</f>
        <v>0</v>
      </c>
      <c r="BJ583" s="18" t="s">
        <v>85</v>
      </c>
      <c r="BK583" s="146">
        <f>ROUND(I583*H583,2)</f>
        <v>0</v>
      </c>
      <c r="BL583" s="18" t="s">
        <v>288</v>
      </c>
      <c r="BM583" s="145" t="s">
        <v>902</v>
      </c>
    </row>
    <row r="584" spans="2:65" s="1" customFormat="1" ht="10.199999999999999">
      <c r="B584" s="33"/>
      <c r="D584" s="147" t="s">
        <v>171</v>
      </c>
      <c r="F584" s="148" t="s">
        <v>901</v>
      </c>
      <c r="I584" s="149"/>
      <c r="L584" s="33"/>
      <c r="M584" s="150"/>
      <c r="T584" s="57"/>
      <c r="AT584" s="18" t="s">
        <v>171</v>
      </c>
      <c r="AU584" s="18" t="s">
        <v>87</v>
      </c>
    </row>
    <row r="585" spans="2:65" s="1" customFormat="1" ht="33" customHeight="1">
      <c r="B585" s="33"/>
      <c r="C585" s="134" t="s">
        <v>903</v>
      </c>
      <c r="D585" s="134" t="s">
        <v>164</v>
      </c>
      <c r="E585" s="135" t="s">
        <v>904</v>
      </c>
      <c r="F585" s="136" t="s">
        <v>905</v>
      </c>
      <c r="G585" s="137" t="s">
        <v>167</v>
      </c>
      <c r="H585" s="138">
        <v>136.08000000000001</v>
      </c>
      <c r="I585" s="139"/>
      <c r="J585" s="140">
        <f>ROUND(I585*H585,2)</f>
        <v>0</v>
      </c>
      <c r="K585" s="136" t="s">
        <v>168</v>
      </c>
      <c r="L585" s="33"/>
      <c r="M585" s="141" t="s">
        <v>1</v>
      </c>
      <c r="N585" s="142" t="s">
        <v>42</v>
      </c>
      <c r="P585" s="143">
        <f>O585*H585</f>
        <v>0</v>
      </c>
      <c r="Q585" s="143">
        <v>0</v>
      </c>
      <c r="R585" s="143">
        <f>Q585*H585</f>
        <v>0</v>
      </c>
      <c r="S585" s="143">
        <v>0</v>
      </c>
      <c r="T585" s="144">
        <f>S585*H585</f>
        <v>0</v>
      </c>
      <c r="AR585" s="145" t="s">
        <v>288</v>
      </c>
      <c r="AT585" s="145" t="s">
        <v>164</v>
      </c>
      <c r="AU585" s="145" t="s">
        <v>87</v>
      </c>
      <c r="AY585" s="18" t="s">
        <v>162</v>
      </c>
      <c r="BE585" s="146">
        <f>IF(N585="základní",J585,0)</f>
        <v>0</v>
      </c>
      <c r="BF585" s="146">
        <f>IF(N585="snížená",J585,0)</f>
        <v>0</v>
      </c>
      <c r="BG585" s="146">
        <f>IF(N585="zákl. přenesená",J585,0)</f>
        <v>0</v>
      </c>
      <c r="BH585" s="146">
        <f>IF(N585="sníž. přenesená",J585,0)</f>
        <v>0</v>
      </c>
      <c r="BI585" s="146">
        <f>IF(N585="nulová",J585,0)</f>
        <v>0</v>
      </c>
      <c r="BJ585" s="18" t="s">
        <v>85</v>
      </c>
      <c r="BK585" s="146">
        <f>ROUND(I585*H585,2)</f>
        <v>0</v>
      </c>
      <c r="BL585" s="18" t="s">
        <v>288</v>
      </c>
      <c r="BM585" s="145" t="s">
        <v>906</v>
      </c>
    </row>
    <row r="586" spans="2:65" s="1" customFormat="1" ht="19.2">
      <c r="B586" s="33"/>
      <c r="D586" s="147" t="s">
        <v>171</v>
      </c>
      <c r="F586" s="148" t="s">
        <v>907</v>
      </c>
      <c r="I586" s="149"/>
      <c r="L586" s="33"/>
      <c r="M586" s="150"/>
      <c r="T586" s="57"/>
      <c r="AT586" s="18" t="s">
        <v>171</v>
      </c>
      <c r="AU586" s="18" t="s">
        <v>87</v>
      </c>
    </row>
    <row r="587" spans="2:65" s="12" customFormat="1" ht="10.199999999999999">
      <c r="B587" s="151"/>
      <c r="D587" s="147" t="s">
        <v>173</v>
      </c>
      <c r="E587" s="152" t="s">
        <v>1</v>
      </c>
      <c r="F587" s="153" t="s">
        <v>375</v>
      </c>
      <c r="H587" s="152" t="s">
        <v>1</v>
      </c>
      <c r="I587" s="154"/>
      <c r="L587" s="151"/>
      <c r="M587" s="155"/>
      <c r="T587" s="156"/>
      <c r="AT587" s="152" t="s">
        <v>173</v>
      </c>
      <c r="AU587" s="152" t="s">
        <v>87</v>
      </c>
      <c r="AV587" s="12" t="s">
        <v>85</v>
      </c>
      <c r="AW587" s="12" t="s">
        <v>32</v>
      </c>
      <c r="AX587" s="12" t="s">
        <v>77</v>
      </c>
      <c r="AY587" s="152" t="s">
        <v>162</v>
      </c>
    </row>
    <row r="588" spans="2:65" s="12" customFormat="1" ht="10.199999999999999">
      <c r="B588" s="151"/>
      <c r="D588" s="147" t="s">
        <v>173</v>
      </c>
      <c r="E588" s="152" t="s">
        <v>1</v>
      </c>
      <c r="F588" s="153" t="s">
        <v>376</v>
      </c>
      <c r="H588" s="152" t="s">
        <v>1</v>
      </c>
      <c r="I588" s="154"/>
      <c r="L588" s="151"/>
      <c r="M588" s="155"/>
      <c r="T588" s="156"/>
      <c r="AT588" s="152" t="s">
        <v>173</v>
      </c>
      <c r="AU588" s="152" t="s">
        <v>87</v>
      </c>
      <c r="AV588" s="12" t="s">
        <v>85</v>
      </c>
      <c r="AW588" s="12" t="s">
        <v>32</v>
      </c>
      <c r="AX588" s="12" t="s">
        <v>77</v>
      </c>
      <c r="AY588" s="152" t="s">
        <v>162</v>
      </c>
    </row>
    <row r="589" spans="2:65" s="13" customFormat="1" ht="10.199999999999999">
      <c r="B589" s="157"/>
      <c r="D589" s="147" t="s">
        <v>173</v>
      </c>
      <c r="E589" s="158" t="s">
        <v>1</v>
      </c>
      <c r="F589" s="159" t="s">
        <v>908</v>
      </c>
      <c r="H589" s="160">
        <v>52.08</v>
      </c>
      <c r="I589" s="161"/>
      <c r="L589" s="157"/>
      <c r="M589" s="162"/>
      <c r="T589" s="163"/>
      <c r="AT589" s="158" t="s">
        <v>173</v>
      </c>
      <c r="AU589" s="158" t="s">
        <v>87</v>
      </c>
      <c r="AV589" s="13" t="s">
        <v>87</v>
      </c>
      <c r="AW589" s="13" t="s">
        <v>32</v>
      </c>
      <c r="AX589" s="13" t="s">
        <v>77</v>
      </c>
      <c r="AY589" s="158" t="s">
        <v>162</v>
      </c>
    </row>
    <row r="590" spans="2:65" s="12" customFormat="1" ht="10.199999999999999">
      <c r="B590" s="151"/>
      <c r="D590" s="147" t="s">
        <v>173</v>
      </c>
      <c r="E590" s="152" t="s">
        <v>1</v>
      </c>
      <c r="F590" s="153" t="s">
        <v>390</v>
      </c>
      <c r="H590" s="152" t="s">
        <v>1</v>
      </c>
      <c r="I590" s="154"/>
      <c r="L590" s="151"/>
      <c r="M590" s="155"/>
      <c r="T590" s="156"/>
      <c r="AT590" s="152" t="s">
        <v>173</v>
      </c>
      <c r="AU590" s="152" t="s">
        <v>87</v>
      </c>
      <c r="AV590" s="12" t="s">
        <v>85</v>
      </c>
      <c r="AW590" s="12" t="s">
        <v>32</v>
      </c>
      <c r="AX590" s="12" t="s">
        <v>77</v>
      </c>
      <c r="AY590" s="152" t="s">
        <v>162</v>
      </c>
    </row>
    <row r="591" spans="2:65" s="13" customFormat="1" ht="10.199999999999999">
      <c r="B591" s="157"/>
      <c r="D591" s="147" t="s">
        <v>173</v>
      </c>
      <c r="E591" s="158" t="s">
        <v>1</v>
      </c>
      <c r="F591" s="159" t="s">
        <v>391</v>
      </c>
      <c r="H591" s="160">
        <v>84</v>
      </c>
      <c r="I591" s="161"/>
      <c r="L591" s="157"/>
      <c r="M591" s="162"/>
      <c r="T591" s="163"/>
      <c r="AT591" s="158" t="s">
        <v>173</v>
      </c>
      <c r="AU591" s="158" t="s">
        <v>87</v>
      </c>
      <c r="AV591" s="13" t="s">
        <v>87</v>
      </c>
      <c r="AW591" s="13" t="s">
        <v>32</v>
      </c>
      <c r="AX591" s="13" t="s">
        <v>77</v>
      </c>
      <c r="AY591" s="158" t="s">
        <v>162</v>
      </c>
    </row>
    <row r="592" spans="2:65" s="14" customFormat="1" ht="10.199999999999999">
      <c r="B592" s="164"/>
      <c r="D592" s="147" t="s">
        <v>173</v>
      </c>
      <c r="E592" s="165" t="s">
        <v>1</v>
      </c>
      <c r="F592" s="166" t="s">
        <v>189</v>
      </c>
      <c r="H592" s="167">
        <v>136.08000000000001</v>
      </c>
      <c r="I592" s="168"/>
      <c r="L592" s="164"/>
      <c r="M592" s="169"/>
      <c r="T592" s="170"/>
      <c r="AT592" s="165" t="s">
        <v>173</v>
      </c>
      <c r="AU592" s="165" t="s">
        <v>87</v>
      </c>
      <c r="AV592" s="14" t="s">
        <v>169</v>
      </c>
      <c r="AW592" s="14" t="s">
        <v>32</v>
      </c>
      <c r="AX592" s="14" t="s">
        <v>85</v>
      </c>
      <c r="AY592" s="165" t="s">
        <v>162</v>
      </c>
    </row>
    <row r="593" spans="2:65" s="1" customFormat="1" ht="16.5" customHeight="1">
      <c r="B593" s="33"/>
      <c r="C593" s="178" t="s">
        <v>909</v>
      </c>
      <c r="D593" s="178" t="s">
        <v>363</v>
      </c>
      <c r="E593" s="179" t="s">
        <v>910</v>
      </c>
      <c r="F593" s="180" t="s">
        <v>911</v>
      </c>
      <c r="G593" s="181" t="s">
        <v>179</v>
      </c>
      <c r="H593" s="182">
        <v>0.86599999999999999</v>
      </c>
      <c r="I593" s="183"/>
      <c r="J593" s="184">
        <f>ROUND(I593*H593,2)</f>
        <v>0</v>
      </c>
      <c r="K593" s="180" t="s">
        <v>168</v>
      </c>
      <c r="L593" s="185"/>
      <c r="M593" s="186" t="s">
        <v>1</v>
      </c>
      <c r="N593" s="187" t="s">
        <v>42</v>
      </c>
      <c r="P593" s="143">
        <f>O593*H593</f>
        <v>0</v>
      </c>
      <c r="Q593" s="143">
        <v>0.55000000000000004</v>
      </c>
      <c r="R593" s="143">
        <f>Q593*H593</f>
        <v>0.47630000000000006</v>
      </c>
      <c r="S593" s="143">
        <v>0</v>
      </c>
      <c r="T593" s="144">
        <f>S593*H593</f>
        <v>0</v>
      </c>
      <c r="AR593" s="145" t="s">
        <v>436</v>
      </c>
      <c r="AT593" s="145" t="s">
        <v>363</v>
      </c>
      <c r="AU593" s="145" t="s">
        <v>87</v>
      </c>
      <c r="AY593" s="18" t="s">
        <v>162</v>
      </c>
      <c r="BE593" s="146">
        <f>IF(N593="základní",J593,0)</f>
        <v>0</v>
      </c>
      <c r="BF593" s="146">
        <f>IF(N593="snížená",J593,0)</f>
        <v>0</v>
      </c>
      <c r="BG593" s="146">
        <f>IF(N593="zákl. přenesená",J593,0)</f>
        <v>0</v>
      </c>
      <c r="BH593" s="146">
        <f>IF(N593="sníž. přenesená",J593,0)</f>
        <v>0</v>
      </c>
      <c r="BI593" s="146">
        <f>IF(N593="nulová",J593,0)</f>
        <v>0</v>
      </c>
      <c r="BJ593" s="18" t="s">
        <v>85</v>
      </c>
      <c r="BK593" s="146">
        <f>ROUND(I593*H593,2)</f>
        <v>0</v>
      </c>
      <c r="BL593" s="18" t="s">
        <v>288</v>
      </c>
      <c r="BM593" s="145" t="s">
        <v>912</v>
      </c>
    </row>
    <row r="594" spans="2:65" s="1" customFormat="1" ht="10.199999999999999">
      <c r="B594" s="33"/>
      <c r="D594" s="147" t="s">
        <v>171</v>
      </c>
      <c r="F594" s="148" t="s">
        <v>911</v>
      </c>
      <c r="I594" s="149"/>
      <c r="L594" s="33"/>
      <c r="M594" s="150"/>
      <c r="T594" s="57"/>
      <c r="AT594" s="18" t="s">
        <v>171</v>
      </c>
      <c r="AU594" s="18" t="s">
        <v>87</v>
      </c>
    </row>
    <row r="595" spans="2:65" s="13" customFormat="1" ht="10.199999999999999">
      <c r="B595" s="157"/>
      <c r="D595" s="147" t="s">
        <v>173</v>
      </c>
      <c r="E595" s="158" t="s">
        <v>1</v>
      </c>
      <c r="F595" s="159" t="s">
        <v>913</v>
      </c>
      <c r="H595" s="160">
        <v>102.3</v>
      </c>
      <c r="I595" s="161"/>
      <c r="L595" s="157"/>
      <c r="M595" s="162"/>
      <c r="T595" s="163"/>
      <c r="AT595" s="158" t="s">
        <v>173</v>
      </c>
      <c r="AU595" s="158" t="s">
        <v>87</v>
      </c>
      <c r="AV595" s="13" t="s">
        <v>87</v>
      </c>
      <c r="AW595" s="13" t="s">
        <v>32</v>
      </c>
      <c r="AX595" s="13" t="s">
        <v>77</v>
      </c>
      <c r="AY595" s="158" t="s">
        <v>162</v>
      </c>
    </row>
    <row r="596" spans="2:65" s="13" customFormat="1" ht="10.199999999999999">
      <c r="B596" s="157"/>
      <c r="D596" s="147" t="s">
        <v>173</v>
      </c>
      <c r="E596" s="158" t="s">
        <v>1</v>
      </c>
      <c r="F596" s="159" t="s">
        <v>914</v>
      </c>
      <c r="H596" s="160">
        <v>160</v>
      </c>
      <c r="I596" s="161"/>
      <c r="L596" s="157"/>
      <c r="M596" s="162"/>
      <c r="T596" s="163"/>
      <c r="AT596" s="158" t="s">
        <v>173</v>
      </c>
      <c r="AU596" s="158" t="s">
        <v>87</v>
      </c>
      <c r="AV596" s="13" t="s">
        <v>87</v>
      </c>
      <c r="AW596" s="13" t="s">
        <v>32</v>
      </c>
      <c r="AX596" s="13" t="s">
        <v>77</v>
      </c>
      <c r="AY596" s="158" t="s">
        <v>162</v>
      </c>
    </row>
    <row r="597" spans="2:65" s="15" customFormat="1" ht="10.199999999999999">
      <c r="B597" s="171"/>
      <c r="D597" s="147" t="s">
        <v>173</v>
      </c>
      <c r="E597" s="172" t="s">
        <v>1</v>
      </c>
      <c r="F597" s="173" t="s">
        <v>279</v>
      </c>
      <c r="H597" s="174">
        <v>262.3</v>
      </c>
      <c r="I597" s="175"/>
      <c r="L597" s="171"/>
      <c r="M597" s="176"/>
      <c r="T597" s="177"/>
      <c r="AT597" s="172" t="s">
        <v>173</v>
      </c>
      <c r="AU597" s="172" t="s">
        <v>87</v>
      </c>
      <c r="AV597" s="15" t="s">
        <v>190</v>
      </c>
      <c r="AW597" s="15" t="s">
        <v>32</v>
      </c>
      <c r="AX597" s="15" t="s">
        <v>77</v>
      </c>
      <c r="AY597" s="172" t="s">
        <v>162</v>
      </c>
    </row>
    <row r="598" spans="2:65" s="13" customFormat="1" ht="10.199999999999999">
      <c r="B598" s="157"/>
      <c r="D598" s="147" t="s">
        <v>173</v>
      </c>
      <c r="E598" s="158" t="s">
        <v>1</v>
      </c>
      <c r="F598" s="159" t="s">
        <v>915</v>
      </c>
      <c r="H598" s="160">
        <v>0.86599999999999999</v>
      </c>
      <c r="I598" s="161"/>
      <c r="L598" s="157"/>
      <c r="M598" s="162"/>
      <c r="T598" s="163"/>
      <c r="AT598" s="158" t="s">
        <v>173</v>
      </c>
      <c r="AU598" s="158" t="s">
        <v>87</v>
      </c>
      <c r="AV598" s="13" t="s">
        <v>87</v>
      </c>
      <c r="AW598" s="13" t="s">
        <v>32</v>
      </c>
      <c r="AX598" s="13" t="s">
        <v>85</v>
      </c>
      <c r="AY598" s="158" t="s">
        <v>162</v>
      </c>
    </row>
    <row r="599" spans="2:65" s="1" customFormat="1" ht="24.15" customHeight="1">
      <c r="B599" s="33"/>
      <c r="C599" s="134" t="s">
        <v>916</v>
      </c>
      <c r="D599" s="134" t="s">
        <v>164</v>
      </c>
      <c r="E599" s="135" t="s">
        <v>917</v>
      </c>
      <c r="F599" s="136" t="s">
        <v>918</v>
      </c>
      <c r="G599" s="137" t="s">
        <v>179</v>
      </c>
      <c r="H599" s="138">
        <v>3.5750000000000002</v>
      </c>
      <c r="I599" s="139"/>
      <c r="J599" s="140">
        <f>ROUND(I599*H599,2)</f>
        <v>0</v>
      </c>
      <c r="K599" s="136" t="s">
        <v>168</v>
      </c>
      <c r="L599" s="33"/>
      <c r="M599" s="141" t="s">
        <v>1</v>
      </c>
      <c r="N599" s="142" t="s">
        <v>42</v>
      </c>
      <c r="P599" s="143">
        <f>O599*H599</f>
        <v>0</v>
      </c>
      <c r="Q599" s="143">
        <v>2.3300000000000001E-2</v>
      </c>
      <c r="R599" s="143">
        <f>Q599*H599</f>
        <v>8.329750000000001E-2</v>
      </c>
      <c r="S599" s="143">
        <v>0</v>
      </c>
      <c r="T599" s="144">
        <f>S599*H599</f>
        <v>0</v>
      </c>
      <c r="AR599" s="145" t="s">
        <v>288</v>
      </c>
      <c r="AT599" s="145" t="s">
        <v>164</v>
      </c>
      <c r="AU599" s="145" t="s">
        <v>87</v>
      </c>
      <c r="AY599" s="18" t="s">
        <v>162</v>
      </c>
      <c r="BE599" s="146">
        <f>IF(N599="základní",J599,0)</f>
        <v>0</v>
      </c>
      <c r="BF599" s="146">
        <f>IF(N599="snížená",J599,0)</f>
        <v>0</v>
      </c>
      <c r="BG599" s="146">
        <f>IF(N599="zákl. přenesená",J599,0)</f>
        <v>0</v>
      </c>
      <c r="BH599" s="146">
        <f>IF(N599="sníž. přenesená",J599,0)</f>
        <v>0</v>
      </c>
      <c r="BI599" s="146">
        <f>IF(N599="nulová",J599,0)</f>
        <v>0</v>
      </c>
      <c r="BJ599" s="18" t="s">
        <v>85</v>
      </c>
      <c r="BK599" s="146">
        <f>ROUND(I599*H599,2)</f>
        <v>0</v>
      </c>
      <c r="BL599" s="18" t="s">
        <v>288</v>
      </c>
      <c r="BM599" s="145" t="s">
        <v>919</v>
      </c>
    </row>
    <row r="600" spans="2:65" s="1" customFormat="1" ht="19.2">
      <c r="B600" s="33"/>
      <c r="D600" s="147" t="s">
        <v>171</v>
      </c>
      <c r="F600" s="148" t="s">
        <v>920</v>
      </c>
      <c r="I600" s="149"/>
      <c r="L600" s="33"/>
      <c r="M600" s="150"/>
      <c r="T600" s="57"/>
      <c r="AT600" s="18" t="s">
        <v>171</v>
      </c>
      <c r="AU600" s="18" t="s">
        <v>87</v>
      </c>
    </row>
    <row r="601" spans="2:65" s="1" customFormat="1" ht="24.15" customHeight="1">
      <c r="B601" s="33"/>
      <c r="C601" s="134" t="s">
        <v>921</v>
      </c>
      <c r="D601" s="134" t="s">
        <v>164</v>
      </c>
      <c r="E601" s="135" t="s">
        <v>922</v>
      </c>
      <c r="F601" s="136" t="s">
        <v>923</v>
      </c>
      <c r="G601" s="137" t="s">
        <v>167</v>
      </c>
      <c r="H601" s="138">
        <v>102</v>
      </c>
      <c r="I601" s="139"/>
      <c r="J601" s="140">
        <f>ROUND(I601*H601,2)</f>
        <v>0</v>
      </c>
      <c r="K601" s="136" t="s">
        <v>168</v>
      </c>
      <c r="L601" s="33"/>
      <c r="M601" s="141" t="s">
        <v>1</v>
      </c>
      <c r="N601" s="142" t="s">
        <v>42</v>
      </c>
      <c r="P601" s="143">
        <f>O601*H601</f>
        <v>0</v>
      </c>
      <c r="Q601" s="143">
        <v>1.1310000000000001E-2</v>
      </c>
      <c r="R601" s="143">
        <f>Q601*H601</f>
        <v>1.1536200000000001</v>
      </c>
      <c r="S601" s="143">
        <v>0</v>
      </c>
      <c r="T601" s="144">
        <f>S601*H601</f>
        <v>0</v>
      </c>
      <c r="AR601" s="145" t="s">
        <v>288</v>
      </c>
      <c r="AT601" s="145" t="s">
        <v>164</v>
      </c>
      <c r="AU601" s="145" t="s">
        <v>87</v>
      </c>
      <c r="AY601" s="18" t="s">
        <v>162</v>
      </c>
      <c r="BE601" s="146">
        <f>IF(N601="základní",J601,0)</f>
        <v>0</v>
      </c>
      <c r="BF601" s="146">
        <f>IF(N601="snížená",J601,0)</f>
        <v>0</v>
      </c>
      <c r="BG601" s="146">
        <f>IF(N601="zákl. přenesená",J601,0)</f>
        <v>0</v>
      </c>
      <c r="BH601" s="146">
        <f>IF(N601="sníž. přenesená",J601,0)</f>
        <v>0</v>
      </c>
      <c r="BI601" s="146">
        <f>IF(N601="nulová",J601,0)</f>
        <v>0</v>
      </c>
      <c r="BJ601" s="18" t="s">
        <v>85</v>
      </c>
      <c r="BK601" s="146">
        <f>ROUND(I601*H601,2)</f>
        <v>0</v>
      </c>
      <c r="BL601" s="18" t="s">
        <v>288</v>
      </c>
      <c r="BM601" s="145" t="s">
        <v>924</v>
      </c>
    </row>
    <row r="602" spans="2:65" s="1" customFormat="1" ht="28.8">
      <c r="B602" s="33"/>
      <c r="D602" s="147" t="s">
        <v>171</v>
      </c>
      <c r="F602" s="148" t="s">
        <v>925</v>
      </c>
      <c r="I602" s="149"/>
      <c r="L602" s="33"/>
      <c r="M602" s="150"/>
      <c r="T602" s="57"/>
      <c r="AT602" s="18" t="s">
        <v>171</v>
      </c>
      <c r="AU602" s="18" t="s">
        <v>87</v>
      </c>
    </row>
    <row r="603" spans="2:65" s="1" customFormat="1" ht="37.799999999999997" customHeight="1">
      <c r="B603" s="33"/>
      <c r="C603" s="134" t="s">
        <v>926</v>
      </c>
      <c r="D603" s="134" t="s">
        <v>164</v>
      </c>
      <c r="E603" s="135" t="s">
        <v>927</v>
      </c>
      <c r="F603" s="136" t="s">
        <v>928</v>
      </c>
      <c r="G603" s="137" t="s">
        <v>167</v>
      </c>
      <c r="H603" s="138">
        <v>102</v>
      </c>
      <c r="I603" s="139"/>
      <c r="J603" s="140">
        <f>ROUND(I603*H603,2)</f>
        <v>0</v>
      </c>
      <c r="K603" s="136" t="s">
        <v>168</v>
      </c>
      <c r="L603" s="33"/>
      <c r="M603" s="141" t="s">
        <v>1</v>
      </c>
      <c r="N603" s="142" t="s">
        <v>42</v>
      </c>
      <c r="P603" s="143">
        <f>O603*H603</f>
        <v>0</v>
      </c>
      <c r="Q603" s="143">
        <v>0</v>
      </c>
      <c r="R603" s="143">
        <f>Q603*H603</f>
        <v>0</v>
      </c>
      <c r="S603" s="143">
        <v>0</v>
      </c>
      <c r="T603" s="144">
        <f>S603*H603</f>
        <v>0</v>
      </c>
      <c r="AR603" s="145" t="s">
        <v>288</v>
      </c>
      <c r="AT603" s="145" t="s">
        <v>164</v>
      </c>
      <c r="AU603" s="145" t="s">
        <v>87</v>
      </c>
      <c r="AY603" s="18" t="s">
        <v>162</v>
      </c>
      <c r="BE603" s="146">
        <f>IF(N603="základní",J603,0)</f>
        <v>0</v>
      </c>
      <c r="BF603" s="146">
        <f>IF(N603="snížená",J603,0)</f>
        <v>0</v>
      </c>
      <c r="BG603" s="146">
        <f>IF(N603="zákl. přenesená",J603,0)</f>
        <v>0</v>
      </c>
      <c r="BH603" s="146">
        <f>IF(N603="sníž. přenesená",J603,0)</f>
        <v>0</v>
      </c>
      <c r="BI603" s="146">
        <f>IF(N603="nulová",J603,0)</f>
        <v>0</v>
      </c>
      <c r="BJ603" s="18" t="s">
        <v>85</v>
      </c>
      <c r="BK603" s="146">
        <f>ROUND(I603*H603,2)</f>
        <v>0</v>
      </c>
      <c r="BL603" s="18" t="s">
        <v>288</v>
      </c>
      <c r="BM603" s="145" t="s">
        <v>929</v>
      </c>
    </row>
    <row r="604" spans="2:65" s="1" customFormat="1" ht="28.8">
      <c r="B604" s="33"/>
      <c r="D604" s="147" t="s">
        <v>171</v>
      </c>
      <c r="F604" s="148" t="s">
        <v>930</v>
      </c>
      <c r="I604" s="149"/>
      <c r="L604" s="33"/>
      <c r="M604" s="150"/>
      <c r="T604" s="57"/>
      <c r="AT604" s="18" t="s">
        <v>171</v>
      </c>
      <c r="AU604" s="18" t="s">
        <v>87</v>
      </c>
    </row>
    <row r="605" spans="2:65" s="1" customFormat="1" ht="16.5" customHeight="1">
      <c r="B605" s="33"/>
      <c r="C605" s="178" t="s">
        <v>931</v>
      </c>
      <c r="D605" s="178" t="s">
        <v>363</v>
      </c>
      <c r="E605" s="179" t="s">
        <v>932</v>
      </c>
      <c r="F605" s="180" t="s">
        <v>933</v>
      </c>
      <c r="G605" s="181" t="s">
        <v>167</v>
      </c>
      <c r="H605" s="182">
        <v>112.2</v>
      </c>
      <c r="I605" s="183"/>
      <c r="J605" s="184">
        <f>ROUND(I605*H605,2)</f>
        <v>0</v>
      </c>
      <c r="K605" s="180" t="s">
        <v>168</v>
      </c>
      <c r="L605" s="185"/>
      <c r="M605" s="186" t="s">
        <v>1</v>
      </c>
      <c r="N605" s="187" t="s">
        <v>42</v>
      </c>
      <c r="P605" s="143">
        <f>O605*H605</f>
        <v>0</v>
      </c>
      <c r="Q605" s="143">
        <v>2.128E-2</v>
      </c>
      <c r="R605" s="143">
        <f>Q605*H605</f>
        <v>2.387616</v>
      </c>
      <c r="S605" s="143">
        <v>0</v>
      </c>
      <c r="T605" s="144">
        <f>S605*H605</f>
        <v>0</v>
      </c>
      <c r="AR605" s="145" t="s">
        <v>436</v>
      </c>
      <c r="AT605" s="145" t="s">
        <v>363</v>
      </c>
      <c r="AU605" s="145" t="s">
        <v>87</v>
      </c>
      <c r="AY605" s="18" t="s">
        <v>162</v>
      </c>
      <c r="BE605" s="146">
        <f>IF(N605="základní",J605,0)</f>
        <v>0</v>
      </c>
      <c r="BF605" s="146">
        <f>IF(N605="snížená",J605,0)</f>
        <v>0</v>
      </c>
      <c r="BG605" s="146">
        <f>IF(N605="zákl. přenesená",J605,0)</f>
        <v>0</v>
      </c>
      <c r="BH605" s="146">
        <f>IF(N605="sníž. přenesená",J605,0)</f>
        <v>0</v>
      </c>
      <c r="BI605" s="146">
        <f>IF(N605="nulová",J605,0)</f>
        <v>0</v>
      </c>
      <c r="BJ605" s="18" t="s">
        <v>85</v>
      </c>
      <c r="BK605" s="146">
        <f>ROUND(I605*H605,2)</f>
        <v>0</v>
      </c>
      <c r="BL605" s="18" t="s">
        <v>288</v>
      </c>
      <c r="BM605" s="145" t="s">
        <v>934</v>
      </c>
    </row>
    <row r="606" spans="2:65" s="1" customFormat="1" ht="10.199999999999999">
      <c r="B606" s="33"/>
      <c r="D606" s="147" t="s">
        <v>171</v>
      </c>
      <c r="F606" s="148" t="s">
        <v>935</v>
      </c>
      <c r="I606" s="149"/>
      <c r="L606" s="33"/>
      <c r="M606" s="150"/>
      <c r="T606" s="57"/>
      <c r="AT606" s="18" t="s">
        <v>171</v>
      </c>
      <c r="AU606" s="18" t="s">
        <v>87</v>
      </c>
    </row>
    <row r="607" spans="2:65" s="13" customFormat="1" ht="10.199999999999999">
      <c r="B607" s="157"/>
      <c r="D607" s="147" t="s">
        <v>173</v>
      </c>
      <c r="F607" s="159" t="s">
        <v>936</v>
      </c>
      <c r="H607" s="160">
        <v>112.2</v>
      </c>
      <c r="I607" s="161"/>
      <c r="L607" s="157"/>
      <c r="M607" s="162"/>
      <c r="T607" s="163"/>
      <c r="AT607" s="158" t="s">
        <v>173</v>
      </c>
      <c r="AU607" s="158" t="s">
        <v>87</v>
      </c>
      <c r="AV607" s="13" t="s">
        <v>87</v>
      </c>
      <c r="AW607" s="13" t="s">
        <v>4</v>
      </c>
      <c r="AX607" s="13" t="s">
        <v>85</v>
      </c>
      <c r="AY607" s="158" t="s">
        <v>162</v>
      </c>
    </row>
    <row r="608" spans="2:65" s="1" customFormat="1" ht="24.15" customHeight="1">
      <c r="B608" s="33"/>
      <c r="C608" s="134" t="s">
        <v>937</v>
      </c>
      <c r="D608" s="134" t="s">
        <v>164</v>
      </c>
      <c r="E608" s="135" t="s">
        <v>938</v>
      </c>
      <c r="F608" s="136" t="s">
        <v>939</v>
      </c>
      <c r="G608" s="137" t="s">
        <v>167</v>
      </c>
      <c r="H608" s="138">
        <v>102</v>
      </c>
      <c r="I608" s="139"/>
      <c r="J608" s="140">
        <f>ROUND(I608*H608,2)</f>
        <v>0</v>
      </c>
      <c r="K608" s="136" t="s">
        <v>168</v>
      </c>
      <c r="L608" s="33"/>
      <c r="M608" s="141" t="s">
        <v>1</v>
      </c>
      <c r="N608" s="142" t="s">
        <v>42</v>
      </c>
      <c r="P608" s="143">
        <f>O608*H608</f>
        <v>0</v>
      </c>
      <c r="Q608" s="143">
        <v>1.8000000000000001E-4</v>
      </c>
      <c r="R608" s="143">
        <f>Q608*H608</f>
        <v>1.8360000000000001E-2</v>
      </c>
      <c r="S608" s="143">
        <v>0</v>
      </c>
      <c r="T608" s="144">
        <f>S608*H608</f>
        <v>0</v>
      </c>
      <c r="AR608" s="145" t="s">
        <v>288</v>
      </c>
      <c r="AT608" s="145" t="s">
        <v>164</v>
      </c>
      <c r="AU608" s="145" t="s">
        <v>87</v>
      </c>
      <c r="AY608" s="18" t="s">
        <v>162</v>
      </c>
      <c r="BE608" s="146">
        <f>IF(N608="základní",J608,0)</f>
        <v>0</v>
      </c>
      <c r="BF608" s="146">
        <f>IF(N608="snížená",J608,0)</f>
        <v>0</v>
      </c>
      <c r="BG608" s="146">
        <f>IF(N608="zákl. přenesená",J608,0)</f>
        <v>0</v>
      </c>
      <c r="BH608" s="146">
        <f>IF(N608="sníž. přenesená",J608,0)</f>
        <v>0</v>
      </c>
      <c r="BI608" s="146">
        <f>IF(N608="nulová",J608,0)</f>
        <v>0</v>
      </c>
      <c r="BJ608" s="18" t="s">
        <v>85</v>
      </c>
      <c r="BK608" s="146">
        <f>ROUND(I608*H608,2)</f>
        <v>0</v>
      </c>
      <c r="BL608" s="18" t="s">
        <v>288</v>
      </c>
      <c r="BM608" s="145" t="s">
        <v>940</v>
      </c>
    </row>
    <row r="609" spans="2:65" s="1" customFormat="1" ht="19.2">
      <c r="B609" s="33"/>
      <c r="D609" s="147" t="s">
        <v>171</v>
      </c>
      <c r="F609" s="148" t="s">
        <v>941</v>
      </c>
      <c r="I609" s="149"/>
      <c r="L609" s="33"/>
      <c r="M609" s="150"/>
      <c r="T609" s="57"/>
      <c r="AT609" s="18" t="s">
        <v>171</v>
      </c>
      <c r="AU609" s="18" t="s">
        <v>87</v>
      </c>
    </row>
    <row r="610" spans="2:65" s="1" customFormat="1" ht="24.15" customHeight="1">
      <c r="B610" s="33"/>
      <c r="C610" s="134" t="s">
        <v>942</v>
      </c>
      <c r="D610" s="134" t="s">
        <v>164</v>
      </c>
      <c r="E610" s="135" t="s">
        <v>943</v>
      </c>
      <c r="F610" s="136" t="s">
        <v>944</v>
      </c>
      <c r="G610" s="137" t="s">
        <v>167</v>
      </c>
      <c r="H610" s="138">
        <v>130</v>
      </c>
      <c r="I610" s="139"/>
      <c r="J610" s="140">
        <f>ROUND(I610*H610,2)</f>
        <v>0</v>
      </c>
      <c r="K610" s="136" t="s">
        <v>168</v>
      </c>
      <c r="L610" s="33"/>
      <c r="M610" s="141" t="s">
        <v>1</v>
      </c>
      <c r="N610" s="142" t="s">
        <v>42</v>
      </c>
      <c r="P610" s="143">
        <f>O610*H610</f>
        <v>0</v>
      </c>
      <c r="Q610" s="143">
        <v>1.136E-2</v>
      </c>
      <c r="R610" s="143">
        <f>Q610*H610</f>
        <v>1.4768000000000001</v>
      </c>
      <c r="S610" s="143">
        <v>0</v>
      </c>
      <c r="T610" s="144">
        <f>S610*H610</f>
        <v>0</v>
      </c>
      <c r="AR610" s="145" t="s">
        <v>288</v>
      </c>
      <c r="AT610" s="145" t="s">
        <v>164</v>
      </c>
      <c r="AU610" s="145" t="s">
        <v>87</v>
      </c>
      <c r="AY610" s="18" t="s">
        <v>162</v>
      </c>
      <c r="BE610" s="146">
        <f>IF(N610="základní",J610,0)</f>
        <v>0</v>
      </c>
      <c r="BF610" s="146">
        <f>IF(N610="snížená",J610,0)</f>
        <v>0</v>
      </c>
      <c r="BG610" s="146">
        <f>IF(N610="zákl. přenesená",J610,0)</f>
        <v>0</v>
      </c>
      <c r="BH610" s="146">
        <f>IF(N610="sníž. přenesená",J610,0)</f>
        <v>0</v>
      </c>
      <c r="BI610" s="146">
        <f>IF(N610="nulová",J610,0)</f>
        <v>0</v>
      </c>
      <c r="BJ610" s="18" t="s">
        <v>85</v>
      </c>
      <c r="BK610" s="146">
        <f>ROUND(I610*H610,2)</f>
        <v>0</v>
      </c>
      <c r="BL610" s="18" t="s">
        <v>288</v>
      </c>
      <c r="BM610" s="145" t="s">
        <v>945</v>
      </c>
    </row>
    <row r="611" spans="2:65" s="1" customFormat="1" ht="19.2">
      <c r="B611" s="33"/>
      <c r="D611" s="147" t="s">
        <v>171</v>
      </c>
      <c r="F611" s="148" t="s">
        <v>946</v>
      </c>
      <c r="I611" s="149"/>
      <c r="L611" s="33"/>
      <c r="M611" s="150"/>
      <c r="T611" s="57"/>
      <c r="AT611" s="18" t="s">
        <v>171</v>
      </c>
      <c r="AU611" s="18" t="s">
        <v>87</v>
      </c>
    </row>
    <row r="612" spans="2:65" s="12" customFormat="1" ht="10.199999999999999">
      <c r="B612" s="151"/>
      <c r="D612" s="147" t="s">
        <v>173</v>
      </c>
      <c r="E612" s="152" t="s">
        <v>1</v>
      </c>
      <c r="F612" s="153" t="s">
        <v>947</v>
      </c>
      <c r="H612" s="152" t="s">
        <v>1</v>
      </c>
      <c r="I612" s="154"/>
      <c r="L612" s="151"/>
      <c r="M612" s="155"/>
      <c r="T612" s="156"/>
      <c r="AT612" s="152" t="s">
        <v>173</v>
      </c>
      <c r="AU612" s="152" t="s">
        <v>87</v>
      </c>
      <c r="AV612" s="12" t="s">
        <v>85</v>
      </c>
      <c r="AW612" s="12" t="s">
        <v>32</v>
      </c>
      <c r="AX612" s="12" t="s">
        <v>77</v>
      </c>
      <c r="AY612" s="152" t="s">
        <v>162</v>
      </c>
    </row>
    <row r="613" spans="2:65" s="13" customFormat="1" ht="10.199999999999999">
      <c r="B613" s="157"/>
      <c r="D613" s="147" t="s">
        <v>173</v>
      </c>
      <c r="E613" s="158" t="s">
        <v>1</v>
      </c>
      <c r="F613" s="159" t="s">
        <v>767</v>
      </c>
      <c r="H613" s="160">
        <v>129.72</v>
      </c>
      <c r="I613" s="161"/>
      <c r="L613" s="157"/>
      <c r="M613" s="162"/>
      <c r="T613" s="163"/>
      <c r="AT613" s="158" t="s">
        <v>173</v>
      </c>
      <c r="AU613" s="158" t="s">
        <v>87</v>
      </c>
      <c r="AV613" s="13" t="s">
        <v>87</v>
      </c>
      <c r="AW613" s="13" t="s">
        <v>32</v>
      </c>
      <c r="AX613" s="13" t="s">
        <v>77</v>
      </c>
      <c r="AY613" s="158" t="s">
        <v>162</v>
      </c>
    </row>
    <row r="614" spans="2:65" s="13" customFormat="1" ht="10.199999999999999">
      <c r="B614" s="157"/>
      <c r="D614" s="147" t="s">
        <v>173</v>
      </c>
      <c r="E614" s="158" t="s">
        <v>1</v>
      </c>
      <c r="F614" s="159" t="s">
        <v>768</v>
      </c>
      <c r="H614" s="160">
        <v>130</v>
      </c>
      <c r="I614" s="161"/>
      <c r="L614" s="157"/>
      <c r="M614" s="162"/>
      <c r="T614" s="163"/>
      <c r="AT614" s="158" t="s">
        <v>173</v>
      </c>
      <c r="AU614" s="158" t="s">
        <v>87</v>
      </c>
      <c r="AV614" s="13" t="s">
        <v>87</v>
      </c>
      <c r="AW614" s="13" t="s">
        <v>32</v>
      </c>
      <c r="AX614" s="13" t="s">
        <v>85</v>
      </c>
      <c r="AY614" s="158" t="s">
        <v>162</v>
      </c>
    </row>
    <row r="615" spans="2:65" s="1" customFormat="1" ht="24.15" customHeight="1">
      <c r="B615" s="33"/>
      <c r="C615" s="134" t="s">
        <v>948</v>
      </c>
      <c r="D615" s="134" t="s">
        <v>164</v>
      </c>
      <c r="E615" s="135" t="s">
        <v>949</v>
      </c>
      <c r="F615" s="136" t="s">
        <v>950</v>
      </c>
      <c r="G615" s="137" t="s">
        <v>167</v>
      </c>
      <c r="H615" s="138">
        <v>130</v>
      </c>
      <c r="I615" s="139"/>
      <c r="J615" s="140">
        <f>ROUND(I615*H615,2)</f>
        <v>0</v>
      </c>
      <c r="K615" s="136" t="s">
        <v>168</v>
      </c>
      <c r="L615" s="33"/>
      <c r="M615" s="141" t="s">
        <v>1</v>
      </c>
      <c r="N615" s="142" t="s">
        <v>42</v>
      </c>
      <c r="P615" s="143">
        <f>O615*H615</f>
        <v>0</v>
      </c>
      <c r="Q615" s="143">
        <v>0</v>
      </c>
      <c r="R615" s="143">
        <f>Q615*H615</f>
        <v>0</v>
      </c>
      <c r="S615" s="143">
        <v>0</v>
      </c>
      <c r="T615" s="144">
        <f>S615*H615</f>
        <v>0</v>
      </c>
      <c r="AR615" s="145" t="s">
        <v>288</v>
      </c>
      <c r="AT615" s="145" t="s">
        <v>164</v>
      </c>
      <c r="AU615" s="145" t="s">
        <v>87</v>
      </c>
      <c r="AY615" s="18" t="s">
        <v>162</v>
      </c>
      <c r="BE615" s="146">
        <f>IF(N615="základní",J615,0)</f>
        <v>0</v>
      </c>
      <c r="BF615" s="146">
        <f>IF(N615="snížená",J615,0)</f>
        <v>0</v>
      </c>
      <c r="BG615" s="146">
        <f>IF(N615="zákl. přenesená",J615,0)</f>
        <v>0</v>
      </c>
      <c r="BH615" s="146">
        <f>IF(N615="sníž. přenesená",J615,0)</f>
        <v>0</v>
      </c>
      <c r="BI615" s="146">
        <f>IF(N615="nulová",J615,0)</f>
        <v>0</v>
      </c>
      <c r="BJ615" s="18" t="s">
        <v>85</v>
      </c>
      <c r="BK615" s="146">
        <f>ROUND(I615*H615,2)</f>
        <v>0</v>
      </c>
      <c r="BL615" s="18" t="s">
        <v>288</v>
      </c>
      <c r="BM615" s="145" t="s">
        <v>951</v>
      </c>
    </row>
    <row r="616" spans="2:65" s="1" customFormat="1" ht="19.2">
      <c r="B616" s="33"/>
      <c r="D616" s="147" t="s">
        <v>171</v>
      </c>
      <c r="F616" s="148" t="s">
        <v>952</v>
      </c>
      <c r="I616" s="149"/>
      <c r="L616" s="33"/>
      <c r="M616" s="150"/>
      <c r="T616" s="57"/>
      <c r="AT616" s="18" t="s">
        <v>171</v>
      </c>
      <c r="AU616" s="18" t="s">
        <v>87</v>
      </c>
    </row>
    <row r="617" spans="2:65" s="1" customFormat="1" ht="16.5" customHeight="1">
      <c r="B617" s="33"/>
      <c r="C617" s="178" t="s">
        <v>953</v>
      </c>
      <c r="D617" s="178" t="s">
        <v>363</v>
      </c>
      <c r="E617" s="179" t="s">
        <v>932</v>
      </c>
      <c r="F617" s="180" t="s">
        <v>933</v>
      </c>
      <c r="G617" s="181" t="s">
        <v>167</v>
      </c>
      <c r="H617" s="182">
        <v>140.4</v>
      </c>
      <c r="I617" s="183"/>
      <c r="J617" s="184">
        <f>ROUND(I617*H617,2)</f>
        <v>0</v>
      </c>
      <c r="K617" s="180" t="s">
        <v>168</v>
      </c>
      <c r="L617" s="185"/>
      <c r="M617" s="186" t="s">
        <v>1</v>
      </c>
      <c r="N617" s="187" t="s">
        <v>42</v>
      </c>
      <c r="P617" s="143">
        <f>O617*H617</f>
        <v>0</v>
      </c>
      <c r="Q617" s="143">
        <v>2.128E-2</v>
      </c>
      <c r="R617" s="143">
        <f>Q617*H617</f>
        <v>2.9877120000000001</v>
      </c>
      <c r="S617" s="143">
        <v>0</v>
      </c>
      <c r="T617" s="144">
        <f>S617*H617</f>
        <v>0</v>
      </c>
      <c r="AR617" s="145" t="s">
        <v>436</v>
      </c>
      <c r="AT617" s="145" t="s">
        <v>363</v>
      </c>
      <c r="AU617" s="145" t="s">
        <v>87</v>
      </c>
      <c r="AY617" s="18" t="s">
        <v>162</v>
      </c>
      <c r="BE617" s="146">
        <f>IF(N617="základní",J617,0)</f>
        <v>0</v>
      </c>
      <c r="BF617" s="146">
        <f>IF(N617="snížená",J617,0)</f>
        <v>0</v>
      </c>
      <c r="BG617" s="146">
        <f>IF(N617="zákl. přenesená",J617,0)</f>
        <v>0</v>
      </c>
      <c r="BH617" s="146">
        <f>IF(N617="sníž. přenesená",J617,0)</f>
        <v>0</v>
      </c>
      <c r="BI617" s="146">
        <f>IF(N617="nulová",J617,0)</f>
        <v>0</v>
      </c>
      <c r="BJ617" s="18" t="s">
        <v>85</v>
      </c>
      <c r="BK617" s="146">
        <f>ROUND(I617*H617,2)</f>
        <v>0</v>
      </c>
      <c r="BL617" s="18" t="s">
        <v>288</v>
      </c>
      <c r="BM617" s="145" t="s">
        <v>954</v>
      </c>
    </row>
    <row r="618" spans="2:65" s="1" customFormat="1" ht="10.199999999999999">
      <c r="B618" s="33"/>
      <c r="D618" s="147" t="s">
        <v>171</v>
      </c>
      <c r="F618" s="148" t="s">
        <v>935</v>
      </c>
      <c r="I618" s="149"/>
      <c r="L618" s="33"/>
      <c r="M618" s="150"/>
      <c r="T618" s="57"/>
      <c r="AT618" s="18" t="s">
        <v>171</v>
      </c>
      <c r="AU618" s="18" t="s">
        <v>87</v>
      </c>
    </row>
    <row r="619" spans="2:65" s="13" customFormat="1" ht="10.199999999999999">
      <c r="B619" s="157"/>
      <c r="D619" s="147" t="s">
        <v>173</v>
      </c>
      <c r="F619" s="159" t="s">
        <v>955</v>
      </c>
      <c r="H619" s="160">
        <v>140.4</v>
      </c>
      <c r="I619" s="161"/>
      <c r="L619" s="157"/>
      <c r="M619" s="162"/>
      <c r="T619" s="163"/>
      <c r="AT619" s="158" t="s">
        <v>173</v>
      </c>
      <c r="AU619" s="158" t="s">
        <v>87</v>
      </c>
      <c r="AV619" s="13" t="s">
        <v>87</v>
      </c>
      <c r="AW619" s="13" t="s">
        <v>4</v>
      </c>
      <c r="AX619" s="13" t="s">
        <v>85</v>
      </c>
      <c r="AY619" s="158" t="s">
        <v>162</v>
      </c>
    </row>
    <row r="620" spans="2:65" s="1" customFormat="1" ht="33" customHeight="1">
      <c r="B620" s="33"/>
      <c r="C620" s="134" t="s">
        <v>956</v>
      </c>
      <c r="D620" s="134" t="s">
        <v>164</v>
      </c>
      <c r="E620" s="135" t="s">
        <v>957</v>
      </c>
      <c r="F620" s="136" t="s">
        <v>958</v>
      </c>
      <c r="G620" s="137" t="s">
        <v>504</v>
      </c>
      <c r="H620" s="138">
        <v>351</v>
      </c>
      <c r="I620" s="139"/>
      <c r="J620" s="140">
        <f>ROUND(I620*H620,2)</f>
        <v>0</v>
      </c>
      <c r="K620" s="136" t="s">
        <v>168</v>
      </c>
      <c r="L620" s="33"/>
      <c r="M620" s="141" t="s">
        <v>1</v>
      </c>
      <c r="N620" s="142" t="s">
        <v>42</v>
      </c>
      <c r="P620" s="143">
        <f>O620*H620</f>
        <v>0</v>
      </c>
      <c r="Q620" s="143">
        <v>0</v>
      </c>
      <c r="R620" s="143">
        <f>Q620*H620</f>
        <v>0</v>
      </c>
      <c r="S620" s="143">
        <v>0</v>
      </c>
      <c r="T620" s="144">
        <f>S620*H620</f>
        <v>0</v>
      </c>
      <c r="AR620" s="145" t="s">
        <v>288</v>
      </c>
      <c r="AT620" s="145" t="s">
        <v>164</v>
      </c>
      <c r="AU620" s="145" t="s">
        <v>87</v>
      </c>
      <c r="AY620" s="18" t="s">
        <v>162</v>
      </c>
      <c r="BE620" s="146">
        <f>IF(N620="základní",J620,0)</f>
        <v>0</v>
      </c>
      <c r="BF620" s="146">
        <f>IF(N620="snížená",J620,0)</f>
        <v>0</v>
      </c>
      <c r="BG620" s="146">
        <f>IF(N620="zákl. přenesená",J620,0)</f>
        <v>0</v>
      </c>
      <c r="BH620" s="146">
        <f>IF(N620="sníž. přenesená",J620,0)</f>
        <v>0</v>
      </c>
      <c r="BI620" s="146">
        <f>IF(N620="nulová",J620,0)</f>
        <v>0</v>
      </c>
      <c r="BJ620" s="18" t="s">
        <v>85</v>
      </c>
      <c r="BK620" s="146">
        <f>ROUND(I620*H620,2)</f>
        <v>0</v>
      </c>
      <c r="BL620" s="18" t="s">
        <v>288</v>
      </c>
      <c r="BM620" s="145" t="s">
        <v>959</v>
      </c>
    </row>
    <row r="621" spans="2:65" s="1" customFormat="1" ht="19.2">
      <c r="B621" s="33"/>
      <c r="D621" s="147" t="s">
        <v>171</v>
      </c>
      <c r="F621" s="148" t="s">
        <v>960</v>
      </c>
      <c r="I621" s="149"/>
      <c r="L621" s="33"/>
      <c r="M621" s="150"/>
      <c r="T621" s="57"/>
      <c r="AT621" s="18" t="s">
        <v>171</v>
      </c>
      <c r="AU621" s="18" t="s">
        <v>87</v>
      </c>
    </row>
    <row r="622" spans="2:65" s="13" customFormat="1" ht="10.199999999999999">
      <c r="B622" s="157"/>
      <c r="D622" s="147" t="s">
        <v>173</v>
      </c>
      <c r="E622" s="158" t="s">
        <v>1</v>
      </c>
      <c r="F622" s="159" t="s">
        <v>961</v>
      </c>
      <c r="H622" s="160">
        <v>190</v>
      </c>
      <c r="I622" s="161"/>
      <c r="L622" s="157"/>
      <c r="M622" s="162"/>
      <c r="T622" s="163"/>
      <c r="AT622" s="158" t="s">
        <v>173</v>
      </c>
      <c r="AU622" s="158" t="s">
        <v>87</v>
      </c>
      <c r="AV622" s="13" t="s">
        <v>87</v>
      </c>
      <c r="AW622" s="13" t="s">
        <v>32</v>
      </c>
      <c r="AX622" s="13" t="s">
        <v>77</v>
      </c>
      <c r="AY622" s="158" t="s">
        <v>162</v>
      </c>
    </row>
    <row r="623" spans="2:65" s="13" customFormat="1" ht="10.199999999999999">
      <c r="B623" s="157"/>
      <c r="D623" s="147" t="s">
        <v>173</v>
      </c>
      <c r="E623" s="158" t="s">
        <v>1</v>
      </c>
      <c r="F623" s="159" t="s">
        <v>962</v>
      </c>
      <c r="H623" s="160">
        <v>161</v>
      </c>
      <c r="I623" s="161"/>
      <c r="L623" s="157"/>
      <c r="M623" s="162"/>
      <c r="T623" s="163"/>
      <c r="AT623" s="158" t="s">
        <v>173</v>
      </c>
      <c r="AU623" s="158" t="s">
        <v>87</v>
      </c>
      <c r="AV623" s="13" t="s">
        <v>87</v>
      </c>
      <c r="AW623" s="13" t="s">
        <v>32</v>
      </c>
      <c r="AX623" s="13" t="s">
        <v>77</v>
      </c>
      <c r="AY623" s="158" t="s">
        <v>162</v>
      </c>
    </row>
    <row r="624" spans="2:65" s="14" customFormat="1" ht="10.199999999999999">
      <c r="B624" s="164"/>
      <c r="D624" s="147" t="s">
        <v>173</v>
      </c>
      <c r="E624" s="165" t="s">
        <v>1</v>
      </c>
      <c r="F624" s="166" t="s">
        <v>189</v>
      </c>
      <c r="H624" s="167">
        <v>351</v>
      </c>
      <c r="I624" s="168"/>
      <c r="L624" s="164"/>
      <c r="M624" s="169"/>
      <c r="T624" s="170"/>
      <c r="AT624" s="165" t="s">
        <v>173</v>
      </c>
      <c r="AU624" s="165" t="s">
        <v>87</v>
      </c>
      <c r="AV624" s="14" t="s">
        <v>169</v>
      </c>
      <c r="AW624" s="14" t="s">
        <v>32</v>
      </c>
      <c r="AX624" s="14" t="s">
        <v>85</v>
      </c>
      <c r="AY624" s="165" t="s">
        <v>162</v>
      </c>
    </row>
    <row r="625" spans="2:65" s="1" customFormat="1" ht="21.75" customHeight="1">
      <c r="B625" s="33"/>
      <c r="C625" s="178" t="s">
        <v>963</v>
      </c>
      <c r="D625" s="178" t="s">
        <v>363</v>
      </c>
      <c r="E625" s="179" t="s">
        <v>964</v>
      </c>
      <c r="F625" s="180" t="s">
        <v>965</v>
      </c>
      <c r="G625" s="181" t="s">
        <v>179</v>
      </c>
      <c r="H625" s="182">
        <v>8.4939999999999998</v>
      </c>
      <c r="I625" s="183"/>
      <c r="J625" s="184">
        <f>ROUND(I625*H625,2)</f>
        <v>0</v>
      </c>
      <c r="K625" s="180" t="s">
        <v>168</v>
      </c>
      <c r="L625" s="185"/>
      <c r="M625" s="186" t="s">
        <v>1</v>
      </c>
      <c r="N625" s="187" t="s">
        <v>42</v>
      </c>
      <c r="P625" s="143">
        <f>O625*H625</f>
        <v>0</v>
      </c>
      <c r="Q625" s="143">
        <v>0.55000000000000004</v>
      </c>
      <c r="R625" s="143">
        <f>Q625*H625</f>
        <v>4.6717000000000004</v>
      </c>
      <c r="S625" s="143">
        <v>0</v>
      </c>
      <c r="T625" s="144">
        <f>S625*H625</f>
        <v>0</v>
      </c>
      <c r="AR625" s="145" t="s">
        <v>436</v>
      </c>
      <c r="AT625" s="145" t="s">
        <v>363</v>
      </c>
      <c r="AU625" s="145" t="s">
        <v>87</v>
      </c>
      <c r="AY625" s="18" t="s">
        <v>162</v>
      </c>
      <c r="BE625" s="146">
        <f>IF(N625="základní",J625,0)</f>
        <v>0</v>
      </c>
      <c r="BF625" s="146">
        <f>IF(N625="snížená",J625,0)</f>
        <v>0</v>
      </c>
      <c r="BG625" s="146">
        <f>IF(N625="zákl. přenesená",J625,0)</f>
        <v>0</v>
      </c>
      <c r="BH625" s="146">
        <f>IF(N625="sníž. přenesená",J625,0)</f>
        <v>0</v>
      </c>
      <c r="BI625" s="146">
        <f>IF(N625="nulová",J625,0)</f>
        <v>0</v>
      </c>
      <c r="BJ625" s="18" t="s">
        <v>85</v>
      </c>
      <c r="BK625" s="146">
        <f>ROUND(I625*H625,2)</f>
        <v>0</v>
      </c>
      <c r="BL625" s="18" t="s">
        <v>288</v>
      </c>
      <c r="BM625" s="145" t="s">
        <v>966</v>
      </c>
    </row>
    <row r="626" spans="2:65" s="1" customFormat="1" ht="10.199999999999999">
      <c r="B626" s="33"/>
      <c r="D626" s="147" t="s">
        <v>171</v>
      </c>
      <c r="F626" s="148" t="s">
        <v>965</v>
      </c>
      <c r="I626" s="149"/>
      <c r="L626" s="33"/>
      <c r="M626" s="150"/>
      <c r="T626" s="57"/>
      <c r="AT626" s="18" t="s">
        <v>171</v>
      </c>
      <c r="AU626" s="18" t="s">
        <v>87</v>
      </c>
    </row>
    <row r="627" spans="2:65" s="13" customFormat="1" ht="10.199999999999999">
      <c r="B627" s="157"/>
      <c r="D627" s="147" t="s">
        <v>173</v>
      </c>
      <c r="E627" s="158" t="s">
        <v>1</v>
      </c>
      <c r="F627" s="159" t="s">
        <v>967</v>
      </c>
      <c r="H627" s="160">
        <v>8.4939999999999998</v>
      </c>
      <c r="I627" s="161"/>
      <c r="L627" s="157"/>
      <c r="M627" s="162"/>
      <c r="T627" s="163"/>
      <c r="AT627" s="158" t="s">
        <v>173</v>
      </c>
      <c r="AU627" s="158" t="s">
        <v>87</v>
      </c>
      <c r="AV627" s="13" t="s">
        <v>87</v>
      </c>
      <c r="AW627" s="13" t="s">
        <v>32</v>
      </c>
      <c r="AX627" s="13" t="s">
        <v>85</v>
      </c>
      <c r="AY627" s="158" t="s">
        <v>162</v>
      </c>
    </row>
    <row r="628" spans="2:65" s="1" customFormat="1" ht="24.15" customHeight="1">
      <c r="B628" s="33"/>
      <c r="C628" s="134" t="s">
        <v>968</v>
      </c>
      <c r="D628" s="134" t="s">
        <v>164</v>
      </c>
      <c r="E628" s="135" t="s">
        <v>969</v>
      </c>
      <c r="F628" s="136" t="s">
        <v>970</v>
      </c>
      <c r="G628" s="137" t="s">
        <v>179</v>
      </c>
      <c r="H628" s="138">
        <v>8.4939999999999998</v>
      </c>
      <c r="I628" s="139"/>
      <c r="J628" s="140">
        <f>ROUND(I628*H628,2)</f>
        <v>0</v>
      </c>
      <c r="K628" s="136" t="s">
        <v>168</v>
      </c>
      <c r="L628" s="33"/>
      <c r="M628" s="141" t="s">
        <v>1</v>
      </c>
      <c r="N628" s="142" t="s">
        <v>42</v>
      </c>
      <c r="P628" s="143">
        <f>O628*H628</f>
        <v>0</v>
      </c>
      <c r="Q628" s="143">
        <v>2.8E-3</v>
      </c>
      <c r="R628" s="143">
        <f>Q628*H628</f>
        <v>2.3783199999999997E-2</v>
      </c>
      <c r="S628" s="143">
        <v>0</v>
      </c>
      <c r="T628" s="144">
        <f>S628*H628</f>
        <v>0</v>
      </c>
      <c r="AR628" s="145" t="s">
        <v>288</v>
      </c>
      <c r="AT628" s="145" t="s">
        <v>164</v>
      </c>
      <c r="AU628" s="145" t="s">
        <v>87</v>
      </c>
      <c r="AY628" s="18" t="s">
        <v>162</v>
      </c>
      <c r="BE628" s="146">
        <f>IF(N628="základní",J628,0)</f>
        <v>0</v>
      </c>
      <c r="BF628" s="146">
        <f>IF(N628="snížená",J628,0)</f>
        <v>0</v>
      </c>
      <c r="BG628" s="146">
        <f>IF(N628="zákl. přenesená",J628,0)</f>
        <v>0</v>
      </c>
      <c r="BH628" s="146">
        <f>IF(N628="sníž. přenesená",J628,0)</f>
        <v>0</v>
      </c>
      <c r="BI628" s="146">
        <f>IF(N628="nulová",J628,0)</f>
        <v>0</v>
      </c>
      <c r="BJ628" s="18" t="s">
        <v>85</v>
      </c>
      <c r="BK628" s="146">
        <f>ROUND(I628*H628,2)</f>
        <v>0</v>
      </c>
      <c r="BL628" s="18" t="s">
        <v>288</v>
      </c>
      <c r="BM628" s="145" t="s">
        <v>971</v>
      </c>
    </row>
    <row r="629" spans="2:65" s="1" customFormat="1" ht="19.2">
      <c r="B629" s="33"/>
      <c r="D629" s="147" t="s">
        <v>171</v>
      </c>
      <c r="F629" s="148" t="s">
        <v>972</v>
      </c>
      <c r="I629" s="149"/>
      <c r="L629" s="33"/>
      <c r="M629" s="150"/>
      <c r="T629" s="57"/>
      <c r="AT629" s="18" t="s">
        <v>171</v>
      </c>
      <c r="AU629" s="18" t="s">
        <v>87</v>
      </c>
    </row>
    <row r="630" spans="2:65" s="1" customFormat="1" ht="24.15" customHeight="1">
      <c r="B630" s="33"/>
      <c r="C630" s="134" t="s">
        <v>973</v>
      </c>
      <c r="D630" s="134" t="s">
        <v>164</v>
      </c>
      <c r="E630" s="135" t="s">
        <v>969</v>
      </c>
      <c r="F630" s="136" t="s">
        <v>970</v>
      </c>
      <c r="G630" s="137" t="s">
        <v>179</v>
      </c>
      <c r="H630" s="138">
        <v>6.5</v>
      </c>
      <c r="I630" s="139"/>
      <c r="J630" s="140">
        <f>ROUND(I630*H630,2)</f>
        <v>0</v>
      </c>
      <c r="K630" s="136" t="s">
        <v>168</v>
      </c>
      <c r="L630" s="33"/>
      <c r="M630" s="141" t="s">
        <v>1</v>
      </c>
      <c r="N630" s="142" t="s">
        <v>42</v>
      </c>
      <c r="P630" s="143">
        <f>O630*H630</f>
        <v>0</v>
      </c>
      <c r="Q630" s="143">
        <v>2.8E-3</v>
      </c>
      <c r="R630" s="143">
        <f>Q630*H630</f>
        <v>1.8200000000000001E-2</v>
      </c>
      <c r="S630" s="143">
        <v>0</v>
      </c>
      <c r="T630" s="144">
        <f>S630*H630</f>
        <v>0</v>
      </c>
      <c r="AR630" s="145" t="s">
        <v>288</v>
      </c>
      <c r="AT630" s="145" t="s">
        <v>164</v>
      </c>
      <c r="AU630" s="145" t="s">
        <v>87</v>
      </c>
      <c r="AY630" s="18" t="s">
        <v>162</v>
      </c>
      <c r="BE630" s="146">
        <f>IF(N630="základní",J630,0)</f>
        <v>0</v>
      </c>
      <c r="BF630" s="146">
        <f>IF(N630="snížená",J630,0)</f>
        <v>0</v>
      </c>
      <c r="BG630" s="146">
        <f>IF(N630="zákl. přenesená",J630,0)</f>
        <v>0</v>
      </c>
      <c r="BH630" s="146">
        <f>IF(N630="sníž. přenesená",J630,0)</f>
        <v>0</v>
      </c>
      <c r="BI630" s="146">
        <f>IF(N630="nulová",J630,0)</f>
        <v>0</v>
      </c>
      <c r="BJ630" s="18" t="s">
        <v>85</v>
      </c>
      <c r="BK630" s="146">
        <f>ROUND(I630*H630,2)</f>
        <v>0</v>
      </c>
      <c r="BL630" s="18" t="s">
        <v>288</v>
      </c>
      <c r="BM630" s="145" t="s">
        <v>974</v>
      </c>
    </row>
    <row r="631" spans="2:65" s="1" customFormat="1" ht="19.2">
      <c r="B631" s="33"/>
      <c r="D631" s="147" t="s">
        <v>171</v>
      </c>
      <c r="F631" s="148" t="s">
        <v>972</v>
      </c>
      <c r="I631" s="149"/>
      <c r="L631" s="33"/>
      <c r="M631" s="150"/>
      <c r="T631" s="57"/>
      <c r="AT631" s="18" t="s">
        <v>171</v>
      </c>
      <c r="AU631" s="18" t="s">
        <v>87</v>
      </c>
    </row>
    <row r="632" spans="2:65" s="13" customFormat="1" ht="10.199999999999999">
      <c r="B632" s="157"/>
      <c r="D632" s="147" t="s">
        <v>173</v>
      </c>
      <c r="E632" s="158" t="s">
        <v>1</v>
      </c>
      <c r="F632" s="159" t="s">
        <v>975</v>
      </c>
      <c r="H632" s="160">
        <v>6.5</v>
      </c>
      <c r="I632" s="161"/>
      <c r="L632" s="157"/>
      <c r="M632" s="162"/>
      <c r="T632" s="163"/>
      <c r="AT632" s="158" t="s">
        <v>173</v>
      </c>
      <c r="AU632" s="158" t="s">
        <v>87</v>
      </c>
      <c r="AV632" s="13" t="s">
        <v>87</v>
      </c>
      <c r="AW632" s="13" t="s">
        <v>32</v>
      </c>
      <c r="AX632" s="13" t="s">
        <v>85</v>
      </c>
      <c r="AY632" s="158" t="s">
        <v>162</v>
      </c>
    </row>
    <row r="633" spans="2:65" s="1" customFormat="1" ht="24.15" customHeight="1">
      <c r="B633" s="33"/>
      <c r="C633" s="134" t="s">
        <v>976</v>
      </c>
      <c r="D633" s="134" t="s">
        <v>164</v>
      </c>
      <c r="E633" s="135" t="s">
        <v>977</v>
      </c>
      <c r="F633" s="136" t="s">
        <v>978</v>
      </c>
      <c r="G633" s="137" t="s">
        <v>711</v>
      </c>
      <c r="H633" s="188"/>
      <c r="I633" s="139"/>
      <c r="J633" s="140">
        <f>ROUND(I633*H633,2)</f>
        <v>0</v>
      </c>
      <c r="K633" s="136" t="s">
        <v>168</v>
      </c>
      <c r="L633" s="33"/>
      <c r="M633" s="141" t="s">
        <v>1</v>
      </c>
      <c r="N633" s="142" t="s">
        <v>42</v>
      </c>
      <c r="P633" s="143">
        <f>O633*H633</f>
        <v>0</v>
      </c>
      <c r="Q633" s="143">
        <v>0</v>
      </c>
      <c r="R633" s="143">
        <f>Q633*H633</f>
        <v>0</v>
      </c>
      <c r="S633" s="143">
        <v>0</v>
      </c>
      <c r="T633" s="144">
        <f>S633*H633</f>
        <v>0</v>
      </c>
      <c r="AR633" s="145" t="s">
        <v>288</v>
      </c>
      <c r="AT633" s="145" t="s">
        <v>164</v>
      </c>
      <c r="AU633" s="145" t="s">
        <v>87</v>
      </c>
      <c r="AY633" s="18" t="s">
        <v>162</v>
      </c>
      <c r="BE633" s="146">
        <f>IF(N633="základní",J633,0)</f>
        <v>0</v>
      </c>
      <c r="BF633" s="146">
        <f>IF(N633="snížená",J633,0)</f>
        <v>0</v>
      </c>
      <c r="BG633" s="146">
        <f>IF(N633="zákl. přenesená",J633,0)</f>
        <v>0</v>
      </c>
      <c r="BH633" s="146">
        <f>IF(N633="sníž. přenesená",J633,0)</f>
        <v>0</v>
      </c>
      <c r="BI633" s="146">
        <f>IF(N633="nulová",J633,0)</f>
        <v>0</v>
      </c>
      <c r="BJ633" s="18" t="s">
        <v>85</v>
      </c>
      <c r="BK633" s="146">
        <f>ROUND(I633*H633,2)</f>
        <v>0</v>
      </c>
      <c r="BL633" s="18" t="s">
        <v>288</v>
      </c>
      <c r="BM633" s="145" t="s">
        <v>979</v>
      </c>
    </row>
    <row r="634" spans="2:65" s="1" customFormat="1" ht="28.8">
      <c r="B634" s="33"/>
      <c r="D634" s="147" t="s">
        <v>171</v>
      </c>
      <c r="F634" s="148" t="s">
        <v>980</v>
      </c>
      <c r="I634" s="149"/>
      <c r="L634" s="33"/>
      <c r="M634" s="150"/>
      <c r="T634" s="57"/>
      <c r="AT634" s="18" t="s">
        <v>171</v>
      </c>
      <c r="AU634" s="18" t="s">
        <v>87</v>
      </c>
    </row>
    <row r="635" spans="2:65" s="11" customFormat="1" ht="22.8" customHeight="1">
      <c r="B635" s="122"/>
      <c r="D635" s="123" t="s">
        <v>76</v>
      </c>
      <c r="E635" s="132" t="s">
        <v>981</v>
      </c>
      <c r="F635" s="132" t="s">
        <v>982</v>
      </c>
      <c r="I635" s="125"/>
      <c r="J635" s="133">
        <f>BK635</f>
        <v>0</v>
      </c>
      <c r="L635" s="122"/>
      <c r="M635" s="127"/>
      <c r="P635" s="128">
        <f>SUM(P636:P710)</f>
        <v>0</v>
      </c>
      <c r="R635" s="128">
        <f>SUM(R636:R710)</f>
        <v>9.0986233799999994</v>
      </c>
      <c r="T635" s="129">
        <f>SUM(T636:T710)</f>
        <v>0</v>
      </c>
      <c r="AR635" s="123" t="s">
        <v>87</v>
      </c>
      <c r="AT635" s="130" t="s">
        <v>76</v>
      </c>
      <c r="AU635" s="130" t="s">
        <v>85</v>
      </c>
      <c r="AY635" s="123" t="s">
        <v>162</v>
      </c>
      <c r="BK635" s="131">
        <f>SUM(BK636:BK710)</f>
        <v>0</v>
      </c>
    </row>
    <row r="636" spans="2:65" s="1" customFormat="1" ht="24.15" customHeight="1">
      <c r="B636" s="33"/>
      <c r="C636" s="134" t="s">
        <v>983</v>
      </c>
      <c r="D636" s="134" t="s">
        <v>164</v>
      </c>
      <c r="E636" s="135" t="s">
        <v>984</v>
      </c>
      <c r="F636" s="136" t="s">
        <v>985</v>
      </c>
      <c r="G636" s="137" t="s">
        <v>167</v>
      </c>
      <c r="H636" s="138">
        <v>9.9190000000000005</v>
      </c>
      <c r="I636" s="139"/>
      <c r="J636" s="140">
        <f>ROUND(I636*H636,2)</f>
        <v>0</v>
      </c>
      <c r="K636" s="136" t="s">
        <v>168</v>
      </c>
      <c r="L636" s="33"/>
      <c r="M636" s="141" t="s">
        <v>1</v>
      </c>
      <c r="N636" s="142" t="s">
        <v>42</v>
      </c>
      <c r="P636" s="143">
        <f>O636*H636</f>
        <v>0</v>
      </c>
      <c r="Q636" s="143">
        <v>4.428E-2</v>
      </c>
      <c r="R636" s="143">
        <f>Q636*H636</f>
        <v>0.43921332000000002</v>
      </c>
      <c r="S636" s="143">
        <v>0</v>
      </c>
      <c r="T636" s="144">
        <f>S636*H636</f>
        <v>0</v>
      </c>
      <c r="AR636" s="145" t="s">
        <v>288</v>
      </c>
      <c r="AT636" s="145" t="s">
        <v>164</v>
      </c>
      <c r="AU636" s="145" t="s">
        <v>87</v>
      </c>
      <c r="AY636" s="18" t="s">
        <v>162</v>
      </c>
      <c r="BE636" s="146">
        <f>IF(N636="základní",J636,0)</f>
        <v>0</v>
      </c>
      <c r="BF636" s="146">
        <f>IF(N636="snížená",J636,0)</f>
        <v>0</v>
      </c>
      <c r="BG636" s="146">
        <f>IF(N636="zákl. přenesená",J636,0)</f>
        <v>0</v>
      </c>
      <c r="BH636" s="146">
        <f>IF(N636="sníž. přenesená",J636,0)</f>
        <v>0</v>
      </c>
      <c r="BI636" s="146">
        <f>IF(N636="nulová",J636,0)</f>
        <v>0</v>
      </c>
      <c r="BJ636" s="18" t="s">
        <v>85</v>
      </c>
      <c r="BK636" s="146">
        <f>ROUND(I636*H636,2)</f>
        <v>0</v>
      </c>
      <c r="BL636" s="18" t="s">
        <v>288</v>
      </c>
      <c r="BM636" s="145" t="s">
        <v>986</v>
      </c>
    </row>
    <row r="637" spans="2:65" s="1" customFormat="1" ht="38.4">
      <c r="B637" s="33"/>
      <c r="D637" s="147" t="s">
        <v>171</v>
      </c>
      <c r="F637" s="148" t="s">
        <v>987</v>
      </c>
      <c r="I637" s="149"/>
      <c r="L637" s="33"/>
      <c r="M637" s="150"/>
      <c r="T637" s="57"/>
      <c r="AT637" s="18" t="s">
        <v>171</v>
      </c>
      <c r="AU637" s="18" t="s">
        <v>87</v>
      </c>
    </row>
    <row r="638" spans="2:65" s="13" customFormat="1" ht="10.199999999999999">
      <c r="B638" s="157"/>
      <c r="D638" s="147" t="s">
        <v>173</v>
      </c>
      <c r="E638" s="158" t="s">
        <v>1</v>
      </c>
      <c r="F638" s="159" t="s">
        <v>988</v>
      </c>
      <c r="H638" s="160">
        <v>9.9190000000000005</v>
      </c>
      <c r="I638" s="161"/>
      <c r="L638" s="157"/>
      <c r="M638" s="162"/>
      <c r="T638" s="163"/>
      <c r="AT638" s="158" t="s">
        <v>173</v>
      </c>
      <c r="AU638" s="158" t="s">
        <v>87</v>
      </c>
      <c r="AV638" s="13" t="s">
        <v>87</v>
      </c>
      <c r="AW638" s="13" t="s">
        <v>32</v>
      </c>
      <c r="AX638" s="13" t="s">
        <v>85</v>
      </c>
      <c r="AY638" s="158" t="s">
        <v>162</v>
      </c>
    </row>
    <row r="639" spans="2:65" s="1" customFormat="1" ht="24.15" customHeight="1">
      <c r="B639" s="33"/>
      <c r="C639" s="134" t="s">
        <v>768</v>
      </c>
      <c r="D639" s="134" t="s">
        <v>164</v>
      </c>
      <c r="E639" s="135" t="s">
        <v>989</v>
      </c>
      <c r="F639" s="136" t="s">
        <v>990</v>
      </c>
      <c r="G639" s="137" t="s">
        <v>167</v>
      </c>
      <c r="H639" s="138">
        <v>18.32</v>
      </c>
      <c r="I639" s="139"/>
      <c r="J639" s="140">
        <f>ROUND(I639*H639,2)</f>
        <v>0</v>
      </c>
      <c r="K639" s="136" t="s">
        <v>168</v>
      </c>
      <c r="L639" s="33"/>
      <c r="M639" s="141" t="s">
        <v>1</v>
      </c>
      <c r="N639" s="142" t="s">
        <v>42</v>
      </c>
      <c r="P639" s="143">
        <f>O639*H639</f>
        <v>0</v>
      </c>
      <c r="Q639" s="143">
        <v>4.5699999999999998E-2</v>
      </c>
      <c r="R639" s="143">
        <f>Q639*H639</f>
        <v>0.83722399999999997</v>
      </c>
      <c r="S639" s="143">
        <v>0</v>
      </c>
      <c r="T639" s="144">
        <f>S639*H639</f>
        <v>0</v>
      </c>
      <c r="AR639" s="145" t="s">
        <v>288</v>
      </c>
      <c r="AT639" s="145" t="s">
        <v>164</v>
      </c>
      <c r="AU639" s="145" t="s">
        <v>87</v>
      </c>
      <c r="AY639" s="18" t="s">
        <v>162</v>
      </c>
      <c r="BE639" s="146">
        <f>IF(N639="základní",J639,0)</f>
        <v>0</v>
      </c>
      <c r="BF639" s="146">
        <f>IF(N639="snížená",J639,0)</f>
        <v>0</v>
      </c>
      <c r="BG639" s="146">
        <f>IF(N639="zákl. přenesená",J639,0)</f>
        <v>0</v>
      </c>
      <c r="BH639" s="146">
        <f>IF(N639="sníž. přenesená",J639,0)</f>
        <v>0</v>
      </c>
      <c r="BI639" s="146">
        <f>IF(N639="nulová",J639,0)</f>
        <v>0</v>
      </c>
      <c r="BJ639" s="18" t="s">
        <v>85</v>
      </c>
      <c r="BK639" s="146">
        <f>ROUND(I639*H639,2)</f>
        <v>0</v>
      </c>
      <c r="BL639" s="18" t="s">
        <v>288</v>
      </c>
      <c r="BM639" s="145" t="s">
        <v>991</v>
      </c>
    </row>
    <row r="640" spans="2:65" s="1" customFormat="1" ht="38.4">
      <c r="B640" s="33"/>
      <c r="D640" s="147" t="s">
        <v>171</v>
      </c>
      <c r="F640" s="148" t="s">
        <v>992</v>
      </c>
      <c r="I640" s="149"/>
      <c r="L640" s="33"/>
      <c r="M640" s="150"/>
      <c r="T640" s="57"/>
      <c r="AT640" s="18" t="s">
        <v>171</v>
      </c>
      <c r="AU640" s="18" t="s">
        <v>87</v>
      </c>
    </row>
    <row r="641" spans="2:65" s="13" customFormat="1" ht="10.199999999999999">
      <c r="B641" s="157"/>
      <c r="D641" s="147" t="s">
        <v>173</v>
      </c>
      <c r="E641" s="158" t="s">
        <v>1</v>
      </c>
      <c r="F641" s="159" t="s">
        <v>993</v>
      </c>
      <c r="H641" s="160">
        <v>23.047999999999998</v>
      </c>
      <c r="I641" s="161"/>
      <c r="L641" s="157"/>
      <c r="M641" s="162"/>
      <c r="T641" s="163"/>
      <c r="AT641" s="158" t="s">
        <v>173</v>
      </c>
      <c r="AU641" s="158" t="s">
        <v>87</v>
      </c>
      <c r="AV641" s="13" t="s">
        <v>87</v>
      </c>
      <c r="AW641" s="13" t="s">
        <v>32</v>
      </c>
      <c r="AX641" s="13" t="s">
        <v>77</v>
      </c>
      <c r="AY641" s="158" t="s">
        <v>162</v>
      </c>
    </row>
    <row r="642" spans="2:65" s="13" customFormat="1" ht="10.199999999999999">
      <c r="B642" s="157"/>
      <c r="D642" s="147" t="s">
        <v>173</v>
      </c>
      <c r="E642" s="158" t="s">
        <v>1</v>
      </c>
      <c r="F642" s="159" t="s">
        <v>994</v>
      </c>
      <c r="H642" s="160">
        <v>-4.7279999999999998</v>
      </c>
      <c r="I642" s="161"/>
      <c r="L642" s="157"/>
      <c r="M642" s="162"/>
      <c r="T642" s="163"/>
      <c r="AT642" s="158" t="s">
        <v>173</v>
      </c>
      <c r="AU642" s="158" t="s">
        <v>87</v>
      </c>
      <c r="AV642" s="13" t="s">
        <v>87</v>
      </c>
      <c r="AW642" s="13" t="s">
        <v>32</v>
      </c>
      <c r="AX642" s="13" t="s">
        <v>77</v>
      </c>
      <c r="AY642" s="158" t="s">
        <v>162</v>
      </c>
    </row>
    <row r="643" spans="2:65" s="14" customFormat="1" ht="10.199999999999999">
      <c r="B643" s="164"/>
      <c r="D643" s="147" t="s">
        <v>173</v>
      </c>
      <c r="E643" s="165" t="s">
        <v>1</v>
      </c>
      <c r="F643" s="166" t="s">
        <v>189</v>
      </c>
      <c r="H643" s="167">
        <v>18.32</v>
      </c>
      <c r="I643" s="168"/>
      <c r="L643" s="164"/>
      <c r="M643" s="169"/>
      <c r="T643" s="170"/>
      <c r="AT643" s="165" t="s">
        <v>173</v>
      </c>
      <c r="AU643" s="165" t="s">
        <v>87</v>
      </c>
      <c r="AV643" s="14" t="s">
        <v>169</v>
      </c>
      <c r="AW643" s="14" t="s">
        <v>32</v>
      </c>
      <c r="AX643" s="14" t="s">
        <v>85</v>
      </c>
      <c r="AY643" s="165" t="s">
        <v>162</v>
      </c>
    </row>
    <row r="644" spans="2:65" s="1" customFormat="1" ht="24.15" customHeight="1">
      <c r="B644" s="33"/>
      <c r="C644" s="134" t="s">
        <v>995</v>
      </c>
      <c r="D644" s="134" t="s">
        <v>164</v>
      </c>
      <c r="E644" s="135" t="s">
        <v>996</v>
      </c>
      <c r="F644" s="136" t="s">
        <v>997</v>
      </c>
      <c r="G644" s="137" t="s">
        <v>167</v>
      </c>
      <c r="H644" s="138">
        <v>29.503</v>
      </c>
      <c r="I644" s="139"/>
      <c r="J644" s="140">
        <f>ROUND(I644*H644,2)</f>
        <v>0</v>
      </c>
      <c r="K644" s="136" t="s">
        <v>168</v>
      </c>
      <c r="L644" s="33"/>
      <c r="M644" s="141" t="s">
        <v>1</v>
      </c>
      <c r="N644" s="142" t="s">
        <v>42</v>
      </c>
      <c r="P644" s="143">
        <f>O644*H644</f>
        <v>0</v>
      </c>
      <c r="Q644" s="143">
        <v>4.5539999999999997E-2</v>
      </c>
      <c r="R644" s="143">
        <f>Q644*H644</f>
        <v>1.3435666199999998</v>
      </c>
      <c r="S644" s="143">
        <v>0</v>
      </c>
      <c r="T644" s="144">
        <f>S644*H644</f>
        <v>0</v>
      </c>
      <c r="AR644" s="145" t="s">
        <v>288</v>
      </c>
      <c r="AT644" s="145" t="s">
        <v>164</v>
      </c>
      <c r="AU644" s="145" t="s">
        <v>87</v>
      </c>
      <c r="AY644" s="18" t="s">
        <v>162</v>
      </c>
      <c r="BE644" s="146">
        <f>IF(N644="základní",J644,0)</f>
        <v>0</v>
      </c>
      <c r="BF644" s="146">
        <f>IF(N644="snížená",J644,0)</f>
        <v>0</v>
      </c>
      <c r="BG644" s="146">
        <f>IF(N644="zákl. přenesená",J644,0)</f>
        <v>0</v>
      </c>
      <c r="BH644" s="146">
        <f>IF(N644="sníž. přenesená",J644,0)</f>
        <v>0</v>
      </c>
      <c r="BI644" s="146">
        <f>IF(N644="nulová",J644,0)</f>
        <v>0</v>
      </c>
      <c r="BJ644" s="18" t="s">
        <v>85</v>
      </c>
      <c r="BK644" s="146">
        <f>ROUND(I644*H644,2)</f>
        <v>0</v>
      </c>
      <c r="BL644" s="18" t="s">
        <v>288</v>
      </c>
      <c r="BM644" s="145" t="s">
        <v>998</v>
      </c>
    </row>
    <row r="645" spans="2:65" s="1" customFormat="1" ht="38.4">
      <c r="B645" s="33"/>
      <c r="D645" s="147" t="s">
        <v>171</v>
      </c>
      <c r="F645" s="148" t="s">
        <v>999</v>
      </c>
      <c r="I645" s="149"/>
      <c r="L645" s="33"/>
      <c r="M645" s="150"/>
      <c r="T645" s="57"/>
      <c r="AT645" s="18" t="s">
        <v>171</v>
      </c>
      <c r="AU645" s="18" t="s">
        <v>87</v>
      </c>
    </row>
    <row r="646" spans="2:65" s="13" customFormat="1" ht="10.199999999999999">
      <c r="B646" s="157"/>
      <c r="D646" s="147" t="s">
        <v>173</v>
      </c>
      <c r="E646" s="158" t="s">
        <v>1</v>
      </c>
      <c r="F646" s="159" t="s">
        <v>1000</v>
      </c>
      <c r="H646" s="160">
        <v>32.261000000000003</v>
      </c>
      <c r="I646" s="161"/>
      <c r="L646" s="157"/>
      <c r="M646" s="162"/>
      <c r="T646" s="163"/>
      <c r="AT646" s="158" t="s">
        <v>173</v>
      </c>
      <c r="AU646" s="158" t="s">
        <v>87</v>
      </c>
      <c r="AV646" s="13" t="s">
        <v>87</v>
      </c>
      <c r="AW646" s="13" t="s">
        <v>32</v>
      </c>
      <c r="AX646" s="13" t="s">
        <v>77</v>
      </c>
      <c r="AY646" s="158" t="s">
        <v>162</v>
      </c>
    </row>
    <row r="647" spans="2:65" s="13" customFormat="1" ht="10.199999999999999">
      <c r="B647" s="157"/>
      <c r="D647" s="147" t="s">
        <v>173</v>
      </c>
      <c r="E647" s="158" t="s">
        <v>1</v>
      </c>
      <c r="F647" s="159" t="s">
        <v>1001</v>
      </c>
      <c r="H647" s="160">
        <v>-2.758</v>
      </c>
      <c r="I647" s="161"/>
      <c r="L647" s="157"/>
      <c r="M647" s="162"/>
      <c r="T647" s="163"/>
      <c r="AT647" s="158" t="s">
        <v>173</v>
      </c>
      <c r="AU647" s="158" t="s">
        <v>87</v>
      </c>
      <c r="AV647" s="13" t="s">
        <v>87</v>
      </c>
      <c r="AW647" s="13" t="s">
        <v>32</v>
      </c>
      <c r="AX647" s="13" t="s">
        <v>77</v>
      </c>
      <c r="AY647" s="158" t="s">
        <v>162</v>
      </c>
    </row>
    <row r="648" spans="2:65" s="14" customFormat="1" ht="10.199999999999999">
      <c r="B648" s="164"/>
      <c r="D648" s="147" t="s">
        <v>173</v>
      </c>
      <c r="E648" s="165" t="s">
        <v>1</v>
      </c>
      <c r="F648" s="166" t="s">
        <v>189</v>
      </c>
      <c r="H648" s="167">
        <v>29.503</v>
      </c>
      <c r="I648" s="168"/>
      <c r="L648" s="164"/>
      <c r="M648" s="169"/>
      <c r="T648" s="170"/>
      <c r="AT648" s="165" t="s">
        <v>173</v>
      </c>
      <c r="AU648" s="165" t="s">
        <v>87</v>
      </c>
      <c r="AV648" s="14" t="s">
        <v>169</v>
      </c>
      <c r="AW648" s="14" t="s">
        <v>32</v>
      </c>
      <c r="AX648" s="14" t="s">
        <v>85</v>
      </c>
      <c r="AY648" s="165" t="s">
        <v>162</v>
      </c>
    </row>
    <row r="649" spans="2:65" s="1" customFormat="1" ht="24.15" customHeight="1">
      <c r="B649" s="33"/>
      <c r="C649" s="134" t="s">
        <v>1002</v>
      </c>
      <c r="D649" s="134" t="s">
        <v>164</v>
      </c>
      <c r="E649" s="135" t="s">
        <v>1003</v>
      </c>
      <c r="F649" s="136" t="s">
        <v>1004</v>
      </c>
      <c r="G649" s="137" t="s">
        <v>167</v>
      </c>
      <c r="H649" s="138">
        <v>6.2240000000000002</v>
      </c>
      <c r="I649" s="139"/>
      <c r="J649" s="140">
        <f>ROUND(I649*H649,2)</f>
        <v>0</v>
      </c>
      <c r="K649" s="136" t="s">
        <v>168</v>
      </c>
      <c r="L649" s="33"/>
      <c r="M649" s="141" t="s">
        <v>1</v>
      </c>
      <c r="N649" s="142" t="s">
        <v>42</v>
      </c>
      <c r="P649" s="143">
        <f>O649*H649</f>
        <v>0</v>
      </c>
      <c r="Q649" s="143">
        <v>4.6960000000000002E-2</v>
      </c>
      <c r="R649" s="143">
        <f>Q649*H649</f>
        <v>0.29227904000000005</v>
      </c>
      <c r="S649" s="143">
        <v>0</v>
      </c>
      <c r="T649" s="144">
        <f>S649*H649</f>
        <v>0</v>
      </c>
      <c r="AR649" s="145" t="s">
        <v>288</v>
      </c>
      <c r="AT649" s="145" t="s">
        <v>164</v>
      </c>
      <c r="AU649" s="145" t="s">
        <v>87</v>
      </c>
      <c r="AY649" s="18" t="s">
        <v>162</v>
      </c>
      <c r="BE649" s="146">
        <f>IF(N649="základní",J649,0)</f>
        <v>0</v>
      </c>
      <c r="BF649" s="146">
        <f>IF(N649="snížená",J649,0)</f>
        <v>0</v>
      </c>
      <c r="BG649" s="146">
        <f>IF(N649="zákl. přenesená",J649,0)</f>
        <v>0</v>
      </c>
      <c r="BH649" s="146">
        <f>IF(N649="sníž. přenesená",J649,0)</f>
        <v>0</v>
      </c>
      <c r="BI649" s="146">
        <f>IF(N649="nulová",J649,0)</f>
        <v>0</v>
      </c>
      <c r="BJ649" s="18" t="s">
        <v>85</v>
      </c>
      <c r="BK649" s="146">
        <f>ROUND(I649*H649,2)</f>
        <v>0</v>
      </c>
      <c r="BL649" s="18" t="s">
        <v>288</v>
      </c>
      <c r="BM649" s="145" t="s">
        <v>1005</v>
      </c>
    </row>
    <row r="650" spans="2:65" s="1" customFormat="1" ht="38.4">
      <c r="B650" s="33"/>
      <c r="D650" s="147" t="s">
        <v>171</v>
      </c>
      <c r="F650" s="148" t="s">
        <v>1006</v>
      </c>
      <c r="I650" s="149"/>
      <c r="L650" s="33"/>
      <c r="M650" s="150"/>
      <c r="T650" s="57"/>
      <c r="AT650" s="18" t="s">
        <v>171</v>
      </c>
      <c r="AU650" s="18" t="s">
        <v>87</v>
      </c>
    </row>
    <row r="651" spans="2:65" s="13" customFormat="1" ht="10.199999999999999">
      <c r="B651" s="157"/>
      <c r="D651" s="147" t="s">
        <v>173</v>
      </c>
      <c r="E651" s="158" t="s">
        <v>1</v>
      </c>
      <c r="F651" s="159" t="s">
        <v>1007</v>
      </c>
      <c r="H651" s="160">
        <v>7.8</v>
      </c>
      <c r="I651" s="161"/>
      <c r="L651" s="157"/>
      <c r="M651" s="162"/>
      <c r="T651" s="163"/>
      <c r="AT651" s="158" t="s">
        <v>173</v>
      </c>
      <c r="AU651" s="158" t="s">
        <v>87</v>
      </c>
      <c r="AV651" s="13" t="s">
        <v>87</v>
      </c>
      <c r="AW651" s="13" t="s">
        <v>32</v>
      </c>
      <c r="AX651" s="13" t="s">
        <v>77</v>
      </c>
      <c r="AY651" s="158" t="s">
        <v>162</v>
      </c>
    </row>
    <row r="652" spans="2:65" s="13" customFormat="1" ht="10.199999999999999">
      <c r="B652" s="157"/>
      <c r="D652" s="147" t="s">
        <v>173</v>
      </c>
      <c r="E652" s="158" t="s">
        <v>1</v>
      </c>
      <c r="F652" s="159" t="s">
        <v>362</v>
      </c>
      <c r="H652" s="160">
        <v>-1.5760000000000001</v>
      </c>
      <c r="I652" s="161"/>
      <c r="L652" s="157"/>
      <c r="M652" s="162"/>
      <c r="T652" s="163"/>
      <c r="AT652" s="158" t="s">
        <v>173</v>
      </c>
      <c r="AU652" s="158" t="s">
        <v>87</v>
      </c>
      <c r="AV652" s="13" t="s">
        <v>87</v>
      </c>
      <c r="AW652" s="13" t="s">
        <v>32</v>
      </c>
      <c r="AX652" s="13" t="s">
        <v>77</v>
      </c>
      <c r="AY652" s="158" t="s">
        <v>162</v>
      </c>
    </row>
    <row r="653" spans="2:65" s="14" customFormat="1" ht="10.199999999999999">
      <c r="B653" s="164"/>
      <c r="D653" s="147" t="s">
        <v>173</v>
      </c>
      <c r="E653" s="165" t="s">
        <v>1</v>
      </c>
      <c r="F653" s="166" t="s">
        <v>189</v>
      </c>
      <c r="H653" s="167">
        <v>6.2240000000000002</v>
      </c>
      <c r="I653" s="168"/>
      <c r="L653" s="164"/>
      <c r="M653" s="169"/>
      <c r="T653" s="170"/>
      <c r="AT653" s="165" t="s">
        <v>173</v>
      </c>
      <c r="AU653" s="165" t="s">
        <v>87</v>
      </c>
      <c r="AV653" s="14" t="s">
        <v>169</v>
      </c>
      <c r="AW653" s="14" t="s">
        <v>32</v>
      </c>
      <c r="AX653" s="14" t="s">
        <v>85</v>
      </c>
      <c r="AY653" s="165" t="s">
        <v>162</v>
      </c>
    </row>
    <row r="654" spans="2:65" s="1" customFormat="1" ht="21.75" customHeight="1">
      <c r="B654" s="33"/>
      <c r="C654" s="134" t="s">
        <v>1008</v>
      </c>
      <c r="D654" s="134" t="s">
        <v>164</v>
      </c>
      <c r="E654" s="135" t="s">
        <v>1009</v>
      </c>
      <c r="F654" s="136" t="s">
        <v>1010</v>
      </c>
      <c r="G654" s="137" t="s">
        <v>167</v>
      </c>
      <c r="H654" s="138">
        <v>63.966000000000001</v>
      </c>
      <c r="I654" s="139"/>
      <c r="J654" s="140">
        <f>ROUND(I654*H654,2)</f>
        <v>0</v>
      </c>
      <c r="K654" s="136" t="s">
        <v>168</v>
      </c>
      <c r="L654" s="33"/>
      <c r="M654" s="141" t="s">
        <v>1</v>
      </c>
      <c r="N654" s="142" t="s">
        <v>42</v>
      </c>
      <c r="P654" s="143">
        <f>O654*H654</f>
        <v>0</v>
      </c>
      <c r="Q654" s="143">
        <v>2.0000000000000001E-4</v>
      </c>
      <c r="R654" s="143">
        <f>Q654*H654</f>
        <v>1.2793200000000001E-2</v>
      </c>
      <c r="S654" s="143">
        <v>0</v>
      </c>
      <c r="T654" s="144">
        <f>S654*H654</f>
        <v>0</v>
      </c>
      <c r="AR654" s="145" t="s">
        <v>288</v>
      </c>
      <c r="AT654" s="145" t="s">
        <v>164</v>
      </c>
      <c r="AU654" s="145" t="s">
        <v>87</v>
      </c>
      <c r="AY654" s="18" t="s">
        <v>162</v>
      </c>
      <c r="BE654" s="146">
        <f>IF(N654="základní",J654,0)</f>
        <v>0</v>
      </c>
      <c r="BF654" s="146">
        <f>IF(N654="snížená",J654,0)</f>
        <v>0</v>
      </c>
      <c r="BG654" s="146">
        <f>IF(N654="zákl. přenesená",J654,0)</f>
        <v>0</v>
      </c>
      <c r="BH654" s="146">
        <f>IF(N654="sníž. přenesená",J654,0)</f>
        <v>0</v>
      </c>
      <c r="BI654" s="146">
        <f>IF(N654="nulová",J654,0)</f>
        <v>0</v>
      </c>
      <c r="BJ654" s="18" t="s">
        <v>85</v>
      </c>
      <c r="BK654" s="146">
        <f>ROUND(I654*H654,2)</f>
        <v>0</v>
      </c>
      <c r="BL654" s="18" t="s">
        <v>288</v>
      </c>
      <c r="BM654" s="145" t="s">
        <v>1011</v>
      </c>
    </row>
    <row r="655" spans="2:65" s="1" customFormat="1" ht="28.8">
      <c r="B655" s="33"/>
      <c r="D655" s="147" t="s">
        <v>171</v>
      </c>
      <c r="F655" s="148" t="s">
        <v>1012</v>
      </c>
      <c r="I655" s="149"/>
      <c r="L655" s="33"/>
      <c r="M655" s="150"/>
      <c r="T655" s="57"/>
      <c r="AT655" s="18" t="s">
        <v>171</v>
      </c>
      <c r="AU655" s="18" t="s">
        <v>87</v>
      </c>
    </row>
    <row r="656" spans="2:65" s="13" customFormat="1" ht="10.199999999999999">
      <c r="B656" s="157"/>
      <c r="D656" s="147" t="s">
        <v>173</v>
      </c>
      <c r="E656" s="158" t="s">
        <v>1</v>
      </c>
      <c r="F656" s="159" t="s">
        <v>1013</v>
      </c>
      <c r="H656" s="160">
        <v>63.966000000000001</v>
      </c>
      <c r="I656" s="161"/>
      <c r="L656" s="157"/>
      <c r="M656" s="162"/>
      <c r="T656" s="163"/>
      <c r="AT656" s="158" t="s">
        <v>173</v>
      </c>
      <c r="AU656" s="158" t="s">
        <v>87</v>
      </c>
      <c r="AV656" s="13" t="s">
        <v>87</v>
      </c>
      <c r="AW656" s="13" t="s">
        <v>32</v>
      </c>
      <c r="AX656" s="13" t="s">
        <v>85</v>
      </c>
      <c r="AY656" s="158" t="s">
        <v>162</v>
      </c>
    </row>
    <row r="657" spans="2:65" s="1" customFormat="1" ht="16.5" customHeight="1">
      <c r="B657" s="33"/>
      <c r="C657" s="134" t="s">
        <v>1014</v>
      </c>
      <c r="D657" s="134" t="s">
        <v>164</v>
      </c>
      <c r="E657" s="135" t="s">
        <v>1015</v>
      </c>
      <c r="F657" s="136" t="s">
        <v>1016</v>
      </c>
      <c r="G657" s="137" t="s">
        <v>504</v>
      </c>
      <c r="H657" s="138">
        <v>3</v>
      </c>
      <c r="I657" s="139"/>
      <c r="J657" s="140">
        <f>ROUND(I657*H657,2)</f>
        <v>0</v>
      </c>
      <c r="K657" s="136" t="s">
        <v>168</v>
      </c>
      <c r="L657" s="33"/>
      <c r="M657" s="141" t="s">
        <v>1</v>
      </c>
      <c r="N657" s="142" t="s">
        <v>42</v>
      </c>
      <c r="P657" s="143">
        <f>O657*H657</f>
        <v>0</v>
      </c>
      <c r="Q657" s="143">
        <v>1.3999999999999999E-4</v>
      </c>
      <c r="R657" s="143">
        <f>Q657*H657</f>
        <v>4.1999999999999996E-4</v>
      </c>
      <c r="S657" s="143">
        <v>0</v>
      </c>
      <c r="T657" s="144">
        <f>S657*H657</f>
        <v>0</v>
      </c>
      <c r="AR657" s="145" t="s">
        <v>288</v>
      </c>
      <c r="AT657" s="145" t="s">
        <v>164</v>
      </c>
      <c r="AU657" s="145" t="s">
        <v>87</v>
      </c>
      <c r="AY657" s="18" t="s">
        <v>162</v>
      </c>
      <c r="BE657" s="146">
        <f>IF(N657="základní",J657,0)</f>
        <v>0</v>
      </c>
      <c r="BF657" s="146">
        <f>IF(N657="snížená",J657,0)</f>
        <v>0</v>
      </c>
      <c r="BG657" s="146">
        <f>IF(N657="zákl. přenesená",J657,0)</f>
        <v>0</v>
      </c>
      <c r="BH657" s="146">
        <f>IF(N657="sníž. přenesená",J657,0)</f>
        <v>0</v>
      </c>
      <c r="BI657" s="146">
        <f>IF(N657="nulová",J657,0)</f>
        <v>0</v>
      </c>
      <c r="BJ657" s="18" t="s">
        <v>85</v>
      </c>
      <c r="BK657" s="146">
        <f>ROUND(I657*H657,2)</f>
        <v>0</v>
      </c>
      <c r="BL657" s="18" t="s">
        <v>288</v>
      </c>
      <c r="BM657" s="145" t="s">
        <v>1017</v>
      </c>
    </row>
    <row r="658" spans="2:65" s="1" customFormat="1" ht="28.8">
      <c r="B658" s="33"/>
      <c r="D658" s="147" t="s">
        <v>171</v>
      </c>
      <c r="F658" s="148" t="s">
        <v>1018</v>
      </c>
      <c r="I658" s="149"/>
      <c r="L658" s="33"/>
      <c r="M658" s="150"/>
      <c r="T658" s="57"/>
      <c r="AT658" s="18" t="s">
        <v>171</v>
      </c>
      <c r="AU658" s="18" t="s">
        <v>87</v>
      </c>
    </row>
    <row r="659" spans="2:65" s="1" customFormat="1" ht="24.15" customHeight="1">
      <c r="B659" s="33"/>
      <c r="C659" s="134" t="s">
        <v>1019</v>
      </c>
      <c r="D659" s="134" t="s">
        <v>164</v>
      </c>
      <c r="E659" s="135" t="s">
        <v>1020</v>
      </c>
      <c r="F659" s="136" t="s">
        <v>1021</v>
      </c>
      <c r="G659" s="137" t="s">
        <v>167</v>
      </c>
      <c r="H659" s="138">
        <v>109.46899999999999</v>
      </c>
      <c r="I659" s="139"/>
      <c r="J659" s="140">
        <f>ROUND(I659*H659,2)</f>
        <v>0</v>
      </c>
      <c r="K659" s="136" t="s">
        <v>168</v>
      </c>
      <c r="L659" s="33"/>
      <c r="M659" s="141" t="s">
        <v>1</v>
      </c>
      <c r="N659" s="142" t="s">
        <v>42</v>
      </c>
      <c r="P659" s="143">
        <f>O659*H659</f>
        <v>0</v>
      </c>
      <c r="Q659" s="143">
        <v>1.9300000000000001E-2</v>
      </c>
      <c r="R659" s="143">
        <f>Q659*H659</f>
        <v>2.1127517</v>
      </c>
      <c r="S659" s="143">
        <v>0</v>
      </c>
      <c r="T659" s="144">
        <f>S659*H659</f>
        <v>0</v>
      </c>
      <c r="AR659" s="145" t="s">
        <v>288</v>
      </c>
      <c r="AT659" s="145" t="s">
        <v>164</v>
      </c>
      <c r="AU659" s="145" t="s">
        <v>87</v>
      </c>
      <c r="AY659" s="18" t="s">
        <v>162</v>
      </c>
      <c r="BE659" s="146">
        <f>IF(N659="základní",J659,0)</f>
        <v>0</v>
      </c>
      <c r="BF659" s="146">
        <f>IF(N659="snížená",J659,0)</f>
        <v>0</v>
      </c>
      <c r="BG659" s="146">
        <f>IF(N659="zákl. přenesená",J659,0)</f>
        <v>0</v>
      </c>
      <c r="BH659" s="146">
        <f>IF(N659="sníž. přenesená",J659,0)</f>
        <v>0</v>
      </c>
      <c r="BI659" s="146">
        <f>IF(N659="nulová",J659,0)</f>
        <v>0</v>
      </c>
      <c r="BJ659" s="18" t="s">
        <v>85</v>
      </c>
      <c r="BK659" s="146">
        <f>ROUND(I659*H659,2)</f>
        <v>0</v>
      </c>
      <c r="BL659" s="18" t="s">
        <v>288</v>
      </c>
      <c r="BM659" s="145" t="s">
        <v>1022</v>
      </c>
    </row>
    <row r="660" spans="2:65" s="1" customFormat="1" ht="38.4">
      <c r="B660" s="33"/>
      <c r="D660" s="147" t="s">
        <v>171</v>
      </c>
      <c r="F660" s="148" t="s">
        <v>1023</v>
      </c>
      <c r="I660" s="149"/>
      <c r="L660" s="33"/>
      <c r="M660" s="150"/>
      <c r="T660" s="57"/>
      <c r="AT660" s="18" t="s">
        <v>171</v>
      </c>
      <c r="AU660" s="18" t="s">
        <v>87</v>
      </c>
    </row>
    <row r="661" spans="2:65" s="13" customFormat="1" ht="10.199999999999999">
      <c r="B661" s="157"/>
      <c r="D661" s="147" t="s">
        <v>173</v>
      </c>
      <c r="E661" s="158" t="s">
        <v>1</v>
      </c>
      <c r="F661" s="159" t="s">
        <v>1024</v>
      </c>
      <c r="H661" s="160">
        <v>53.35</v>
      </c>
      <c r="I661" s="161"/>
      <c r="L661" s="157"/>
      <c r="M661" s="162"/>
      <c r="T661" s="163"/>
      <c r="AT661" s="158" t="s">
        <v>173</v>
      </c>
      <c r="AU661" s="158" t="s">
        <v>87</v>
      </c>
      <c r="AV661" s="13" t="s">
        <v>87</v>
      </c>
      <c r="AW661" s="13" t="s">
        <v>32</v>
      </c>
      <c r="AX661" s="13" t="s">
        <v>77</v>
      </c>
      <c r="AY661" s="158" t="s">
        <v>162</v>
      </c>
    </row>
    <row r="662" spans="2:65" s="13" customFormat="1" ht="10.199999999999999">
      <c r="B662" s="157"/>
      <c r="D662" s="147" t="s">
        <v>173</v>
      </c>
      <c r="E662" s="158" t="s">
        <v>1</v>
      </c>
      <c r="F662" s="159" t="s">
        <v>1025</v>
      </c>
      <c r="H662" s="160">
        <v>-4.8600000000000003</v>
      </c>
      <c r="I662" s="161"/>
      <c r="L662" s="157"/>
      <c r="M662" s="162"/>
      <c r="T662" s="163"/>
      <c r="AT662" s="158" t="s">
        <v>173</v>
      </c>
      <c r="AU662" s="158" t="s">
        <v>87</v>
      </c>
      <c r="AV662" s="13" t="s">
        <v>87</v>
      </c>
      <c r="AW662" s="13" t="s">
        <v>32</v>
      </c>
      <c r="AX662" s="13" t="s">
        <v>77</v>
      </c>
      <c r="AY662" s="158" t="s">
        <v>162</v>
      </c>
    </row>
    <row r="663" spans="2:65" s="13" customFormat="1" ht="10.199999999999999">
      <c r="B663" s="157"/>
      <c r="D663" s="147" t="s">
        <v>173</v>
      </c>
      <c r="E663" s="158" t="s">
        <v>1</v>
      </c>
      <c r="F663" s="159" t="s">
        <v>1026</v>
      </c>
      <c r="H663" s="160">
        <v>74.760999999999996</v>
      </c>
      <c r="I663" s="161"/>
      <c r="L663" s="157"/>
      <c r="M663" s="162"/>
      <c r="T663" s="163"/>
      <c r="AT663" s="158" t="s">
        <v>173</v>
      </c>
      <c r="AU663" s="158" t="s">
        <v>87</v>
      </c>
      <c r="AV663" s="13" t="s">
        <v>87</v>
      </c>
      <c r="AW663" s="13" t="s">
        <v>32</v>
      </c>
      <c r="AX663" s="13" t="s">
        <v>77</v>
      </c>
      <c r="AY663" s="158" t="s">
        <v>162</v>
      </c>
    </row>
    <row r="664" spans="2:65" s="13" customFormat="1" ht="10.199999999999999">
      <c r="B664" s="157"/>
      <c r="D664" s="147" t="s">
        <v>173</v>
      </c>
      <c r="E664" s="158" t="s">
        <v>1</v>
      </c>
      <c r="F664" s="159" t="s">
        <v>359</v>
      </c>
      <c r="H664" s="160">
        <v>-6</v>
      </c>
      <c r="I664" s="161"/>
      <c r="L664" s="157"/>
      <c r="M664" s="162"/>
      <c r="T664" s="163"/>
      <c r="AT664" s="158" t="s">
        <v>173</v>
      </c>
      <c r="AU664" s="158" t="s">
        <v>87</v>
      </c>
      <c r="AV664" s="13" t="s">
        <v>87</v>
      </c>
      <c r="AW664" s="13" t="s">
        <v>32</v>
      </c>
      <c r="AX664" s="13" t="s">
        <v>77</v>
      </c>
      <c r="AY664" s="158" t="s">
        <v>162</v>
      </c>
    </row>
    <row r="665" spans="2:65" s="13" customFormat="1" ht="10.199999999999999">
      <c r="B665" s="157"/>
      <c r="D665" s="147" t="s">
        <v>173</v>
      </c>
      <c r="E665" s="158" t="s">
        <v>1</v>
      </c>
      <c r="F665" s="159" t="s">
        <v>361</v>
      </c>
      <c r="H665" s="160">
        <v>-5.61</v>
      </c>
      <c r="I665" s="161"/>
      <c r="L665" s="157"/>
      <c r="M665" s="162"/>
      <c r="T665" s="163"/>
      <c r="AT665" s="158" t="s">
        <v>173</v>
      </c>
      <c r="AU665" s="158" t="s">
        <v>87</v>
      </c>
      <c r="AV665" s="13" t="s">
        <v>87</v>
      </c>
      <c r="AW665" s="13" t="s">
        <v>32</v>
      </c>
      <c r="AX665" s="13" t="s">
        <v>77</v>
      </c>
      <c r="AY665" s="158" t="s">
        <v>162</v>
      </c>
    </row>
    <row r="666" spans="2:65" s="13" customFormat="1" ht="10.199999999999999">
      <c r="B666" s="157"/>
      <c r="D666" s="147" t="s">
        <v>173</v>
      </c>
      <c r="E666" s="158" t="s">
        <v>1</v>
      </c>
      <c r="F666" s="159" t="s">
        <v>1027</v>
      </c>
      <c r="H666" s="160">
        <v>-9.7200000000000006</v>
      </c>
      <c r="I666" s="161"/>
      <c r="L666" s="157"/>
      <c r="M666" s="162"/>
      <c r="T666" s="163"/>
      <c r="AT666" s="158" t="s">
        <v>173</v>
      </c>
      <c r="AU666" s="158" t="s">
        <v>87</v>
      </c>
      <c r="AV666" s="13" t="s">
        <v>87</v>
      </c>
      <c r="AW666" s="13" t="s">
        <v>32</v>
      </c>
      <c r="AX666" s="13" t="s">
        <v>77</v>
      </c>
      <c r="AY666" s="158" t="s">
        <v>162</v>
      </c>
    </row>
    <row r="667" spans="2:65" s="13" customFormat="1" ht="10.199999999999999">
      <c r="B667" s="157"/>
      <c r="D667" s="147" t="s">
        <v>173</v>
      </c>
      <c r="E667" s="158" t="s">
        <v>1</v>
      </c>
      <c r="F667" s="159" t="s">
        <v>361</v>
      </c>
      <c r="H667" s="160">
        <v>-5.61</v>
      </c>
      <c r="I667" s="161"/>
      <c r="L667" s="157"/>
      <c r="M667" s="162"/>
      <c r="T667" s="163"/>
      <c r="AT667" s="158" t="s">
        <v>173</v>
      </c>
      <c r="AU667" s="158" t="s">
        <v>87</v>
      </c>
      <c r="AV667" s="13" t="s">
        <v>87</v>
      </c>
      <c r="AW667" s="13" t="s">
        <v>32</v>
      </c>
      <c r="AX667" s="13" t="s">
        <v>77</v>
      </c>
      <c r="AY667" s="158" t="s">
        <v>162</v>
      </c>
    </row>
    <row r="668" spans="2:65" s="13" customFormat="1" ht="10.199999999999999">
      <c r="B668" s="157"/>
      <c r="D668" s="147" t="s">
        <v>173</v>
      </c>
      <c r="E668" s="158" t="s">
        <v>1</v>
      </c>
      <c r="F668" s="159" t="s">
        <v>1028</v>
      </c>
      <c r="H668" s="160">
        <v>14.734</v>
      </c>
      <c r="I668" s="161"/>
      <c r="L668" s="157"/>
      <c r="M668" s="162"/>
      <c r="T668" s="163"/>
      <c r="AT668" s="158" t="s">
        <v>173</v>
      </c>
      <c r="AU668" s="158" t="s">
        <v>87</v>
      </c>
      <c r="AV668" s="13" t="s">
        <v>87</v>
      </c>
      <c r="AW668" s="13" t="s">
        <v>32</v>
      </c>
      <c r="AX668" s="13" t="s">
        <v>77</v>
      </c>
      <c r="AY668" s="158" t="s">
        <v>162</v>
      </c>
    </row>
    <row r="669" spans="2:65" s="13" customFormat="1" ht="10.199999999999999">
      <c r="B669" s="157"/>
      <c r="D669" s="147" t="s">
        <v>173</v>
      </c>
      <c r="E669" s="158" t="s">
        <v>1</v>
      </c>
      <c r="F669" s="159" t="s">
        <v>362</v>
      </c>
      <c r="H669" s="160">
        <v>-1.5760000000000001</v>
      </c>
      <c r="I669" s="161"/>
      <c r="L669" s="157"/>
      <c r="M669" s="162"/>
      <c r="T669" s="163"/>
      <c r="AT669" s="158" t="s">
        <v>173</v>
      </c>
      <c r="AU669" s="158" t="s">
        <v>87</v>
      </c>
      <c r="AV669" s="13" t="s">
        <v>87</v>
      </c>
      <c r="AW669" s="13" t="s">
        <v>32</v>
      </c>
      <c r="AX669" s="13" t="s">
        <v>77</v>
      </c>
      <c r="AY669" s="158" t="s">
        <v>162</v>
      </c>
    </row>
    <row r="670" spans="2:65" s="14" customFormat="1" ht="10.199999999999999">
      <c r="B670" s="164"/>
      <c r="D670" s="147" t="s">
        <v>173</v>
      </c>
      <c r="E670" s="165" t="s">
        <v>1</v>
      </c>
      <c r="F670" s="166" t="s">
        <v>189</v>
      </c>
      <c r="H670" s="167">
        <v>109.46899999999999</v>
      </c>
      <c r="I670" s="168"/>
      <c r="L670" s="164"/>
      <c r="M670" s="169"/>
      <c r="T670" s="170"/>
      <c r="AT670" s="165" t="s">
        <v>173</v>
      </c>
      <c r="AU670" s="165" t="s">
        <v>87</v>
      </c>
      <c r="AV670" s="14" t="s">
        <v>169</v>
      </c>
      <c r="AW670" s="14" t="s">
        <v>32</v>
      </c>
      <c r="AX670" s="14" t="s">
        <v>85</v>
      </c>
      <c r="AY670" s="165" t="s">
        <v>162</v>
      </c>
    </row>
    <row r="671" spans="2:65" s="1" customFormat="1" ht="24.15" customHeight="1">
      <c r="B671" s="33"/>
      <c r="C671" s="134" t="s">
        <v>1029</v>
      </c>
      <c r="D671" s="134" t="s">
        <v>164</v>
      </c>
      <c r="E671" s="135" t="s">
        <v>1030</v>
      </c>
      <c r="F671" s="136" t="s">
        <v>1031</v>
      </c>
      <c r="G671" s="137" t="s">
        <v>167</v>
      </c>
      <c r="H671" s="138">
        <v>7.8</v>
      </c>
      <c r="I671" s="139"/>
      <c r="J671" s="140">
        <f>ROUND(I671*H671,2)</f>
        <v>0</v>
      </c>
      <c r="K671" s="136" t="s">
        <v>168</v>
      </c>
      <c r="L671" s="33"/>
      <c r="M671" s="141" t="s">
        <v>1</v>
      </c>
      <c r="N671" s="142" t="s">
        <v>42</v>
      </c>
      <c r="P671" s="143">
        <f>O671*H671</f>
        <v>0</v>
      </c>
      <c r="Q671" s="143">
        <v>1.9300000000000001E-2</v>
      </c>
      <c r="R671" s="143">
        <f>Q671*H671</f>
        <v>0.15054000000000001</v>
      </c>
      <c r="S671" s="143">
        <v>0</v>
      </c>
      <c r="T671" s="144">
        <f>S671*H671</f>
        <v>0</v>
      </c>
      <c r="AR671" s="145" t="s">
        <v>288</v>
      </c>
      <c r="AT671" s="145" t="s">
        <v>164</v>
      </c>
      <c r="AU671" s="145" t="s">
        <v>87</v>
      </c>
      <c r="AY671" s="18" t="s">
        <v>162</v>
      </c>
      <c r="BE671" s="146">
        <f>IF(N671="základní",J671,0)</f>
        <v>0</v>
      </c>
      <c r="BF671" s="146">
        <f>IF(N671="snížená",J671,0)</f>
        <v>0</v>
      </c>
      <c r="BG671" s="146">
        <f>IF(N671="zákl. přenesená",J671,0)</f>
        <v>0</v>
      </c>
      <c r="BH671" s="146">
        <f>IF(N671="sníž. přenesená",J671,0)</f>
        <v>0</v>
      </c>
      <c r="BI671" s="146">
        <f>IF(N671="nulová",J671,0)</f>
        <v>0</v>
      </c>
      <c r="BJ671" s="18" t="s">
        <v>85</v>
      </c>
      <c r="BK671" s="146">
        <f>ROUND(I671*H671,2)</f>
        <v>0</v>
      </c>
      <c r="BL671" s="18" t="s">
        <v>288</v>
      </c>
      <c r="BM671" s="145" t="s">
        <v>1032</v>
      </c>
    </row>
    <row r="672" spans="2:65" s="1" customFormat="1" ht="38.4">
      <c r="B672" s="33"/>
      <c r="D672" s="147" t="s">
        <v>171</v>
      </c>
      <c r="F672" s="148" t="s">
        <v>1033</v>
      </c>
      <c r="I672" s="149"/>
      <c r="L672" s="33"/>
      <c r="M672" s="150"/>
      <c r="T672" s="57"/>
      <c r="AT672" s="18" t="s">
        <v>171</v>
      </c>
      <c r="AU672" s="18" t="s">
        <v>87</v>
      </c>
    </row>
    <row r="673" spans="2:65" s="13" customFormat="1" ht="10.199999999999999">
      <c r="B673" s="157"/>
      <c r="D673" s="147" t="s">
        <v>173</v>
      </c>
      <c r="E673" s="158" t="s">
        <v>1</v>
      </c>
      <c r="F673" s="159" t="s">
        <v>1007</v>
      </c>
      <c r="H673" s="160">
        <v>7.8</v>
      </c>
      <c r="I673" s="161"/>
      <c r="L673" s="157"/>
      <c r="M673" s="162"/>
      <c r="T673" s="163"/>
      <c r="AT673" s="158" t="s">
        <v>173</v>
      </c>
      <c r="AU673" s="158" t="s">
        <v>87</v>
      </c>
      <c r="AV673" s="13" t="s">
        <v>87</v>
      </c>
      <c r="AW673" s="13" t="s">
        <v>32</v>
      </c>
      <c r="AX673" s="13" t="s">
        <v>85</v>
      </c>
      <c r="AY673" s="158" t="s">
        <v>162</v>
      </c>
    </row>
    <row r="674" spans="2:65" s="1" customFormat="1" ht="16.5" customHeight="1">
      <c r="B674" s="33"/>
      <c r="C674" s="134" t="s">
        <v>1034</v>
      </c>
      <c r="D674" s="134" t="s">
        <v>164</v>
      </c>
      <c r="E674" s="135" t="s">
        <v>1035</v>
      </c>
      <c r="F674" s="136" t="s">
        <v>1036</v>
      </c>
      <c r="G674" s="137" t="s">
        <v>167</v>
      </c>
      <c r="H674" s="138">
        <v>117.26900000000001</v>
      </c>
      <c r="I674" s="139"/>
      <c r="J674" s="140">
        <f>ROUND(I674*H674,2)</f>
        <v>0</v>
      </c>
      <c r="K674" s="136" t="s">
        <v>168</v>
      </c>
      <c r="L674" s="33"/>
      <c r="M674" s="141" t="s">
        <v>1</v>
      </c>
      <c r="N674" s="142" t="s">
        <v>42</v>
      </c>
      <c r="P674" s="143">
        <f>O674*H674</f>
        <v>0</v>
      </c>
      <c r="Q674" s="143">
        <v>1E-4</v>
      </c>
      <c r="R674" s="143">
        <f>Q674*H674</f>
        <v>1.1726900000000002E-2</v>
      </c>
      <c r="S674" s="143">
        <v>0</v>
      </c>
      <c r="T674" s="144">
        <f>S674*H674</f>
        <v>0</v>
      </c>
      <c r="AR674" s="145" t="s">
        <v>288</v>
      </c>
      <c r="AT674" s="145" t="s">
        <v>164</v>
      </c>
      <c r="AU674" s="145" t="s">
        <v>87</v>
      </c>
      <c r="AY674" s="18" t="s">
        <v>162</v>
      </c>
      <c r="BE674" s="146">
        <f>IF(N674="základní",J674,0)</f>
        <v>0</v>
      </c>
      <c r="BF674" s="146">
        <f>IF(N674="snížená",J674,0)</f>
        <v>0</v>
      </c>
      <c r="BG674" s="146">
        <f>IF(N674="zákl. přenesená",J674,0)</f>
        <v>0</v>
      </c>
      <c r="BH674" s="146">
        <f>IF(N674="sníž. přenesená",J674,0)</f>
        <v>0</v>
      </c>
      <c r="BI674" s="146">
        <f>IF(N674="nulová",J674,0)</f>
        <v>0</v>
      </c>
      <c r="BJ674" s="18" t="s">
        <v>85</v>
      </c>
      <c r="BK674" s="146">
        <f>ROUND(I674*H674,2)</f>
        <v>0</v>
      </c>
      <c r="BL674" s="18" t="s">
        <v>288</v>
      </c>
      <c r="BM674" s="145" t="s">
        <v>1037</v>
      </c>
    </row>
    <row r="675" spans="2:65" s="1" customFormat="1" ht="28.8">
      <c r="B675" s="33"/>
      <c r="D675" s="147" t="s">
        <v>171</v>
      </c>
      <c r="F675" s="148" t="s">
        <v>1038</v>
      </c>
      <c r="I675" s="149"/>
      <c r="L675" s="33"/>
      <c r="M675" s="150"/>
      <c r="T675" s="57"/>
      <c r="AT675" s="18" t="s">
        <v>171</v>
      </c>
      <c r="AU675" s="18" t="s">
        <v>87</v>
      </c>
    </row>
    <row r="676" spans="2:65" s="13" customFormat="1" ht="10.199999999999999">
      <c r="B676" s="157"/>
      <c r="D676" s="147" t="s">
        <v>173</v>
      </c>
      <c r="E676" s="158" t="s">
        <v>1</v>
      </c>
      <c r="F676" s="159" t="s">
        <v>1039</v>
      </c>
      <c r="H676" s="160">
        <v>117.26900000000001</v>
      </c>
      <c r="I676" s="161"/>
      <c r="L676" s="157"/>
      <c r="M676" s="162"/>
      <c r="T676" s="163"/>
      <c r="AT676" s="158" t="s">
        <v>173</v>
      </c>
      <c r="AU676" s="158" t="s">
        <v>87</v>
      </c>
      <c r="AV676" s="13" t="s">
        <v>87</v>
      </c>
      <c r="AW676" s="13" t="s">
        <v>32</v>
      </c>
      <c r="AX676" s="13" t="s">
        <v>85</v>
      </c>
      <c r="AY676" s="158" t="s">
        <v>162</v>
      </c>
    </row>
    <row r="677" spans="2:65" s="1" customFormat="1" ht="24.15" customHeight="1">
      <c r="B677" s="33"/>
      <c r="C677" s="134" t="s">
        <v>1040</v>
      </c>
      <c r="D677" s="134" t="s">
        <v>164</v>
      </c>
      <c r="E677" s="135" t="s">
        <v>1041</v>
      </c>
      <c r="F677" s="136" t="s">
        <v>1042</v>
      </c>
      <c r="G677" s="137" t="s">
        <v>167</v>
      </c>
      <c r="H677" s="138">
        <v>220.9</v>
      </c>
      <c r="I677" s="139"/>
      <c r="J677" s="140">
        <f>ROUND(I677*H677,2)</f>
        <v>0</v>
      </c>
      <c r="K677" s="136" t="s">
        <v>168</v>
      </c>
      <c r="L677" s="33"/>
      <c r="M677" s="141" t="s">
        <v>1</v>
      </c>
      <c r="N677" s="142" t="s">
        <v>42</v>
      </c>
      <c r="P677" s="143">
        <f>O677*H677</f>
        <v>0</v>
      </c>
      <c r="Q677" s="143">
        <v>1.379E-2</v>
      </c>
      <c r="R677" s="143">
        <f>Q677*H677</f>
        <v>3.046211</v>
      </c>
      <c r="S677" s="143">
        <v>0</v>
      </c>
      <c r="T677" s="144">
        <f>S677*H677</f>
        <v>0</v>
      </c>
      <c r="AR677" s="145" t="s">
        <v>288</v>
      </c>
      <c r="AT677" s="145" t="s">
        <v>164</v>
      </c>
      <c r="AU677" s="145" t="s">
        <v>87</v>
      </c>
      <c r="AY677" s="18" t="s">
        <v>162</v>
      </c>
      <c r="BE677" s="146">
        <f>IF(N677="základní",J677,0)</f>
        <v>0</v>
      </c>
      <c r="BF677" s="146">
        <f>IF(N677="snížená",J677,0)</f>
        <v>0</v>
      </c>
      <c r="BG677" s="146">
        <f>IF(N677="zákl. přenesená",J677,0)</f>
        <v>0</v>
      </c>
      <c r="BH677" s="146">
        <f>IF(N677="sníž. přenesená",J677,0)</f>
        <v>0</v>
      </c>
      <c r="BI677" s="146">
        <f>IF(N677="nulová",J677,0)</f>
        <v>0</v>
      </c>
      <c r="BJ677" s="18" t="s">
        <v>85</v>
      </c>
      <c r="BK677" s="146">
        <f>ROUND(I677*H677,2)</f>
        <v>0</v>
      </c>
      <c r="BL677" s="18" t="s">
        <v>288</v>
      </c>
      <c r="BM677" s="145" t="s">
        <v>1043</v>
      </c>
    </row>
    <row r="678" spans="2:65" s="1" customFormat="1" ht="38.4">
      <c r="B678" s="33"/>
      <c r="D678" s="147" t="s">
        <v>171</v>
      </c>
      <c r="F678" s="148" t="s">
        <v>1044</v>
      </c>
      <c r="I678" s="149"/>
      <c r="L678" s="33"/>
      <c r="M678" s="150"/>
      <c r="T678" s="57"/>
      <c r="AT678" s="18" t="s">
        <v>171</v>
      </c>
      <c r="AU678" s="18" t="s">
        <v>87</v>
      </c>
    </row>
    <row r="679" spans="2:65" s="12" customFormat="1" ht="10.199999999999999">
      <c r="B679" s="151"/>
      <c r="D679" s="147" t="s">
        <v>173</v>
      </c>
      <c r="E679" s="152" t="s">
        <v>1</v>
      </c>
      <c r="F679" s="153" t="s">
        <v>540</v>
      </c>
      <c r="H679" s="152" t="s">
        <v>1</v>
      </c>
      <c r="I679" s="154"/>
      <c r="L679" s="151"/>
      <c r="M679" s="155"/>
      <c r="T679" s="156"/>
      <c r="AT679" s="152" t="s">
        <v>173</v>
      </c>
      <c r="AU679" s="152" t="s">
        <v>87</v>
      </c>
      <c r="AV679" s="12" t="s">
        <v>85</v>
      </c>
      <c r="AW679" s="12" t="s">
        <v>32</v>
      </c>
      <c r="AX679" s="12" t="s">
        <v>77</v>
      </c>
      <c r="AY679" s="152" t="s">
        <v>162</v>
      </c>
    </row>
    <row r="680" spans="2:65" s="13" customFormat="1" ht="10.199999999999999">
      <c r="B680" s="157"/>
      <c r="D680" s="147" t="s">
        <v>173</v>
      </c>
      <c r="E680" s="158" t="s">
        <v>1</v>
      </c>
      <c r="F680" s="159" t="s">
        <v>541</v>
      </c>
      <c r="H680" s="160">
        <v>111.51</v>
      </c>
      <c r="I680" s="161"/>
      <c r="L680" s="157"/>
      <c r="M680" s="162"/>
      <c r="T680" s="163"/>
      <c r="AT680" s="158" t="s">
        <v>173</v>
      </c>
      <c r="AU680" s="158" t="s">
        <v>87</v>
      </c>
      <c r="AV680" s="13" t="s">
        <v>87</v>
      </c>
      <c r="AW680" s="13" t="s">
        <v>32</v>
      </c>
      <c r="AX680" s="13" t="s">
        <v>77</v>
      </c>
      <c r="AY680" s="158" t="s">
        <v>162</v>
      </c>
    </row>
    <row r="681" spans="2:65" s="12" customFormat="1" ht="10.199999999999999">
      <c r="B681" s="151"/>
      <c r="D681" s="147" t="s">
        <v>173</v>
      </c>
      <c r="E681" s="152" t="s">
        <v>1</v>
      </c>
      <c r="F681" s="153" t="s">
        <v>542</v>
      </c>
      <c r="H681" s="152" t="s">
        <v>1</v>
      </c>
      <c r="I681" s="154"/>
      <c r="L681" s="151"/>
      <c r="M681" s="155"/>
      <c r="T681" s="156"/>
      <c r="AT681" s="152" t="s">
        <v>173</v>
      </c>
      <c r="AU681" s="152" t="s">
        <v>87</v>
      </c>
      <c r="AV681" s="12" t="s">
        <v>85</v>
      </c>
      <c r="AW681" s="12" t="s">
        <v>32</v>
      </c>
      <c r="AX681" s="12" t="s">
        <v>77</v>
      </c>
      <c r="AY681" s="152" t="s">
        <v>162</v>
      </c>
    </row>
    <row r="682" spans="2:65" s="13" customFormat="1" ht="10.199999999999999">
      <c r="B682" s="157"/>
      <c r="D682" s="147" t="s">
        <v>173</v>
      </c>
      <c r="E682" s="158" t="s">
        <v>1</v>
      </c>
      <c r="F682" s="159" t="s">
        <v>543</v>
      </c>
      <c r="H682" s="160">
        <v>109.39</v>
      </c>
      <c r="I682" s="161"/>
      <c r="L682" s="157"/>
      <c r="M682" s="162"/>
      <c r="T682" s="163"/>
      <c r="AT682" s="158" t="s">
        <v>173</v>
      </c>
      <c r="AU682" s="158" t="s">
        <v>87</v>
      </c>
      <c r="AV682" s="13" t="s">
        <v>87</v>
      </c>
      <c r="AW682" s="13" t="s">
        <v>32</v>
      </c>
      <c r="AX682" s="13" t="s">
        <v>77</v>
      </c>
      <c r="AY682" s="158" t="s">
        <v>162</v>
      </c>
    </row>
    <row r="683" spans="2:65" s="14" customFormat="1" ht="10.199999999999999">
      <c r="B683" s="164"/>
      <c r="D683" s="147" t="s">
        <v>173</v>
      </c>
      <c r="E683" s="165" t="s">
        <v>1</v>
      </c>
      <c r="F683" s="166" t="s">
        <v>189</v>
      </c>
      <c r="H683" s="167">
        <v>220.9</v>
      </c>
      <c r="I683" s="168"/>
      <c r="L683" s="164"/>
      <c r="M683" s="169"/>
      <c r="T683" s="170"/>
      <c r="AT683" s="165" t="s">
        <v>173</v>
      </c>
      <c r="AU683" s="165" t="s">
        <v>87</v>
      </c>
      <c r="AV683" s="14" t="s">
        <v>169</v>
      </c>
      <c r="AW683" s="14" t="s">
        <v>32</v>
      </c>
      <c r="AX683" s="14" t="s">
        <v>85</v>
      </c>
      <c r="AY683" s="165" t="s">
        <v>162</v>
      </c>
    </row>
    <row r="684" spans="2:65" s="1" customFormat="1" ht="16.5" customHeight="1">
      <c r="B684" s="33"/>
      <c r="C684" s="134" t="s">
        <v>1045</v>
      </c>
      <c r="D684" s="134" t="s">
        <v>164</v>
      </c>
      <c r="E684" s="135" t="s">
        <v>1046</v>
      </c>
      <c r="F684" s="136" t="s">
        <v>1047</v>
      </c>
      <c r="G684" s="137" t="s">
        <v>167</v>
      </c>
      <c r="H684" s="138">
        <v>220.9</v>
      </c>
      <c r="I684" s="139"/>
      <c r="J684" s="140">
        <f>ROUND(I684*H684,2)</f>
        <v>0</v>
      </c>
      <c r="K684" s="136" t="s">
        <v>168</v>
      </c>
      <c r="L684" s="33"/>
      <c r="M684" s="141" t="s">
        <v>1</v>
      </c>
      <c r="N684" s="142" t="s">
        <v>42</v>
      </c>
      <c r="P684" s="143">
        <f>O684*H684</f>
        <v>0</v>
      </c>
      <c r="Q684" s="143">
        <v>1E-4</v>
      </c>
      <c r="R684" s="143">
        <f>Q684*H684</f>
        <v>2.2090000000000002E-2</v>
      </c>
      <c r="S684" s="143">
        <v>0</v>
      </c>
      <c r="T684" s="144">
        <f>S684*H684</f>
        <v>0</v>
      </c>
      <c r="AR684" s="145" t="s">
        <v>288</v>
      </c>
      <c r="AT684" s="145" t="s">
        <v>164</v>
      </c>
      <c r="AU684" s="145" t="s">
        <v>87</v>
      </c>
      <c r="AY684" s="18" t="s">
        <v>162</v>
      </c>
      <c r="BE684" s="146">
        <f>IF(N684="základní",J684,0)</f>
        <v>0</v>
      </c>
      <c r="BF684" s="146">
        <f>IF(N684="snížená",J684,0)</f>
        <v>0</v>
      </c>
      <c r="BG684" s="146">
        <f>IF(N684="zákl. přenesená",J684,0)</f>
        <v>0</v>
      </c>
      <c r="BH684" s="146">
        <f>IF(N684="sníž. přenesená",J684,0)</f>
        <v>0</v>
      </c>
      <c r="BI684" s="146">
        <f>IF(N684="nulová",J684,0)</f>
        <v>0</v>
      </c>
      <c r="BJ684" s="18" t="s">
        <v>85</v>
      </c>
      <c r="BK684" s="146">
        <f>ROUND(I684*H684,2)</f>
        <v>0</v>
      </c>
      <c r="BL684" s="18" t="s">
        <v>288</v>
      </c>
      <c r="BM684" s="145" t="s">
        <v>1048</v>
      </c>
    </row>
    <row r="685" spans="2:65" s="1" customFormat="1" ht="28.8">
      <c r="B685" s="33"/>
      <c r="D685" s="147" t="s">
        <v>171</v>
      </c>
      <c r="F685" s="148" t="s">
        <v>1049</v>
      </c>
      <c r="I685" s="149"/>
      <c r="L685" s="33"/>
      <c r="M685" s="150"/>
      <c r="T685" s="57"/>
      <c r="AT685" s="18" t="s">
        <v>171</v>
      </c>
      <c r="AU685" s="18" t="s">
        <v>87</v>
      </c>
    </row>
    <row r="686" spans="2:65" s="1" customFormat="1" ht="21.75" customHeight="1">
      <c r="B686" s="33"/>
      <c r="C686" s="134" t="s">
        <v>1050</v>
      </c>
      <c r="D686" s="134" t="s">
        <v>164</v>
      </c>
      <c r="E686" s="135" t="s">
        <v>1051</v>
      </c>
      <c r="F686" s="136" t="s">
        <v>1052</v>
      </c>
      <c r="G686" s="137" t="s">
        <v>167</v>
      </c>
      <c r="H686" s="138">
        <v>6</v>
      </c>
      <c r="I686" s="139"/>
      <c r="J686" s="140">
        <f>ROUND(I686*H686,2)</f>
        <v>0</v>
      </c>
      <c r="K686" s="136" t="s">
        <v>168</v>
      </c>
      <c r="L686" s="33"/>
      <c r="M686" s="141" t="s">
        <v>1</v>
      </c>
      <c r="N686" s="142" t="s">
        <v>42</v>
      </c>
      <c r="P686" s="143">
        <f>O686*H686</f>
        <v>0</v>
      </c>
      <c r="Q686" s="143">
        <v>0</v>
      </c>
      <c r="R686" s="143">
        <f>Q686*H686</f>
        <v>0</v>
      </c>
      <c r="S686" s="143">
        <v>0</v>
      </c>
      <c r="T686" s="144">
        <f>S686*H686</f>
        <v>0</v>
      </c>
      <c r="AR686" s="145" t="s">
        <v>288</v>
      </c>
      <c r="AT686" s="145" t="s">
        <v>164</v>
      </c>
      <c r="AU686" s="145" t="s">
        <v>87</v>
      </c>
      <c r="AY686" s="18" t="s">
        <v>162</v>
      </c>
      <c r="BE686" s="146">
        <f>IF(N686="základní",J686,0)</f>
        <v>0</v>
      </c>
      <c r="BF686" s="146">
        <f>IF(N686="snížená",J686,0)</f>
        <v>0</v>
      </c>
      <c r="BG686" s="146">
        <f>IF(N686="zákl. přenesená",J686,0)</f>
        <v>0</v>
      </c>
      <c r="BH686" s="146">
        <f>IF(N686="sníž. přenesená",J686,0)</f>
        <v>0</v>
      </c>
      <c r="BI686" s="146">
        <f>IF(N686="nulová",J686,0)</f>
        <v>0</v>
      </c>
      <c r="BJ686" s="18" t="s">
        <v>85</v>
      </c>
      <c r="BK686" s="146">
        <f>ROUND(I686*H686,2)</f>
        <v>0</v>
      </c>
      <c r="BL686" s="18" t="s">
        <v>288</v>
      </c>
      <c r="BM686" s="145" t="s">
        <v>1053</v>
      </c>
    </row>
    <row r="687" spans="2:65" s="1" customFormat="1" ht="19.2">
      <c r="B687" s="33"/>
      <c r="D687" s="147" t="s">
        <v>171</v>
      </c>
      <c r="F687" s="148" t="s">
        <v>1054</v>
      </c>
      <c r="I687" s="149"/>
      <c r="L687" s="33"/>
      <c r="M687" s="150"/>
      <c r="T687" s="57"/>
      <c r="AT687" s="18" t="s">
        <v>171</v>
      </c>
      <c r="AU687" s="18" t="s">
        <v>87</v>
      </c>
    </row>
    <row r="688" spans="2:65" s="13" customFormat="1" ht="10.199999999999999">
      <c r="B688" s="157"/>
      <c r="D688" s="147" t="s">
        <v>173</v>
      </c>
      <c r="E688" s="158" t="s">
        <v>1</v>
      </c>
      <c r="F688" s="159" t="s">
        <v>1055</v>
      </c>
      <c r="H688" s="160">
        <v>6</v>
      </c>
      <c r="I688" s="161"/>
      <c r="L688" s="157"/>
      <c r="M688" s="162"/>
      <c r="T688" s="163"/>
      <c r="AT688" s="158" t="s">
        <v>173</v>
      </c>
      <c r="AU688" s="158" t="s">
        <v>87</v>
      </c>
      <c r="AV688" s="13" t="s">
        <v>87</v>
      </c>
      <c r="AW688" s="13" t="s">
        <v>32</v>
      </c>
      <c r="AX688" s="13" t="s">
        <v>85</v>
      </c>
      <c r="AY688" s="158" t="s">
        <v>162</v>
      </c>
    </row>
    <row r="689" spans="2:65" s="1" customFormat="1" ht="21.75" customHeight="1">
      <c r="B689" s="33"/>
      <c r="C689" s="134" t="s">
        <v>1056</v>
      </c>
      <c r="D689" s="134" t="s">
        <v>164</v>
      </c>
      <c r="E689" s="135" t="s">
        <v>1057</v>
      </c>
      <c r="F689" s="136" t="s">
        <v>1058</v>
      </c>
      <c r="G689" s="137" t="s">
        <v>504</v>
      </c>
      <c r="H689" s="138">
        <v>12</v>
      </c>
      <c r="I689" s="139"/>
      <c r="J689" s="140">
        <f>ROUND(I689*H689,2)</f>
        <v>0</v>
      </c>
      <c r="K689" s="136" t="s">
        <v>168</v>
      </c>
      <c r="L689" s="33"/>
      <c r="M689" s="141" t="s">
        <v>1</v>
      </c>
      <c r="N689" s="142" t="s">
        <v>42</v>
      </c>
      <c r="P689" s="143">
        <f>O689*H689</f>
        <v>0</v>
      </c>
      <c r="Q689" s="143">
        <v>1.242E-2</v>
      </c>
      <c r="R689" s="143">
        <f>Q689*H689</f>
        <v>0.14904000000000001</v>
      </c>
      <c r="S689" s="143">
        <v>0</v>
      </c>
      <c r="T689" s="144">
        <f>S689*H689</f>
        <v>0</v>
      </c>
      <c r="AR689" s="145" t="s">
        <v>288</v>
      </c>
      <c r="AT689" s="145" t="s">
        <v>164</v>
      </c>
      <c r="AU689" s="145" t="s">
        <v>87</v>
      </c>
      <c r="AY689" s="18" t="s">
        <v>162</v>
      </c>
      <c r="BE689" s="146">
        <f>IF(N689="základní",J689,0)</f>
        <v>0</v>
      </c>
      <c r="BF689" s="146">
        <f>IF(N689="snížená",J689,0)</f>
        <v>0</v>
      </c>
      <c r="BG689" s="146">
        <f>IF(N689="zákl. přenesená",J689,0)</f>
        <v>0</v>
      </c>
      <c r="BH689" s="146">
        <f>IF(N689="sníž. přenesená",J689,0)</f>
        <v>0</v>
      </c>
      <c r="BI689" s="146">
        <f>IF(N689="nulová",J689,0)</f>
        <v>0</v>
      </c>
      <c r="BJ689" s="18" t="s">
        <v>85</v>
      </c>
      <c r="BK689" s="146">
        <f>ROUND(I689*H689,2)</f>
        <v>0</v>
      </c>
      <c r="BL689" s="18" t="s">
        <v>288</v>
      </c>
      <c r="BM689" s="145" t="s">
        <v>1059</v>
      </c>
    </row>
    <row r="690" spans="2:65" s="1" customFormat="1" ht="28.8">
      <c r="B690" s="33"/>
      <c r="D690" s="147" t="s">
        <v>171</v>
      </c>
      <c r="F690" s="148" t="s">
        <v>1060</v>
      </c>
      <c r="I690" s="149"/>
      <c r="L690" s="33"/>
      <c r="M690" s="150"/>
      <c r="T690" s="57"/>
      <c r="AT690" s="18" t="s">
        <v>171</v>
      </c>
      <c r="AU690" s="18" t="s">
        <v>87</v>
      </c>
    </row>
    <row r="691" spans="2:65" s="12" customFormat="1" ht="10.199999999999999">
      <c r="B691" s="151"/>
      <c r="D691" s="147" t="s">
        <v>173</v>
      </c>
      <c r="E691" s="152" t="s">
        <v>1</v>
      </c>
      <c r="F691" s="153" t="s">
        <v>1061</v>
      </c>
      <c r="H691" s="152" t="s">
        <v>1</v>
      </c>
      <c r="I691" s="154"/>
      <c r="L691" s="151"/>
      <c r="M691" s="155"/>
      <c r="T691" s="156"/>
      <c r="AT691" s="152" t="s">
        <v>173</v>
      </c>
      <c r="AU691" s="152" t="s">
        <v>87</v>
      </c>
      <c r="AV691" s="12" t="s">
        <v>85</v>
      </c>
      <c r="AW691" s="12" t="s">
        <v>32</v>
      </c>
      <c r="AX691" s="12" t="s">
        <v>77</v>
      </c>
      <c r="AY691" s="152" t="s">
        <v>162</v>
      </c>
    </row>
    <row r="692" spans="2:65" s="13" customFormat="1" ht="10.199999999999999">
      <c r="B692" s="157"/>
      <c r="D692" s="147" t="s">
        <v>173</v>
      </c>
      <c r="E692" s="158" t="s">
        <v>1</v>
      </c>
      <c r="F692" s="159" t="s">
        <v>1062</v>
      </c>
      <c r="H692" s="160">
        <v>12</v>
      </c>
      <c r="I692" s="161"/>
      <c r="L692" s="157"/>
      <c r="M692" s="162"/>
      <c r="T692" s="163"/>
      <c r="AT692" s="158" t="s">
        <v>173</v>
      </c>
      <c r="AU692" s="158" t="s">
        <v>87</v>
      </c>
      <c r="AV692" s="13" t="s">
        <v>87</v>
      </c>
      <c r="AW692" s="13" t="s">
        <v>32</v>
      </c>
      <c r="AX692" s="13" t="s">
        <v>85</v>
      </c>
      <c r="AY692" s="158" t="s">
        <v>162</v>
      </c>
    </row>
    <row r="693" spans="2:65" s="1" customFormat="1" ht="21.75" customHeight="1">
      <c r="B693" s="33"/>
      <c r="C693" s="134" t="s">
        <v>1063</v>
      </c>
      <c r="D693" s="134" t="s">
        <v>164</v>
      </c>
      <c r="E693" s="135" t="s">
        <v>1064</v>
      </c>
      <c r="F693" s="136" t="s">
        <v>1065</v>
      </c>
      <c r="G693" s="137" t="s">
        <v>504</v>
      </c>
      <c r="H693" s="138">
        <v>24</v>
      </c>
      <c r="I693" s="139"/>
      <c r="J693" s="140">
        <f>ROUND(I693*H693,2)</f>
        <v>0</v>
      </c>
      <c r="K693" s="136" t="s">
        <v>168</v>
      </c>
      <c r="L693" s="33"/>
      <c r="M693" s="141" t="s">
        <v>1</v>
      </c>
      <c r="N693" s="142" t="s">
        <v>42</v>
      </c>
      <c r="P693" s="143">
        <f>O693*H693</f>
        <v>0</v>
      </c>
      <c r="Q693" s="143">
        <v>1.8460000000000001E-2</v>
      </c>
      <c r="R693" s="143">
        <f>Q693*H693</f>
        <v>0.44303999999999999</v>
      </c>
      <c r="S693" s="143">
        <v>0</v>
      </c>
      <c r="T693" s="144">
        <f>S693*H693</f>
        <v>0</v>
      </c>
      <c r="AR693" s="145" t="s">
        <v>288</v>
      </c>
      <c r="AT693" s="145" t="s">
        <v>164</v>
      </c>
      <c r="AU693" s="145" t="s">
        <v>87</v>
      </c>
      <c r="AY693" s="18" t="s">
        <v>162</v>
      </c>
      <c r="BE693" s="146">
        <f>IF(N693="základní",J693,0)</f>
        <v>0</v>
      </c>
      <c r="BF693" s="146">
        <f>IF(N693="snížená",J693,0)</f>
        <v>0</v>
      </c>
      <c r="BG693" s="146">
        <f>IF(N693="zákl. přenesená",J693,0)</f>
        <v>0</v>
      </c>
      <c r="BH693" s="146">
        <f>IF(N693="sníž. přenesená",J693,0)</f>
        <v>0</v>
      </c>
      <c r="BI693" s="146">
        <f>IF(N693="nulová",J693,0)</f>
        <v>0</v>
      </c>
      <c r="BJ693" s="18" t="s">
        <v>85</v>
      </c>
      <c r="BK693" s="146">
        <f>ROUND(I693*H693,2)</f>
        <v>0</v>
      </c>
      <c r="BL693" s="18" t="s">
        <v>288</v>
      </c>
      <c r="BM693" s="145" t="s">
        <v>1066</v>
      </c>
    </row>
    <row r="694" spans="2:65" s="1" customFormat="1" ht="38.4">
      <c r="B694" s="33"/>
      <c r="D694" s="147" t="s">
        <v>171</v>
      </c>
      <c r="F694" s="148" t="s">
        <v>1067</v>
      </c>
      <c r="I694" s="149"/>
      <c r="L694" s="33"/>
      <c r="M694" s="150"/>
      <c r="T694" s="57"/>
      <c r="AT694" s="18" t="s">
        <v>171</v>
      </c>
      <c r="AU694" s="18" t="s">
        <v>87</v>
      </c>
    </row>
    <row r="695" spans="2:65" s="12" customFormat="1" ht="10.199999999999999">
      <c r="B695" s="151"/>
      <c r="D695" s="147" t="s">
        <v>173</v>
      </c>
      <c r="E695" s="152" t="s">
        <v>1</v>
      </c>
      <c r="F695" s="153" t="s">
        <v>1061</v>
      </c>
      <c r="H695" s="152" t="s">
        <v>1</v>
      </c>
      <c r="I695" s="154"/>
      <c r="L695" s="151"/>
      <c r="M695" s="155"/>
      <c r="T695" s="156"/>
      <c r="AT695" s="152" t="s">
        <v>173</v>
      </c>
      <c r="AU695" s="152" t="s">
        <v>87</v>
      </c>
      <c r="AV695" s="12" t="s">
        <v>85</v>
      </c>
      <c r="AW695" s="12" t="s">
        <v>32</v>
      </c>
      <c r="AX695" s="12" t="s">
        <v>77</v>
      </c>
      <c r="AY695" s="152" t="s">
        <v>162</v>
      </c>
    </row>
    <row r="696" spans="2:65" s="13" customFormat="1" ht="10.199999999999999">
      <c r="B696" s="157"/>
      <c r="D696" s="147" t="s">
        <v>173</v>
      </c>
      <c r="E696" s="158" t="s">
        <v>1</v>
      </c>
      <c r="F696" s="159" t="s">
        <v>1068</v>
      </c>
      <c r="H696" s="160">
        <v>24</v>
      </c>
      <c r="I696" s="161"/>
      <c r="L696" s="157"/>
      <c r="M696" s="162"/>
      <c r="T696" s="163"/>
      <c r="AT696" s="158" t="s">
        <v>173</v>
      </c>
      <c r="AU696" s="158" t="s">
        <v>87</v>
      </c>
      <c r="AV696" s="13" t="s">
        <v>87</v>
      </c>
      <c r="AW696" s="13" t="s">
        <v>32</v>
      </c>
      <c r="AX696" s="13" t="s">
        <v>85</v>
      </c>
      <c r="AY696" s="158" t="s">
        <v>162</v>
      </c>
    </row>
    <row r="697" spans="2:65" s="1" customFormat="1" ht="16.5" customHeight="1">
      <c r="B697" s="33"/>
      <c r="C697" s="134" t="s">
        <v>1069</v>
      </c>
      <c r="D697" s="134" t="s">
        <v>164</v>
      </c>
      <c r="E697" s="135" t="s">
        <v>1070</v>
      </c>
      <c r="F697" s="136" t="s">
        <v>1071</v>
      </c>
      <c r="G697" s="137" t="s">
        <v>647</v>
      </c>
      <c r="H697" s="138">
        <v>7</v>
      </c>
      <c r="I697" s="139"/>
      <c r="J697" s="140">
        <f>ROUND(I697*H697,2)</f>
        <v>0</v>
      </c>
      <c r="K697" s="136" t="s">
        <v>168</v>
      </c>
      <c r="L697" s="33"/>
      <c r="M697" s="141" t="s">
        <v>1</v>
      </c>
      <c r="N697" s="142" t="s">
        <v>42</v>
      </c>
      <c r="P697" s="143">
        <f>O697*H697</f>
        <v>0</v>
      </c>
      <c r="Q697" s="143">
        <v>2.2000000000000001E-4</v>
      </c>
      <c r="R697" s="143">
        <f>Q697*H697</f>
        <v>1.5400000000000001E-3</v>
      </c>
      <c r="S697" s="143">
        <v>0</v>
      </c>
      <c r="T697" s="144">
        <f>S697*H697</f>
        <v>0</v>
      </c>
      <c r="AR697" s="145" t="s">
        <v>288</v>
      </c>
      <c r="AT697" s="145" t="s">
        <v>164</v>
      </c>
      <c r="AU697" s="145" t="s">
        <v>87</v>
      </c>
      <c r="AY697" s="18" t="s">
        <v>162</v>
      </c>
      <c r="BE697" s="146">
        <f>IF(N697="základní",J697,0)</f>
        <v>0</v>
      </c>
      <c r="BF697" s="146">
        <f>IF(N697="snížená",J697,0)</f>
        <v>0</v>
      </c>
      <c r="BG697" s="146">
        <f>IF(N697="zákl. přenesená",J697,0)</f>
        <v>0</v>
      </c>
      <c r="BH697" s="146">
        <f>IF(N697="sníž. přenesená",J697,0)</f>
        <v>0</v>
      </c>
      <c r="BI697" s="146">
        <f>IF(N697="nulová",J697,0)</f>
        <v>0</v>
      </c>
      <c r="BJ697" s="18" t="s">
        <v>85</v>
      </c>
      <c r="BK697" s="146">
        <f>ROUND(I697*H697,2)</f>
        <v>0</v>
      </c>
      <c r="BL697" s="18" t="s">
        <v>288</v>
      </c>
      <c r="BM697" s="145" t="s">
        <v>1072</v>
      </c>
    </row>
    <row r="698" spans="2:65" s="1" customFormat="1" ht="19.2">
      <c r="B698" s="33"/>
      <c r="D698" s="147" t="s">
        <v>171</v>
      </c>
      <c r="F698" s="148" t="s">
        <v>1073</v>
      </c>
      <c r="I698" s="149"/>
      <c r="L698" s="33"/>
      <c r="M698" s="150"/>
      <c r="T698" s="57"/>
      <c r="AT698" s="18" t="s">
        <v>171</v>
      </c>
      <c r="AU698" s="18" t="s">
        <v>87</v>
      </c>
    </row>
    <row r="699" spans="2:65" s="1" customFormat="1" ht="33" customHeight="1">
      <c r="B699" s="33"/>
      <c r="C699" s="178" t="s">
        <v>1074</v>
      </c>
      <c r="D699" s="178" t="s">
        <v>363</v>
      </c>
      <c r="E699" s="179" t="s">
        <v>1075</v>
      </c>
      <c r="F699" s="180" t="s">
        <v>1076</v>
      </c>
      <c r="G699" s="181" t="s">
        <v>647</v>
      </c>
      <c r="H699" s="182">
        <v>3</v>
      </c>
      <c r="I699" s="183"/>
      <c r="J699" s="184">
        <f>ROUND(I699*H699,2)</f>
        <v>0</v>
      </c>
      <c r="K699" s="180" t="s">
        <v>168</v>
      </c>
      <c r="L699" s="185"/>
      <c r="M699" s="186" t="s">
        <v>1</v>
      </c>
      <c r="N699" s="187" t="s">
        <v>42</v>
      </c>
      <c r="P699" s="143">
        <f>O699*H699</f>
        <v>0</v>
      </c>
      <c r="Q699" s="143">
        <v>1.521E-2</v>
      </c>
      <c r="R699" s="143">
        <f>Q699*H699</f>
        <v>4.5629999999999997E-2</v>
      </c>
      <c r="S699" s="143">
        <v>0</v>
      </c>
      <c r="T699" s="144">
        <f>S699*H699</f>
        <v>0</v>
      </c>
      <c r="AR699" s="145" t="s">
        <v>436</v>
      </c>
      <c r="AT699" s="145" t="s">
        <v>363</v>
      </c>
      <c r="AU699" s="145" t="s">
        <v>87</v>
      </c>
      <c r="AY699" s="18" t="s">
        <v>162</v>
      </c>
      <c r="BE699" s="146">
        <f>IF(N699="základní",J699,0)</f>
        <v>0</v>
      </c>
      <c r="BF699" s="146">
        <f>IF(N699="snížená",J699,0)</f>
        <v>0</v>
      </c>
      <c r="BG699" s="146">
        <f>IF(N699="zákl. přenesená",J699,0)</f>
        <v>0</v>
      </c>
      <c r="BH699" s="146">
        <f>IF(N699="sníž. přenesená",J699,0)</f>
        <v>0</v>
      </c>
      <c r="BI699" s="146">
        <f>IF(N699="nulová",J699,0)</f>
        <v>0</v>
      </c>
      <c r="BJ699" s="18" t="s">
        <v>85</v>
      </c>
      <c r="BK699" s="146">
        <f>ROUND(I699*H699,2)</f>
        <v>0</v>
      </c>
      <c r="BL699" s="18" t="s">
        <v>288</v>
      </c>
      <c r="BM699" s="145" t="s">
        <v>1077</v>
      </c>
    </row>
    <row r="700" spans="2:65" s="1" customFormat="1" ht="19.2">
      <c r="B700" s="33"/>
      <c r="D700" s="147" t="s">
        <v>171</v>
      </c>
      <c r="F700" s="148" t="s">
        <v>1076</v>
      </c>
      <c r="I700" s="149"/>
      <c r="L700" s="33"/>
      <c r="M700" s="150"/>
      <c r="T700" s="57"/>
      <c r="AT700" s="18" t="s">
        <v>171</v>
      </c>
      <c r="AU700" s="18" t="s">
        <v>87</v>
      </c>
    </row>
    <row r="701" spans="2:65" s="1" customFormat="1" ht="33" customHeight="1">
      <c r="B701" s="33"/>
      <c r="C701" s="178" t="s">
        <v>1078</v>
      </c>
      <c r="D701" s="178" t="s">
        <v>363</v>
      </c>
      <c r="E701" s="179" t="s">
        <v>1079</v>
      </c>
      <c r="F701" s="180" t="s">
        <v>1080</v>
      </c>
      <c r="G701" s="181" t="s">
        <v>647</v>
      </c>
      <c r="H701" s="182">
        <v>4</v>
      </c>
      <c r="I701" s="183"/>
      <c r="J701" s="184">
        <f>ROUND(I701*H701,2)</f>
        <v>0</v>
      </c>
      <c r="K701" s="180" t="s">
        <v>168</v>
      </c>
      <c r="L701" s="185"/>
      <c r="M701" s="186" t="s">
        <v>1</v>
      </c>
      <c r="N701" s="187" t="s">
        <v>42</v>
      </c>
      <c r="P701" s="143">
        <f>O701*H701</f>
        <v>0</v>
      </c>
      <c r="Q701" s="143">
        <v>1.225E-2</v>
      </c>
      <c r="R701" s="143">
        <f>Q701*H701</f>
        <v>4.9000000000000002E-2</v>
      </c>
      <c r="S701" s="143">
        <v>0</v>
      </c>
      <c r="T701" s="144">
        <f>S701*H701</f>
        <v>0</v>
      </c>
      <c r="AR701" s="145" t="s">
        <v>436</v>
      </c>
      <c r="AT701" s="145" t="s">
        <v>363</v>
      </c>
      <c r="AU701" s="145" t="s">
        <v>87</v>
      </c>
      <c r="AY701" s="18" t="s">
        <v>162</v>
      </c>
      <c r="BE701" s="146">
        <f>IF(N701="základní",J701,0)</f>
        <v>0</v>
      </c>
      <c r="BF701" s="146">
        <f>IF(N701="snížená",J701,0)</f>
        <v>0</v>
      </c>
      <c r="BG701" s="146">
        <f>IF(N701="zákl. přenesená",J701,0)</f>
        <v>0</v>
      </c>
      <c r="BH701" s="146">
        <f>IF(N701="sníž. přenesená",J701,0)</f>
        <v>0</v>
      </c>
      <c r="BI701" s="146">
        <f>IF(N701="nulová",J701,0)</f>
        <v>0</v>
      </c>
      <c r="BJ701" s="18" t="s">
        <v>85</v>
      </c>
      <c r="BK701" s="146">
        <f>ROUND(I701*H701,2)</f>
        <v>0</v>
      </c>
      <c r="BL701" s="18" t="s">
        <v>288</v>
      </c>
      <c r="BM701" s="145" t="s">
        <v>1081</v>
      </c>
    </row>
    <row r="702" spans="2:65" s="1" customFormat="1" ht="19.2">
      <c r="B702" s="33"/>
      <c r="D702" s="147" t="s">
        <v>171</v>
      </c>
      <c r="F702" s="148" t="s">
        <v>1080</v>
      </c>
      <c r="I702" s="149"/>
      <c r="L702" s="33"/>
      <c r="M702" s="150"/>
      <c r="T702" s="57"/>
      <c r="AT702" s="18" t="s">
        <v>171</v>
      </c>
      <c r="AU702" s="18" t="s">
        <v>87</v>
      </c>
    </row>
    <row r="703" spans="2:65" s="1" customFormat="1" ht="21.75" customHeight="1">
      <c r="B703" s="33"/>
      <c r="C703" s="134" t="s">
        <v>1082</v>
      </c>
      <c r="D703" s="134" t="s">
        <v>164</v>
      </c>
      <c r="E703" s="135" t="s">
        <v>1083</v>
      </c>
      <c r="F703" s="136" t="s">
        <v>1084</v>
      </c>
      <c r="G703" s="137" t="s">
        <v>504</v>
      </c>
      <c r="H703" s="138">
        <v>50.92</v>
      </c>
      <c r="I703" s="139"/>
      <c r="J703" s="140">
        <f>ROUND(I703*H703,2)</f>
        <v>0</v>
      </c>
      <c r="K703" s="136" t="s">
        <v>168</v>
      </c>
      <c r="L703" s="33"/>
      <c r="M703" s="141" t="s">
        <v>1</v>
      </c>
      <c r="N703" s="142" t="s">
        <v>42</v>
      </c>
      <c r="P703" s="143">
        <f>O703*H703</f>
        <v>0</v>
      </c>
      <c r="Q703" s="143">
        <v>2.7799999999999999E-3</v>
      </c>
      <c r="R703" s="143">
        <f>Q703*H703</f>
        <v>0.14155760000000001</v>
      </c>
      <c r="S703" s="143">
        <v>0</v>
      </c>
      <c r="T703" s="144">
        <f>S703*H703</f>
        <v>0</v>
      </c>
      <c r="AR703" s="145" t="s">
        <v>288</v>
      </c>
      <c r="AT703" s="145" t="s">
        <v>164</v>
      </c>
      <c r="AU703" s="145" t="s">
        <v>87</v>
      </c>
      <c r="AY703" s="18" t="s">
        <v>162</v>
      </c>
      <c r="BE703" s="146">
        <f>IF(N703="základní",J703,0)</f>
        <v>0</v>
      </c>
      <c r="BF703" s="146">
        <f>IF(N703="snížená",J703,0)</f>
        <v>0</v>
      </c>
      <c r="BG703" s="146">
        <f>IF(N703="zákl. přenesená",J703,0)</f>
        <v>0</v>
      </c>
      <c r="BH703" s="146">
        <f>IF(N703="sníž. přenesená",J703,0)</f>
        <v>0</v>
      </c>
      <c r="BI703" s="146">
        <f>IF(N703="nulová",J703,0)</f>
        <v>0</v>
      </c>
      <c r="BJ703" s="18" t="s">
        <v>85</v>
      </c>
      <c r="BK703" s="146">
        <f>ROUND(I703*H703,2)</f>
        <v>0</v>
      </c>
      <c r="BL703" s="18" t="s">
        <v>288</v>
      </c>
      <c r="BM703" s="145" t="s">
        <v>1085</v>
      </c>
    </row>
    <row r="704" spans="2:65" s="1" customFormat="1" ht="19.2">
      <c r="B704" s="33"/>
      <c r="D704" s="147" t="s">
        <v>171</v>
      </c>
      <c r="F704" s="148" t="s">
        <v>1086</v>
      </c>
      <c r="I704" s="149"/>
      <c r="L704" s="33"/>
      <c r="M704" s="150"/>
      <c r="T704" s="57"/>
      <c r="AT704" s="18" t="s">
        <v>171</v>
      </c>
      <c r="AU704" s="18" t="s">
        <v>87</v>
      </c>
    </row>
    <row r="705" spans="2:65" s="13" customFormat="1" ht="10.199999999999999">
      <c r="B705" s="157"/>
      <c r="D705" s="147" t="s">
        <v>173</v>
      </c>
      <c r="E705" s="158" t="s">
        <v>1</v>
      </c>
      <c r="F705" s="159" t="s">
        <v>1087</v>
      </c>
      <c r="H705" s="160">
        <v>11</v>
      </c>
      <c r="I705" s="161"/>
      <c r="L705" s="157"/>
      <c r="M705" s="162"/>
      <c r="T705" s="163"/>
      <c r="AT705" s="158" t="s">
        <v>173</v>
      </c>
      <c r="AU705" s="158" t="s">
        <v>87</v>
      </c>
      <c r="AV705" s="13" t="s">
        <v>87</v>
      </c>
      <c r="AW705" s="13" t="s">
        <v>32</v>
      </c>
      <c r="AX705" s="13" t="s">
        <v>77</v>
      </c>
      <c r="AY705" s="158" t="s">
        <v>162</v>
      </c>
    </row>
    <row r="706" spans="2:65" s="13" customFormat="1" ht="10.199999999999999">
      <c r="B706" s="157"/>
      <c r="D706" s="147" t="s">
        <v>173</v>
      </c>
      <c r="E706" s="158" t="s">
        <v>1</v>
      </c>
      <c r="F706" s="159" t="s">
        <v>1088</v>
      </c>
      <c r="H706" s="160">
        <v>20.96</v>
      </c>
      <c r="I706" s="161"/>
      <c r="L706" s="157"/>
      <c r="M706" s="162"/>
      <c r="T706" s="163"/>
      <c r="AT706" s="158" t="s">
        <v>173</v>
      </c>
      <c r="AU706" s="158" t="s">
        <v>87</v>
      </c>
      <c r="AV706" s="13" t="s">
        <v>87</v>
      </c>
      <c r="AW706" s="13" t="s">
        <v>32</v>
      </c>
      <c r="AX706" s="13" t="s">
        <v>77</v>
      </c>
      <c r="AY706" s="158" t="s">
        <v>162</v>
      </c>
    </row>
    <row r="707" spans="2:65" s="13" customFormat="1" ht="10.199999999999999">
      <c r="B707" s="157"/>
      <c r="D707" s="147" t="s">
        <v>173</v>
      </c>
      <c r="E707" s="158" t="s">
        <v>1</v>
      </c>
      <c r="F707" s="159" t="s">
        <v>1089</v>
      </c>
      <c r="H707" s="160">
        <v>18.96</v>
      </c>
      <c r="I707" s="161"/>
      <c r="L707" s="157"/>
      <c r="M707" s="162"/>
      <c r="T707" s="163"/>
      <c r="AT707" s="158" t="s">
        <v>173</v>
      </c>
      <c r="AU707" s="158" t="s">
        <v>87</v>
      </c>
      <c r="AV707" s="13" t="s">
        <v>87</v>
      </c>
      <c r="AW707" s="13" t="s">
        <v>32</v>
      </c>
      <c r="AX707" s="13" t="s">
        <v>77</v>
      </c>
      <c r="AY707" s="158" t="s">
        <v>162</v>
      </c>
    </row>
    <row r="708" spans="2:65" s="14" customFormat="1" ht="10.199999999999999">
      <c r="B708" s="164"/>
      <c r="D708" s="147" t="s">
        <v>173</v>
      </c>
      <c r="E708" s="165" t="s">
        <v>1</v>
      </c>
      <c r="F708" s="166" t="s">
        <v>189</v>
      </c>
      <c r="H708" s="167">
        <v>50.92</v>
      </c>
      <c r="I708" s="168"/>
      <c r="L708" s="164"/>
      <c r="M708" s="169"/>
      <c r="T708" s="170"/>
      <c r="AT708" s="165" t="s">
        <v>173</v>
      </c>
      <c r="AU708" s="165" t="s">
        <v>87</v>
      </c>
      <c r="AV708" s="14" t="s">
        <v>169</v>
      </c>
      <c r="AW708" s="14" t="s">
        <v>32</v>
      </c>
      <c r="AX708" s="14" t="s">
        <v>85</v>
      </c>
      <c r="AY708" s="165" t="s">
        <v>162</v>
      </c>
    </row>
    <row r="709" spans="2:65" s="1" customFormat="1" ht="33" customHeight="1">
      <c r="B709" s="33"/>
      <c r="C709" s="134" t="s">
        <v>1090</v>
      </c>
      <c r="D709" s="134" t="s">
        <v>164</v>
      </c>
      <c r="E709" s="135" t="s">
        <v>1091</v>
      </c>
      <c r="F709" s="136" t="s">
        <v>1092</v>
      </c>
      <c r="G709" s="137" t="s">
        <v>711</v>
      </c>
      <c r="H709" s="188"/>
      <c r="I709" s="139"/>
      <c r="J709" s="140">
        <f>ROUND(I709*H709,2)</f>
        <v>0</v>
      </c>
      <c r="K709" s="136" t="s">
        <v>168</v>
      </c>
      <c r="L709" s="33"/>
      <c r="M709" s="141" t="s">
        <v>1</v>
      </c>
      <c r="N709" s="142" t="s">
        <v>42</v>
      </c>
      <c r="P709" s="143">
        <f>O709*H709</f>
        <v>0</v>
      </c>
      <c r="Q709" s="143">
        <v>0</v>
      </c>
      <c r="R709" s="143">
        <f>Q709*H709</f>
        <v>0</v>
      </c>
      <c r="S709" s="143">
        <v>0</v>
      </c>
      <c r="T709" s="144">
        <f>S709*H709</f>
        <v>0</v>
      </c>
      <c r="AR709" s="145" t="s">
        <v>288</v>
      </c>
      <c r="AT709" s="145" t="s">
        <v>164</v>
      </c>
      <c r="AU709" s="145" t="s">
        <v>87</v>
      </c>
      <c r="AY709" s="18" t="s">
        <v>162</v>
      </c>
      <c r="BE709" s="146">
        <f>IF(N709="základní",J709,0)</f>
        <v>0</v>
      </c>
      <c r="BF709" s="146">
        <f>IF(N709="snížená",J709,0)</f>
        <v>0</v>
      </c>
      <c r="BG709" s="146">
        <f>IF(N709="zákl. přenesená",J709,0)</f>
        <v>0</v>
      </c>
      <c r="BH709" s="146">
        <f>IF(N709="sníž. přenesená",J709,0)</f>
        <v>0</v>
      </c>
      <c r="BI709" s="146">
        <f>IF(N709="nulová",J709,0)</f>
        <v>0</v>
      </c>
      <c r="BJ709" s="18" t="s">
        <v>85</v>
      </c>
      <c r="BK709" s="146">
        <f>ROUND(I709*H709,2)</f>
        <v>0</v>
      </c>
      <c r="BL709" s="18" t="s">
        <v>288</v>
      </c>
      <c r="BM709" s="145" t="s">
        <v>1093</v>
      </c>
    </row>
    <row r="710" spans="2:65" s="1" customFormat="1" ht="48">
      <c r="B710" s="33"/>
      <c r="D710" s="147" t="s">
        <v>171</v>
      </c>
      <c r="F710" s="148" t="s">
        <v>1094</v>
      </c>
      <c r="I710" s="149"/>
      <c r="L710" s="33"/>
      <c r="M710" s="150"/>
      <c r="T710" s="57"/>
      <c r="AT710" s="18" t="s">
        <v>171</v>
      </c>
      <c r="AU710" s="18" t="s">
        <v>87</v>
      </c>
    </row>
    <row r="711" spans="2:65" s="11" customFormat="1" ht="22.8" customHeight="1">
      <c r="B711" s="122"/>
      <c r="D711" s="123" t="s">
        <v>76</v>
      </c>
      <c r="E711" s="132" t="s">
        <v>1095</v>
      </c>
      <c r="F711" s="132" t="s">
        <v>1096</v>
      </c>
      <c r="I711" s="125"/>
      <c r="J711" s="133">
        <f>BK711</f>
        <v>0</v>
      </c>
      <c r="L711" s="122"/>
      <c r="M711" s="127"/>
      <c r="P711" s="128">
        <f>SUM(P712:P741)</f>
        <v>0</v>
      </c>
      <c r="R711" s="128">
        <f>SUM(R712:R741)</f>
        <v>0.85037779999999996</v>
      </c>
      <c r="T711" s="129">
        <f>SUM(T712:T741)</f>
        <v>9.6799999999999997E-2</v>
      </c>
      <c r="AR711" s="123" t="s">
        <v>87</v>
      </c>
      <c r="AT711" s="130" t="s">
        <v>76</v>
      </c>
      <c r="AU711" s="130" t="s">
        <v>85</v>
      </c>
      <c r="AY711" s="123" t="s">
        <v>162</v>
      </c>
      <c r="BK711" s="131">
        <f>SUM(BK712:BK741)</f>
        <v>0</v>
      </c>
    </row>
    <row r="712" spans="2:65" s="1" customFormat="1" ht="16.5" customHeight="1">
      <c r="B712" s="33"/>
      <c r="C712" s="134" t="s">
        <v>1097</v>
      </c>
      <c r="D712" s="134" t="s">
        <v>164</v>
      </c>
      <c r="E712" s="135" t="s">
        <v>1098</v>
      </c>
      <c r="F712" s="136" t="s">
        <v>1099</v>
      </c>
      <c r="G712" s="137" t="s">
        <v>504</v>
      </c>
      <c r="H712" s="138">
        <v>20</v>
      </c>
      <c r="I712" s="139"/>
      <c r="J712" s="140">
        <f>ROUND(I712*H712,2)</f>
        <v>0</v>
      </c>
      <c r="K712" s="136" t="s">
        <v>168</v>
      </c>
      <c r="L712" s="33"/>
      <c r="M712" s="141" t="s">
        <v>1</v>
      </c>
      <c r="N712" s="142" t="s">
        <v>42</v>
      </c>
      <c r="P712" s="143">
        <f>O712*H712</f>
        <v>0</v>
      </c>
      <c r="Q712" s="143">
        <v>0</v>
      </c>
      <c r="R712" s="143">
        <f>Q712*H712</f>
        <v>0</v>
      </c>
      <c r="S712" s="143">
        <v>1.6999999999999999E-3</v>
      </c>
      <c r="T712" s="144">
        <f>S712*H712</f>
        <v>3.3999999999999996E-2</v>
      </c>
      <c r="AR712" s="145" t="s">
        <v>288</v>
      </c>
      <c r="AT712" s="145" t="s">
        <v>164</v>
      </c>
      <c r="AU712" s="145" t="s">
        <v>87</v>
      </c>
      <c r="AY712" s="18" t="s">
        <v>162</v>
      </c>
      <c r="BE712" s="146">
        <f>IF(N712="základní",J712,0)</f>
        <v>0</v>
      </c>
      <c r="BF712" s="146">
        <f>IF(N712="snížená",J712,0)</f>
        <v>0</v>
      </c>
      <c r="BG712" s="146">
        <f>IF(N712="zákl. přenesená",J712,0)</f>
        <v>0</v>
      </c>
      <c r="BH712" s="146">
        <f>IF(N712="sníž. přenesená",J712,0)</f>
        <v>0</v>
      </c>
      <c r="BI712" s="146">
        <f>IF(N712="nulová",J712,0)</f>
        <v>0</v>
      </c>
      <c r="BJ712" s="18" t="s">
        <v>85</v>
      </c>
      <c r="BK712" s="146">
        <f>ROUND(I712*H712,2)</f>
        <v>0</v>
      </c>
      <c r="BL712" s="18" t="s">
        <v>288</v>
      </c>
      <c r="BM712" s="145" t="s">
        <v>1100</v>
      </c>
    </row>
    <row r="713" spans="2:65" s="1" customFormat="1" ht="10.199999999999999">
      <c r="B713" s="33"/>
      <c r="D713" s="147" t="s">
        <v>171</v>
      </c>
      <c r="F713" s="148" t="s">
        <v>1101</v>
      </c>
      <c r="I713" s="149"/>
      <c r="L713" s="33"/>
      <c r="M713" s="150"/>
      <c r="T713" s="57"/>
      <c r="AT713" s="18" t="s">
        <v>171</v>
      </c>
      <c r="AU713" s="18" t="s">
        <v>87</v>
      </c>
    </row>
    <row r="714" spans="2:65" s="1" customFormat="1" ht="16.5" customHeight="1">
      <c r="B714" s="33"/>
      <c r="C714" s="134" t="s">
        <v>1102</v>
      </c>
      <c r="D714" s="134" t="s">
        <v>164</v>
      </c>
      <c r="E714" s="135" t="s">
        <v>1103</v>
      </c>
      <c r="F714" s="136" t="s">
        <v>1104</v>
      </c>
      <c r="G714" s="137" t="s">
        <v>504</v>
      </c>
      <c r="H714" s="138">
        <v>9</v>
      </c>
      <c r="I714" s="139"/>
      <c r="J714" s="140">
        <f>ROUND(I714*H714,2)</f>
        <v>0</v>
      </c>
      <c r="K714" s="136" t="s">
        <v>168</v>
      </c>
      <c r="L714" s="33"/>
      <c r="M714" s="141" t="s">
        <v>1</v>
      </c>
      <c r="N714" s="142" t="s">
        <v>42</v>
      </c>
      <c r="P714" s="143">
        <f>O714*H714</f>
        <v>0</v>
      </c>
      <c r="Q714" s="143">
        <v>0</v>
      </c>
      <c r="R714" s="143">
        <f>Q714*H714</f>
        <v>0</v>
      </c>
      <c r="S714" s="143">
        <v>2.5999999999999999E-3</v>
      </c>
      <c r="T714" s="144">
        <f>S714*H714</f>
        <v>2.3399999999999997E-2</v>
      </c>
      <c r="AR714" s="145" t="s">
        <v>288</v>
      </c>
      <c r="AT714" s="145" t="s">
        <v>164</v>
      </c>
      <c r="AU714" s="145" t="s">
        <v>87</v>
      </c>
      <c r="AY714" s="18" t="s">
        <v>162</v>
      </c>
      <c r="BE714" s="146">
        <f>IF(N714="základní",J714,0)</f>
        <v>0</v>
      </c>
      <c r="BF714" s="146">
        <f>IF(N714="snížená",J714,0)</f>
        <v>0</v>
      </c>
      <c r="BG714" s="146">
        <f>IF(N714="zákl. přenesená",J714,0)</f>
        <v>0</v>
      </c>
      <c r="BH714" s="146">
        <f>IF(N714="sníž. přenesená",J714,0)</f>
        <v>0</v>
      </c>
      <c r="BI714" s="146">
        <f>IF(N714="nulová",J714,0)</f>
        <v>0</v>
      </c>
      <c r="BJ714" s="18" t="s">
        <v>85</v>
      </c>
      <c r="BK714" s="146">
        <f>ROUND(I714*H714,2)</f>
        <v>0</v>
      </c>
      <c r="BL714" s="18" t="s">
        <v>288</v>
      </c>
      <c r="BM714" s="145" t="s">
        <v>1105</v>
      </c>
    </row>
    <row r="715" spans="2:65" s="1" customFormat="1" ht="10.199999999999999">
      <c r="B715" s="33"/>
      <c r="D715" s="147" t="s">
        <v>171</v>
      </c>
      <c r="F715" s="148" t="s">
        <v>1106</v>
      </c>
      <c r="I715" s="149"/>
      <c r="L715" s="33"/>
      <c r="M715" s="150"/>
      <c r="T715" s="57"/>
      <c r="AT715" s="18" t="s">
        <v>171</v>
      </c>
      <c r="AU715" s="18" t="s">
        <v>87</v>
      </c>
    </row>
    <row r="716" spans="2:65" s="13" customFormat="1" ht="10.199999999999999">
      <c r="B716" s="157"/>
      <c r="D716" s="147" t="s">
        <v>173</v>
      </c>
      <c r="E716" s="158" t="s">
        <v>1</v>
      </c>
      <c r="F716" s="159" t="s">
        <v>1107</v>
      </c>
      <c r="H716" s="160">
        <v>9</v>
      </c>
      <c r="I716" s="161"/>
      <c r="L716" s="157"/>
      <c r="M716" s="162"/>
      <c r="T716" s="163"/>
      <c r="AT716" s="158" t="s">
        <v>173</v>
      </c>
      <c r="AU716" s="158" t="s">
        <v>87</v>
      </c>
      <c r="AV716" s="13" t="s">
        <v>87</v>
      </c>
      <c r="AW716" s="13" t="s">
        <v>32</v>
      </c>
      <c r="AX716" s="13" t="s">
        <v>85</v>
      </c>
      <c r="AY716" s="158" t="s">
        <v>162</v>
      </c>
    </row>
    <row r="717" spans="2:65" s="1" customFormat="1" ht="16.5" customHeight="1">
      <c r="B717" s="33"/>
      <c r="C717" s="134" t="s">
        <v>1108</v>
      </c>
      <c r="D717" s="134" t="s">
        <v>164</v>
      </c>
      <c r="E717" s="135" t="s">
        <v>1109</v>
      </c>
      <c r="F717" s="136" t="s">
        <v>1110</v>
      </c>
      <c r="G717" s="137" t="s">
        <v>504</v>
      </c>
      <c r="H717" s="138">
        <v>10</v>
      </c>
      <c r="I717" s="139"/>
      <c r="J717" s="140">
        <f>ROUND(I717*H717,2)</f>
        <v>0</v>
      </c>
      <c r="K717" s="136" t="s">
        <v>168</v>
      </c>
      <c r="L717" s="33"/>
      <c r="M717" s="141" t="s">
        <v>1</v>
      </c>
      <c r="N717" s="142" t="s">
        <v>42</v>
      </c>
      <c r="P717" s="143">
        <f>O717*H717</f>
        <v>0</v>
      </c>
      <c r="Q717" s="143">
        <v>0</v>
      </c>
      <c r="R717" s="143">
        <f>Q717*H717</f>
        <v>0</v>
      </c>
      <c r="S717" s="143">
        <v>3.9399999999999999E-3</v>
      </c>
      <c r="T717" s="144">
        <f>S717*H717</f>
        <v>3.9399999999999998E-2</v>
      </c>
      <c r="AR717" s="145" t="s">
        <v>288</v>
      </c>
      <c r="AT717" s="145" t="s">
        <v>164</v>
      </c>
      <c r="AU717" s="145" t="s">
        <v>87</v>
      </c>
      <c r="AY717" s="18" t="s">
        <v>162</v>
      </c>
      <c r="BE717" s="146">
        <f>IF(N717="základní",J717,0)</f>
        <v>0</v>
      </c>
      <c r="BF717" s="146">
        <f>IF(N717="snížená",J717,0)</f>
        <v>0</v>
      </c>
      <c r="BG717" s="146">
        <f>IF(N717="zákl. přenesená",J717,0)</f>
        <v>0</v>
      </c>
      <c r="BH717" s="146">
        <f>IF(N717="sníž. přenesená",J717,0)</f>
        <v>0</v>
      </c>
      <c r="BI717" s="146">
        <f>IF(N717="nulová",J717,0)</f>
        <v>0</v>
      </c>
      <c r="BJ717" s="18" t="s">
        <v>85</v>
      </c>
      <c r="BK717" s="146">
        <f>ROUND(I717*H717,2)</f>
        <v>0</v>
      </c>
      <c r="BL717" s="18" t="s">
        <v>288</v>
      </c>
      <c r="BM717" s="145" t="s">
        <v>1111</v>
      </c>
    </row>
    <row r="718" spans="2:65" s="1" customFormat="1" ht="10.199999999999999">
      <c r="B718" s="33"/>
      <c r="D718" s="147" t="s">
        <v>171</v>
      </c>
      <c r="F718" s="148" t="s">
        <v>1112</v>
      </c>
      <c r="I718" s="149"/>
      <c r="L718" s="33"/>
      <c r="M718" s="150"/>
      <c r="T718" s="57"/>
      <c r="AT718" s="18" t="s">
        <v>171</v>
      </c>
      <c r="AU718" s="18" t="s">
        <v>87</v>
      </c>
    </row>
    <row r="719" spans="2:65" s="1" customFormat="1" ht="37.799999999999997" customHeight="1">
      <c r="B719" s="33"/>
      <c r="C719" s="134" t="s">
        <v>1113</v>
      </c>
      <c r="D719" s="134" t="s">
        <v>164</v>
      </c>
      <c r="E719" s="135" t="s">
        <v>1114</v>
      </c>
      <c r="F719" s="136" t="s">
        <v>1115</v>
      </c>
      <c r="G719" s="137" t="s">
        <v>504</v>
      </c>
      <c r="H719" s="138">
        <v>58.56</v>
      </c>
      <c r="I719" s="139"/>
      <c r="J719" s="140">
        <f>ROUND(I719*H719,2)</f>
        <v>0</v>
      </c>
      <c r="K719" s="136" t="s">
        <v>168</v>
      </c>
      <c r="L719" s="33"/>
      <c r="M719" s="141" t="s">
        <v>1</v>
      </c>
      <c r="N719" s="142" t="s">
        <v>42</v>
      </c>
      <c r="P719" s="143">
        <f>O719*H719</f>
        <v>0</v>
      </c>
      <c r="Q719" s="143">
        <v>3.5100000000000001E-3</v>
      </c>
      <c r="R719" s="143">
        <f>Q719*H719</f>
        <v>0.20554560000000002</v>
      </c>
      <c r="S719" s="143">
        <v>0</v>
      </c>
      <c r="T719" s="144">
        <f>S719*H719</f>
        <v>0</v>
      </c>
      <c r="AR719" s="145" t="s">
        <v>288</v>
      </c>
      <c r="AT719" s="145" t="s">
        <v>164</v>
      </c>
      <c r="AU719" s="145" t="s">
        <v>87</v>
      </c>
      <c r="AY719" s="18" t="s">
        <v>162</v>
      </c>
      <c r="BE719" s="146">
        <f>IF(N719="základní",J719,0)</f>
        <v>0</v>
      </c>
      <c r="BF719" s="146">
        <f>IF(N719="snížená",J719,0)</f>
        <v>0</v>
      </c>
      <c r="BG719" s="146">
        <f>IF(N719="zákl. přenesená",J719,0)</f>
        <v>0</v>
      </c>
      <c r="BH719" s="146">
        <f>IF(N719="sníž. přenesená",J719,0)</f>
        <v>0</v>
      </c>
      <c r="BI719" s="146">
        <f>IF(N719="nulová",J719,0)</f>
        <v>0</v>
      </c>
      <c r="BJ719" s="18" t="s">
        <v>85</v>
      </c>
      <c r="BK719" s="146">
        <f>ROUND(I719*H719,2)</f>
        <v>0</v>
      </c>
      <c r="BL719" s="18" t="s">
        <v>288</v>
      </c>
      <c r="BM719" s="145" t="s">
        <v>1116</v>
      </c>
    </row>
    <row r="720" spans="2:65" s="1" customFormat="1" ht="28.8">
      <c r="B720" s="33"/>
      <c r="D720" s="147" t="s">
        <v>171</v>
      </c>
      <c r="F720" s="148" t="s">
        <v>1117</v>
      </c>
      <c r="I720" s="149"/>
      <c r="L720" s="33"/>
      <c r="M720" s="150"/>
      <c r="T720" s="57"/>
      <c r="AT720" s="18" t="s">
        <v>171</v>
      </c>
      <c r="AU720" s="18" t="s">
        <v>87</v>
      </c>
    </row>
    <row r="721" spans="2:65" s="13" customFormat="1" ht="10.199999999999999">
      <c r="B721" s="157"/>
      <c r="D721" s="147" t="s">
        <v>173</v>
      </c>
      <c r="E721" s="158" t="s">
        <v>1</v>
      </c>
      <c r="F721" s="159" t="s">
        <v>1118</v>
      </c>
      <c r="H721" s="160">
        <v>58.56</v>
      </c>
      <c r="I721" s="161"/>
      <c r="L721" s="157"/>
      <c r="M721" s="162"/>
      <c r="T721" s="163"/>
      <c r="AT721" s="158" t="s">
        <v>173</v>
      </c>
      <c r="AU721" s="158" t="s">
        <v>87</v>
      </c>
      <c r="AV721" s="13" t="s">
        <v>87</v>
      </c>
      <c r="AW721" s="13" t="s">
        <v>32</v>
      </c>
      <c r="AX721" s="13" t="s">
        <v>85</v>
      </c>
      <c r="AY721" s="158" t="s">
        <v>162</v>
      </c>
    </row>
    <row r="722" spans="2:65" s="1" customFormat="1" ht="24.15" customHeight="1">
      <c r="B722" s="33"/>
      <c r="C722" s="134" t="s">
        <v>1119</v>
      </c>
      <c r="D722" s="134" t="s">
        <v>164</v>
      </c>
      <c r="E722" s="135" t="s">
        <v>1120</v>
      </c>
      <c r="F722" s="136" t="s">
        <v>1121</v>
      </c>
      <c r="G722" s="137" t="s">
        <v>504</v>
      </c>
      <c r="H722" s="138">
        <v>58.56</v>
      </c>
      <c r="I722" s="139"/>
      <c r="J722" s="140">
        <f>ROUND(I722*H722,2)</f>
        <v>0</v>
      </c>
      <c r="K722" s="136" t="s">
        <v>1</v>
      </c>
      <c r="L722" s="33"/>
      <c r="M722" s="141" t="s">
        <v>1</v>
      </c>
      <c r="N722" s="142" t="s">
        <v>42</v>
      </c>
      <c r="P722" s="143">
        <f>O722*H722</f>
        <v>0</v>
      </c>
      <c r="Q722" s="143">
        <v>2.8900000000000002E-3</v>
      </c>
      <c r="R722" s="143">
        <f>Q722*H722</f>
        <v>0.16923840000000001</v>
      </c>
      <c r="S722" s="143">
        <v>0</v>
      </c>
      <c r="T722" s="144">
        <f>S722*H722</f>
        <v>0</v>
      </c>
      <c r="AR722" s="145" t="s">
        <v>288</v>
      </c>
      <c r="AT722" s="145" t="s">
        <v>164</v>
      </c>
      <c r="AU722" s="145" t="s">
        <v>87</v>
      </c>
      <c r="AY722" s="18" t="s">
        <v>162</v>
      </c>
      <c r="BE722" s="146">
        <f>IF(N722="základní",J722,0)</f>
        <v>0</v>
      </c>
      <c r="BF722" s="146">
        <f>IF(N722="snížená",J722,0)</f>
        <v>0</v>
      </c>
      <c r="BG722" s="146">
        <f>IF(N722="zákl. přenesená",J722,0)</f>
        <v>0</v>
      </c>
      <c r="BH722" s="146">
        <f>IF(N722="sníž. přenesená",J722,0)</f>
        <v>0</v>
      </c>
      <c r="BI722" s="146">
        <f>IF(N722="nulová",J722,0)</f>
        <v>0</v>
      </c>
      <c r="BJ722" s="18" t="s">
        <v>85</v>
      </c>
      <c r="BK722" s="146">
        <f>ROUND(I722*H722,2)</f>
        <v>0</v>
      </c>
      <c r="BL722" s="18" t="s">
        <v>288</v>
      </c>
      <c r="BM722" s="145" t="s">
        <v>1122</v>
      </c>
    </row>
    <row r="723" spans="2:65" s="1" customFormat="1" ht="28.8">
      <c r="B723" s="33"/>
      <c r="D723" s="147" t="s">
        <v>171</v>
      </c>
      <c r="F723" s="148" t="s">
        <v>1123</v>
      </c>
      <c r="I723" s="149"/>
      <c r="L723" s="33"/>
      <c r="M723" s="150"/>
      <c r="T723" s="57"/>
      <c r="AT723" s="18" t="s">
        <v>171</v>
      </c>
      <c r="AU723" s="18" t="s">
        <v>87</v>
      </c>
    </row>
    <row r="724" spans="2:65" s="13" customFormat="1" ht="10.199999999999999">
      <c r="B724" s="157"/>
      <c r="D724" s="147" t="s">
        <v>173</v>
      </c>
      <c r="E724" s="158" t="s">
        <v>1</v>
      </c>
      <c r="F724" s="159" t="s">
        <v>1124</v>
      </c>
      <c r="H724" s="160">
        <v>58.56</v>
      </c>
      <c r="I724" s="161"/>
      <c r="L724" s="157"/>
      <c r="M724" s="162"/>
      <c r="T724" s="163"/>
      <c r="AT724" s="158" t="s">
        <v>173</v>
      </c>
      <c r="AU724" s="158" t="s">
        <v>87</v>
      </c>
      <c r="AV724" s="13" t="s">
        <v>87</v>
      </c>
      <c r="AW724" s="13" t="s">
        <v>32</v>
      </c>
      <c r="AX724" s="13" t="s">
        <v>85</v>
      </c>
      <c r="AY724" s="158" t="s">
        <v>162</v>
      </c>
    </row>
    <row r="725" spans="2:65" s="1" customFormat="1" ht="33" customHeight="1">
      <c r="B725" s="33"/>
      <c r="C725" s="134" t="s">
        <v>1125</v>
      </c>
      <c r="D725" s="134" t="s">
        <v>164</v>
      </c>
      <c r="E725" s="135" t="s">
        <v>1126</v>
      </c>
      <c r="F725" s="136" t="s">
        <v>1127</v>
      </c>
      <c r="G725" s="137" t="s">
        <v>504</v>
      </c>
      <c r="H725" s="138">
        <v>60.38</v>
      </c>
      <c r="I725" s="139"/>
      <c r="J725" s="140">
        <f>ROUND(I725*H725,2)</f>
        <v>0</v>
      </c>
      <c r="K725" s="136" t="s">
        <v>1</v>
      </c>
      <c r="L725" s="33"/>
      <c r="M725" s="141" t="s">
        <v>1</v>
      </c>
      <c r="N725" s="142" t="s">
        <v>42</v>
      </c>
      <c r="P725" s="143">
        <f>O725*H725</f>
        <v>0</v>
      </c>
      <c r="Q725" s="143">
        <v>6.5100000000000002E-3</v>
      </c>
      <c r="R725" s="143">
        <f>Q725*H725</f>
        <v>0.39307380000000003</v>
      </c>
      <c r="S725" s="143">
        <v>0</v>
      </c>
      <c r="T725" s="144">
        <f>S725*H725</f>
        <v>0</v>
      </c>
      <c r="AR725" s="145" t="s">
        <v>288</v>
      </c>
      <c r="AT725" s="145" t="s">
        <v>164</v>
      </c>
      <c r="AU725" s="145" t="s">
        <v>87</v>
      </c>
      <c r="AY725" s="18" t="s">
        <v>162</v>
      </c>
      <c r="BE725" s="146">
        <f>IF(N725="základní",J725,0)</f>
        <v>0</v>
      </c>
      <c r="BF725" s="146">
        <f>IF(N725="snížená",J725,0)</f>
        <v>0</v>
      </c>
      <c r="BG725" s="146">
        <f>IF(N725="zákl. přenesená",J725,0)</f>
        <v>0</v>
      </c>
      <c r="BH725" s="146">
        <f>IF(N725="sníž. přenesená",J725,0)</f>
        <v>0</v>
      </c>
      <c r="BI725" s="146">
        <f>IF(N725="nulová",J725,0)</f>
        <v>0</v>
      </c>
      <c r="BJ725" s="18" t="s">
        <v>85</v>
      </c>
      <c r="BK725" s="146">
        <f>ROUND(I725*H725,2)</f>
        <v>0</v>
      </c>
      <c r="BL725" s="18" t="s">
        <v>288</v>
      </c>
      <c r="BM725" s="145" t="s">
        <v>1128</v>
      </c>
    </row>
    <row r="726" spans="2:65" s="1" customFormat="1" ht="28.8">
      <c r="B726" s="33"/>
      <c r="D726" s="147" t="s">
        <v>171</v>
      </c>
      <c r="F726" s="148" t="s">
        <v>1129</v>
      </c>
      <c r="I726" s="149"/>
      <c r="L726" s="33"/>
      <c r="M726" s="150"/>
      <c r="T726" s="57"/>
      <c r="AT726" s="18" t="s">
        <v>171</v>
      </c>
      <c r="AU726" s="18" t="s">
        <v>87</v>
      </c>
    </row>
    <row r="727" spans="2:65" s="13" customFormat="1" ht="10.199999999999999">
      <c r="B727" s="157"/>
      <c r="D727" s="147" t="s">
        <v>173</v>
      </c>
      <c r="E727" s="158" t="s">
        <v>1</v>
      </c>
      <c r="F727" s="159" t="s">
        <v>1130</v>
      </c>
      <c r="H727" s="160">
        <v>10.96</v>
      </c>
      <c r="I727" s="161"/>
      <c r="L727" s="157"/>
      <c r="M727" s="162"/>
      <c r="T727" s="163"/>
      <c r="AT727" s="158" t="s">
        <v>173</v>
      </c>
      <c r="AU727" s="158" t="s">
        <v>87</v>
      </c>
      <c r="AV727" s="13" t="s">
        <v>87</v>
      </c>
      <c r="AW727" s="13" t="s">
        <v>32</v>
      </c>
      <c r="AX727" s="13" t="s">
        <v>77</v>
      </c>
      <c r="AY727" s="158" t="s">
        <v>162</v>
      </c>
    </row>
    <row r="728" spans="2:65" s="13" customFormat="1" ht="10.199999999999999">
      <c r="B728" s="157"/>
      <c r="D728" s="147" t="s">
        <v>173</v>
      </c>
      <c r="E728" s="158" t="s">
        <v>1</v>
      </c>
      <c r="F728" s="159" t="s">
        <v>1131</v>
      </c>
      <c r="H728" s="160">
        <v>24.44</v>
      </c>
      <c r="I728" s="161"/>
      <c r="L728" s="157"/>
      <c r="M728" s="162"/>
      <c r="T728" s="163"/>
      <c r="AT728" s="158" t="s">
        <v>173</v>
      </c>
      <c r="AU728" s="158" t="s">
        <v>87</v>
      </c>
      <c r="AV728" s="13" t="s">
        <v>87</v>
      </c>
      <c r="AW728" s="13" t="s">
        <v>32</v>
      </c>
      <c r="AX728" s="13" t="s">
        <v>77</v>
      </c>
      <c r="AY728" s="158" t="s">
        <v>162</v>
      </c>
    </row>
    <row r="729" spans="2:65" s="13" customFormat="1" ht="10.199999999999999">
      <c r="B729" s="157"/>
      <c r="D729" s="147" t="s">
        <v>173</v>
      </c>
      <c r="E729" s="158" t="s">
        <v>1</v>
      </c>
      <c r="F729" s="159" t="s">
        <v>1132</v>
      </c>
      <c r="H729" s="160">
        <v>19.48</v>
      </c>
      <c r="I729" s="161"/>
      <c r="L729" s="157"/>
      <c r="M729" s="162"/>
      <c r="T729" s="163"/>
      <c r="AT729" s="158" t="s">
        <v>173</v>
      </c>
      <c r="AU729" s="158" t="s">
        <v>87</v>
      </c>
      <c r="AV729" s="13" t="s">
        <v>87</v>
      </c>
      <c r="AW729" s="13" t="s">
        <v>32</v>
      </c>
      <c r="AX729" s="13" t="s">
        <v>77</v>
      </c>
      <c r="AY729" s="158" t="s">
        <v>162</v>
      </c>
    </row>
    <row r="730" spans="2:65" s="13" customFormat="1" ht="10.199999999999999">
      <c r="B730" s="157"/>
      <c r="D730" s="147" t="s">
        <v>173</v>
      </c>
      <c r="E730" s="158" t="s">
        <v>1</v>
      </c>
      <c r="F730" s="159" t="s">
        <v>1133</v>
      </c>
      <c r="H730" s="160">
        <v>5.5</v>
      </c>
      <c r="I730" s="161"/>
      <c r="L730" s="157"/>
      <c r="M730" s="162"/>
      <c r="T730" s="163"/>
      <c r="AT730" s="158" t="s">
        <v>173</v>
      </c>
      <c r="AU730" s="158" t="s">
        <v>87</v>
      </c>
      <c r="AV730" s="13" t="s">
        <v>87</v>
      </c>
      <c r="AW730" s="13" t="s">
        <v>32</v>
      </c>
      <c r="AX730" s="13" t="s">
        <v>77</v>
      </c>
      <c r="AY730" s="158" t="s">
        <v>162</v>
      </c>
    </row>
    <row r="731" spans="2:65" s="14" customFormat="1" ht="10.199999999999999">
      <c r="B731" s="164"/>
      <c r="D731" s="147" t="s">
        <v>173</v>
      </c>
      <c r="E731" s="165" t="s">
        <v>1</v>
      </c>
      <c r="F731" s="166" t="s">
        <v>189</v>
      </c>
      <c r="H731" s="167">
        <v>60.38000000000001</v>
      </c>
      <c r="I731" s="168"/>
      <c r="L731" s="164"/>
      <c r="M731" s="169"/>
      <c r="T731" s="170"/>
      <c r="AT731" s="165" t="s">
        <v>173</v>
      </c>
      <c r="AU731" s="165" t="s">
        <v>87</v>
      </c>
      <c r="AV731" s="14" t="s">
        <v>169</v>
      </c>
      <c r="AW731" s="14" t="s">
        <v>32</v>
      </c>
      <c r="AX731" s="14" t="s">
        <v>85</v>
      </c>
      <c r="AY731" s="165" t="s">
        <v>162</v>
      </c>
    </row>
    <row r="732" spans="2:65" s="1" customFormat="1" ht="37.799999999999997" customHeight="1">
      <c r="B732" s="33"/>
      <c r="C732" s="134" t="s">
        <v>1134</v>
      </c>
      <c r="D732" s="134" t="s">
        <v>164</v>
      </c>
      <c r="E732" s="135" t="s">
        <v>1135</v>
      </c>
      <c r="F732" s="136" t="s">
        <v>1136</v>
      </c>
      <c r="G732" s="137" t="s">
        <v>504</v>
      </c>
      <c r="H732" s="138">
        <v>30</v>
      </c>
      <c r="I732" s="139"/>
      <c r="J732" s="140">
        <f>ROUND(I732*H732,2)</f>
        <v>0</v>
      </c>
      <c r="K732" s="136" t="s">
        <v>168</v>
      </c>
      <c r="L732" s="33"/>
      <c r="M732" s="141" t="s">
        <v>1</v>
      </c>
      <c r="N732" s="142" t="s">
        <v>42</v>
      </c>
      <c r="P732" s="143">
        <f>O732*H732</f>
        <v>0</v>
      </c>
      <c r="Q732" s="143">
        <v>1.6900000000000001E-3</v>
      </c>
      <c r="R732" s="143">
        <f>Q732*H732</f>
        <v>5.0700000000000002E-2</v>
      </c>
      <c r="S732" s="143">
        <v>0</v>
      </c>
      <c r="T732" s="144">
        <f>S732*H732</f>
        <v>0</v>
      </c>
      <c r="AR732" s="145" t="s">
        <v>288</v>
      </c>
      <c r="AT732" s="145" t="s">
        <v>164</v>
      </c>
      <c r="AU732" s="145" t="s">
        <v>87</v>
      </c>
      <c r="AY732" s="18" t="s">
        <v>162</v>
      </c>
      <c r="BE732" s="146">
        <f>IF(N732="základní",J732,0)</f>
        <v>0</v>
      </c>
      <c r="BF732" s="146">
        <f>IF(N732="snížená",J732,0)</f>
        <v>0</v>
      </c>
      <c r="BG732" s="146">
        <f>IF(N732="zákl. přenesená",J732,0)</f>
        <v>0</v>
      </c>
      <c r="BH732" s="146">
        <f>IF(N732="sníž. přenesená",J732,0)</f>
        <v>0</v>
      </c>
      <c r="BI732" s="146">
        <f>IF(N732="nulová",J732,0)</f>
        <v>0</v>
      </c>
      <c r="BJ732" s="18" t="s">
        <v>85</v>
      </c>
      <c r="BK732" s="146">
        <f>ROUND(I732*H732,2)</f>
        <v>0</v>
      </c>
      <c r="BL732" s="18" t="s">
        <v>288</v>
      </c>
      <c r="BM732" s="145" t="s">
        <v>1137</v>
      </c>
    </row>
    <row r="733" spans="2:65" s="1" customFormat="1" ht="19.2">
      <c r="B733" s="33"/>
      <c r="D733" s="147" t="s">
        <v>171</v>
      </c>
      <c r="F733" s="148" t="s">
        <v>1138</v>
      </c>
      <c r="I733" s="149"/>
      <c r="L733" s="33"/>
      <c r="M733" s="150"/>
      <c r="T733" s="57"/>
      <c r="AT733" s="18" t="s">
        <v>171</v>
      </c>
      <c r="AU733" s="18" t="s">
        <v>87</v>
      </c>
    </row>
    <row r="734" spans="2:65" s="13" customFormat="1" ht="10.199999999999999">
      <c r="B734" s="157"/>
      <c r="D734" s="147" t="s">
        <v>173</v>
      </c>
      <c r="E734" s="158" t="s">
        <v>1</v>
      </c>
      <c r="F734" s="159" t="s">
        <v>1139</v>
      </c>
      <c r="H734" s="160">
        <v>30</v>
      </c>
      <c r="I734" s="161"/>
      <c r="L734" s="157"/>
      <c r="M734" s="162"/>
      <c r="T734" s="163"/>
      <c r="AT734" s="158" t="s">
        <v>173</v>
      </c>
      <c r="AU734" s="158" t="s">
        <v>87</v>
      </c>
      <c r="AV734" s="13" t="s">
        <v>87</v>
      </c>
      <c r="AW734" s="13" t="s">
        <v>32</v>
      </c>
      <c r="AX734" s="13" t="s">
        <v>85</v>
      </c>
      <c r="AY734" s="158" t="s">
        <v>162</v>
      </c>
    </row>
    <row r="735" spans="2:65" s="1" customFormat="1" ht="24.15" customHeight="1">
      <c r="B735" s="33"/>
      <c r="C735" s="134" t="s">
        <v>1140</v>
      </c>
      <c r="D735" s="134" t="s">
        <v>164</v>
      </c>
      <c r="E735" s="135" t="s">
        <v>1141</v>
      </c>
      <c r="F735" s="136" t="s">
        <v>1142</v>
      </c>
      <c r="G735" s="137" t="s">
        <v>647</v>
      </c>
      <c r="H735" s="138">
        <v>4</v>
      </c>
      <c r="I735" s="139"/>
      <c r="J735" s="140">
        <f>ROUND(I735*H735,2)</f>
        <v>0</v>
      </c>
      <c r="K735" s="136" t="s">
        <v>168</v>
      </c>
      <c r="L735" s="33"/>
      <c r="M735" s="141" t="s">
        <v>1</v>
      </c>
      <c r="N735" s="142" t="s">
        <v>42</v>
      </c>
      <c r="P735" s="143">
        <f>O735*H735</f>
        <v>0</v>
      </c>
      <c r="Q735" s="143">
        <v>3.6000000000000002E-4</v>
      </c>
      <c r="R735" s="143">
        <f>Q735*H735</f>
        <v>1.4400000000000001E-3</v>
      </c>
      <c r="S735" s="143">
        <v>0</v>
      </c>
      <c r="T735" s="144">
        <f>S735*H735</f>
        <v>0</v>
      </c>
      <c r="AR735" s="145" t="s">
        <v>288</v>
      </c>
      <c r="AT735" s="145" t="s">
        <v>164</v>
      </c>
      <c r="AU735" s="145" t="s">
        <v>87</v>
      </c>
      <c r="AY735" s="18" t="s">
        <v>162</v>
      </c>
      <c r="BE735" s="146">
        <f>IF(N735="základní",J735,0)</f>
        <v>0</v>
      </c>
      <c r="BF735" s="146">
        <f>IF(N735="snížená",J735,0)</f>
        <v>0</v>
      </c>
      <c r="BG735" s="146">
        <f>IF(N735="zákl. přenesená",J735,0)</f>
        <v>0</v>
      </c>
      <c r="BH735" s="146">
        <f>IF(N735="sníž. přenesená",J735,0)</f>
        <v>0</v>
      </c>
      <c r="BI735" s="146">
        <f>IF(N735="nulová",J735,0)</f>
        <v>0</v>
      </c>
      <c r="BJ735" s="18" t="s">
        <v>85</v>
      </c>
      <c r="BK735" s="146">
        <f>ROUND(I735*H735,2)</f>
        <v>0</v>
      </c>
      <c r="BL735" s="18" t="s">
        <v>288</v>
      </c>
      <c r="BM735" s="145" t="s">
        <v>1143</v>
      </c>
    </row>
    <row r="736" spans="2:65" s="1" customFormat="1" ht="28.8">
      <c r="B736" s="33"/>
      <c r="D736" s="147" t="s">
        <v>171</v>
      </c>
      <c r="F736" s="148" t="s">
        <v>1144</v>
      </c>
      <c r="I736" s="149"/>
      <c r="L736" s="33"/>
      <c r="M736" s="150"/>
      <c r="T736" s="57"/>
      <c r="AT736" s="18" t="s">
        <v>171</v>
      </c>
      <c r="AU736" s="18" t="s">
        <v>87</v>
      </c>
    </row>
    <row r="737" spans="2:65" s="1" customFormat="1" ht="37.799999999999997" customHeight="1">
      <c r="B737" s="33"/>
      <c r="C737" s="134" t="s">
        <v>1145</v>
      </c>
      <c r="D737" s="134" t="s">
        <v>164</v>
      </c>
      <c r="E737" s="135" t="s">
        <v>1146</v>
      </c>
      <c r="F737" s="136" t="s">
        <v>1147</v>
      </c>
      <c r="G737" s="137" t="s">
        <v>504</v>
      </c>
      <c r="H737" s="138">
        <v>14</v>
      </c>
      <c r="I737" s="139"/>
      <c r="J737" s="140">
        <f>ROUND(I737*H737,2)</f>
        <v>0</v>
      </c>
      <c r="K737" s="136" t="s">
        <v>168</v>
      </c>
      <c r="L737" s="33"/>
      <c r="M737" s="141" t="s">
        <v>1</v>
      </c>
      <c r="N737" s="142" t="s">
        <v>42</v>
      </c>
      <c r="P737" s="143">
        <f>O737*H737</f>
        <v>0</v>
      </c>
      <c r="Q737" s="143">
        <v>2.1700000000000001E-3</v>
      </c>
      <c r="R737" s="143">
        <f>Q737*H737</f>
        <v>3.0380000000000001E-2</v>
      </c>
      <c r="S737" s="143">
        <v>0</v>
      </c>
      <c r="T737" s="144">
        <f>S737*H737</f>
        <v>0</v>
      </c>
      <c r="AR737" s="145" t="s">
        <v>288</v>
      </c>
      <c r="AT737" s="145" t="s">
        <v>164</v>
      </c>
      <c r="AU737" s="145" t="s">
        <v>87</v>
      </c>
      <c r="AY737" s="18" t="s">
        <v>162</v>
      </c>
      <c r="BE737" s="146">
        <f>IF(N737="základní",J737,0)</f>
        <v>0</v>
      </c>
      <c r="BF737" s="146">
        <f>IF(N737="snížená",J737,0)</f>
        <v>0</v>
      </c>
      <c r="BG737" s="146">
        <f>IF(N737="zákl. přenesená",J737,0)</f>
        <v>0</v>
      </c>
      <c r="BH737" s="146">
        <f>IF(N737="sníž. přenesená",J737,0)</f>
        <v>0</v>
      </c>
      <c r="BI737" s="146">
        <f>IF(N737="nulová",J737,0)</f>
        <v>0</v>
      </c>
      <c r="BJ737" s="18" t="s">
        <v>85</v>
      </c>
      <c r="BK737" s="146">
        <f>ROUND(I737*H737,2)</f>
        <v>0</v>
      </c>
      <c r="BL737" s="18" t="s">
        <v>288</v>
      </c>
      <c r="BM737" s="145" t="s">
        <v>1148</v>
      </c>
    </row>
    <row r="738" spans="2:65" s="1" customFormat="1" ht="19.2">
      <c r="B738" s="33"/>
      <c r="D738" s="147" t="s">
        <v>171</v>
      </c>
      <c r="F738" s="148" t="s">
        <v>1149</v>
      </c>
      <c r="I738" s="149"/>
      <c r="L738" s="33"/>
      <c r="M738" s="150"/>
      <c r="T738" s="57"/>
      <c r="AT738" s="18" t="s">
        <v>171</v>
      </c>
      <c r="AU738" s="18" t="s">
        <v>87</v>
      </c>
    </row>
    <row r="739" spans="2:65" s="13" customFormat="1" ht="10.199999999999999">
      <c r="B739" s="157"/>
      <c r="D739" s="147" t="s">
        <v>173</v>
      </c>
      <c r="E739" s="158" t="s">
        <v>1</v>
      </c>
      <c r="F739" s="159" t="s">
        <v>1150</v>
      </c>
      <c r="H739" s="160">
        <v>14</v>
      </c>
      <c r="I739" s="161"/>
      <c r="L739" s="157"/>
      <c r="M739" s="162"/>
      <c r="T739" s="163"/>
      <c r="AT739" s="158" t="s">
        <v>173</v>
      </c>
      <c r="AU739" s="158" t="s">
        <v>87</v>
      </c>
      <c r="AV739" s="13" t="s">
        <v>87</v>
      </c>
      <c r="AW739" s="13" t="s">
        <v>32</v>
      </c>
      <c r="AX739" s="13" t="s">
        <v>85</v>
      </c>
      <c r="AY739" s="158" t="s">
        <v>162</v>
      </c>
    </row>
    <row r="740" spans="2:65" s="1" customFormat="1" ht="24.15" customHeight="1">
      <c r="B740" s="33"/>
      <c r="C740" s="134" t="s">
        <v>1151</v>
      </c>
      <c r="D740" s="134" t="s">
        <v>164</v>
      </c>
      <c r="E740" s="135" t="s">
        <v>1152</v>
      </c>
      <c r="F740" s="136" t="s">
        <v>1153</v>
      </c>
      <c r="G740" s="137" t="s">
        <v>711</v>
      </c>
      <c r="H740" s="188"/>
      <c r="I740" s="139"/>
      <c r="J740" s="140">
        <f>ROUND(I740*H740,2)</f>
        <v>0</v>
      </c>
      <c r="K740" s="136" t="s">
        <v>168</v>
      </c>
      <c r="L740" s="33"/>
      <c r="M740" s="141" t="s">
        <v>1</v>
      </c>
      <c r="N740" s="142" t="s">
        <v>42</v>
      </c>
      <c r="P740" s="143">
        <f>O740*H740</f>
        <v>0</v>
      </c>
      <c r="Q740" s="143">
        <v>0</v>
      </c>
      <c r="R740" s="143">
        <f>Q740*H740</f>
        <v>0</v>
      </c>
      <c r="S740" s="143">
        <v>0</v>
      </c>
      <c r="T740" s="144">
        <f>S740*H740</f>
        <v>0</v>
      </c>
      <c r="AR740" s="145" t="s">
        <v>288</v>
      </c>
      <c r="AT740" s="145" t="s">
        <v>164</v>
      </c>
      <c r="AU740" s="145" t="s">
        <v>87</v>
      </c>
      <c r="AY740" s="18" t="s">
        <v>162</v>
      </c>
      <c r="BE740" s="146">
        <f>IF(N740="základní",J740,0)</f>
        <v>0</v>
      </c>
      <c r="BF740" s="146">
        <f>IF(N740="snížená",J740,0)</f>
        <v>0</v>
      </c>
      <c r="BG740" s="146">
        <f>IF(N740="zákl. přenesená",J740,0)</f>
        <v>0</v>
      </c>
      <c r="BH740" s="146">
        <f>IF(N740="sníž. přenesená",J740,0)</f>
        <v>0</v>
      </c>
      <c r="BI740" s="146">
        <f>IF(N740="nulová",J740,0)</f>
        <v>0</v>
      </c>
      <c r="BJ740" s="18" t="s">
        <v>85</v>
      </c>
      <c r="BK740" s="146">
        <f>ROUND(I740*H740,2)</f>
        <v>0</v>
      </c>
      <c r="BL740" s="18" t="s">
        <v>288</v>
      </c>
      <c r="BM740" s="145" t="s">
        <v>1154</v>
      </c>
    </row>
    <row r="741" spans="2:65" s="1" customFormat="1" ht="28.8">
      <c r="B741" s="33"/>
      <c r="D741" s="147" t="s">
        <v>171</v>
      </c>
      <c r="F741" s="148" t="s">
        <v>1155</v>
      </c>
      <c r="I741" s="149"/>
      <c r="L741" s="33"/>
      <c r="M741" s="150"/>
      <c r="T741" s="57"/>
      <c r="AT741" s="18" t="s">
        <v>171</v>
      </c>
      <c r="AU741" s="18" t="s">
        <v>87</v>
      </c>
    </row>
    <row r="742" spans="2:65" s="11" customFormat="1" ht="22.8" customHeight="1">
      <c r="B742" s="122"/>
      <c r="D742" s="123" t="s">
        <v>76</v>
      </c>
      <c r="E742" s="132" t="s">
        <v>1156</v>
      </c>
      <c r="F742" s="132" t="s">
        <v>1157</v>
      </c>
      <c r="I742" s="125"/>
      <c r="J742" s="133">
        <f>BK742</f>
        <v>0</v>
      </c>
      <c r="L742" s="122"/>
      <c r="M742" s="127"/>
      <c r="P742" s="128">
        <f>SUM(P743:P799)</f>
        <v>0</v>
      </c>
      <c r="R742" s="128">
        <f>SUM(R743:R799)</f>
        <v>1.1907288</v>
      </c>
      <c r="T742" s="129">
        <f>SUM(T743:T799)</f>
        <v>0.24200350000000004</v>
      </c>
      <c r="AR742" s="123" t="s">
        <v>87</v>
      </c>
      <c r="AT742" s="130" t="s">
        <v>76</v>
      </c>
      <c r="AU742" s="130" t="s">
        <v>85</v>
      </c>
      <c r="AY742" s="123" t="s">
        <v>162</v>
      </c>
      <c r="BK742" s="131">
        <f>SUM(BK743:BK799)</f>
        <v>0</v>
      </c>
    </row>
    <row r="743" spans="2:65" s="1" customFormat="1" ht="16.5" customHeight="1">
      <c r="B743" s="33"/>
      <c r="C743" s="134" t="s">
        <v>1158</v>
      </c>
      <c r="D743" s="134" t="s">
        <v>164</v>
      </c>
      <c r="E743" s="135" t="s">
        <v>1159</v>
      </c>
      <c r="F743" s="136" t="s">
        <v>1160</v>
      </c>
      <c r="G743" s="137" t="s">
        <v>504</v>
      </c>
      <c r="H743" s="138">
        <v>20.05</v>
      </c>
      <c r="I743" s="139"/>
      <c r="J743" s="140">
        <f>ROUND(I743*H743,2)</f>
        <v>0</v>
      </c>
      <c r="K743" s="136" t="s">
        <v>1</v>
      </c>
      <c r="L743" s="33"/>
      <c r="M743" s="141" t="s">
        <v>1</v>
      </c>
      <c r="N743" s="142" t="s">
        <v>42</v>
      </c>
      <c r="P743" s="143">
        <f>O743*H743</f>
        <v>0</v>
      </c>
      <c r="Q743" s="143">
        <v>0</v>
      </c>
      <c r="R743" s="143">
        <f>Q743*H743</f>
        <v>0</v>
      </c>
      <c r="S743" s="143">
        <v>1.2070000000000001E-2</v>
      </c>
      <c r="T743" s="144">
        <f>S743*H743</f>
        <v>0.24200350000000004</v>
      </c>
      <c r="AR743" s="145" t="s">
        <v>288</v>
      </c>
      <c r="AT743" s="145" t="s">
        <v>164</v>
      </c>
      <c r="AU743" s="145" t="s">
        <v>87</v>
      </c>
      <c r="AY743" s="18" t="s">
        <v>162</v>
      </c>
      <c r="BE743" s="146">
        <f>IF(N743="základní",J743,0)</f>
        <v>0</v>
      </c>
      <c r="BF743" s="146">
        <f>IF(N743="snížená",J743,0)</f>
        <v>0</v>
      </c>
      <c r="BG743" s="146">
        <f>IF(N743="zákl. přenesená",J743,0)</f>
        <v>0</v>
      </c>
      <c r="BH743" s="146">
        <f>IF(N743="sníž. přenesená",J743,0)</f>
        <v>0</v>
      </c>
      <c r="BI743" s="146">
        <f>IF(N743="nulová",J743,0)</f>
        <v>0</v>
      </c>
      <c r="BJ743" s="18" t="s">
        <v>85</v>
      </c>
      <c r="BK743" s="146">
        <f>ROUND(I743*H743,2)</f>
        <v>0</v>
      </c>
      <c r="BL743" s="18" t="s">
        <v>288</v>
      </c>
      <c r="BM743" s="145" t="s">
        <v>1161</v>
      </c>
    </row>
    <row r="744" spans="2:65" s="1" customFormat="1" ht="10.199999999999999">
      <c r="B744" s="33"/>
      <c r="D744" s="147" t="s">
        <v>171</v>
      </c>
      <c r="F744" s="148" t="s">
        <v>1162</v>
      </c>
      <c r="I744" s="149"/>
      <c r="L744" s="33"/>
      <c r="M744" s="150"/>
      <c r="T744" s="57"/>
      <c r="AT744" s="18" t="s">
        <v>171</v>
      </c>
      <c r="AU744" s="18" t="s">
        <v>87</v>
      </c>
    </row>
    <row r="745" spans="2:65" s="13" customFormat="1" ht="10.199999999999999">
      <c r="B745" s="157"/>
      <c r="D745" s="147" t="s">
        <v>173</v>
      </c>
      <c r="E745" s="158" t="s">
        <v>1</v>
      </c>
      <c r="F745" s="159" t="s">
        <v>1163</v>
      </c>
      <c r="H745" s="160">
        <v>20.05</v>
      </c>
      <c r="I745" s="161"/>
      <c r="L745" s="157"/>
      <c r="M745" s="162"/>
      <c r="T745" s="163"/>
      <c r="AT745" s="158" t="s">
        <v>173</v>
      </c>
      <c r="AU745" s="158" t="s">
        <v>87</v>
      </c>
      <c r="AV745" s="13" t="s">
        <v>87</v>
      </c>
      <c r="AW745" s="13" t="s">
        <v>32</v>
      </c>
      <c r="AX745" s="13" t="s">
        <v>85</v>
      </c>
      <c r="AY745" s="158" t="s">
        <v>162</v>
      </c>
    </row>
    <row r="746" spans="2:65" s="1" customFormat="1" ht="33" customHeight="1">
      <c r="B746" s="33"/>
      <c r="C746" s="134" t="s">
        <v>1164</v>
      </c>
      <c r="D746" s="134" t="s">
        <v>164</v>
      </c>
      <c r="E746" s="135" t="s">
        <v>1165</v>
      </c>
      <c r="F746" s="136" t="s">
        <v>1166</v>
      </c>
      <c r="G746" s="137" t="s">
        <v>167</v>
      </c>
      <c r="H746" s="138">
        <v>17.940000000000001</v>
      </c>
      <c r="I746" s="139"/>
      <c r="J746" s="140">
        <f>ROUND(I746*H746,2)</f>
        <v>0</v>
      </c>
      <c r="K746" s="136" t="s">
        <v>168</v>
      </c>
      <c r="L746" s="33"/>
      <c r="M746" s="141" t="s">
        <v>1</v>
      </c>
      <c r="N746" s="142" t="s">
        <v>42</v>
      </c>
      <c r="P746" s="143">
        <f>O746*H746</f>
        <v>0</v>
      </c>
      <c r="Q746" s="143">
        <v>2.5999999999999998E-4</v>
      </c>
      <c r="R746" s="143">
        <f>Q746*H746</f>
        <v>4.6644E-3</v>
      </c>
      <c r="S746" s="143">
        <v>0</v>
      </c>
      <c r="T746" s="144">
        <f>S746*H746</f>
        <v>0</v>
      </c>
      <c r="AR746" s="145" t="s">
        <v>288</v>
      </c>
      <c r="AT746" s="145" t="s">
        <v>164</v>
      </c>
      <c r="AU746" s="145" t="s">
        <v>87</v>
      </c>
      <c r="AY746" s="18" t="s">
        <v>162</v>
      </c>
      <c r="BE746" s="146">
        <f>IF(N746="základní",J746,0)</f>
        <v>0</v>
      </c>
      <c r="BF746" s="146">
        <f>IF(N746="snížená",J746,0)</f>
        <v>0</v>
      </c>
      <c r="BG746" s="146">
        <f>IF(N746="zákl. přenesená",J746,0)</f>
        <v>0</v>
      </c>
      <c r="BH746" s="146">
        <f>IF(N746="sníž. přenesená",J746,0)</f>
        <v>0</v>
      </c>
      <c r="BI746" s="146">
        <f>IF(N746="nulová",J746,0)</f>
        <v>0</v>
      </c>
      <c r="BJ746" s="18" t="s">
        <v>85</v>
      </c>
      <c r="BK746" s="146">
        <f>ROUND(I746*H746,2)</f>
        <v>0</v>
      </c>
      <c r="BL746" s="18" t="s">
        <v>288</v>
      </c>
      <c r="BM746" s="145" t="s">
        <v>1167</v>
      </c>
    </row>
    <row r="747" spans="2:65" s="1" customFormat="1" ht="28.8">
      <c r="B747" s="33"/>
      <c r="D747" s="147" t="s">
        <v>171</v>
      </c>
      <c r="F747" s="148" t="s">
        <v>1168</v>
      </c>
      <c r="I747" s="149"/>
      <c r="L747" s="33"/>
      <c r="M747" s="150"/>
      <c r="T747" s="57"/>
      <c r="AT747" s="18" t="s">
        <v>171</v>
      </c>
      <c r="AU747" s="18" t="s">
        <v>87</v>
      </c>
    </row>
    <row r="748" spans="2:65" s="13" customFormat="1" ht="10.199999999999999">
      <c r="B748" s="157"/>
      <c r="D748" s="147" t="s">
        <v>173</v>
      </c>
      <c r="E748" s="158" t="s">
        <v>1</v>
      </c>
      <c r="F748" s="159" t="s">
        <v>1169</v>
      </c>
      <c r="H748" s="160">
        <v>4.2</v>
      </c>
      <c r="I748" s="161"/>
      <c r="L748" s="157"/>
      <c r="M748" s="162"/>
      <c r="T748" s="163"/>
      <c r="AT748" s="158" t="s">
        <v>173</v>
      </c>
      <c r="AU748" s="158" t="s">
        <v>87</v>
      </c>
      <c r="AV748" s="13" t="s">
        <v>87</v>
      </c>
      <c r="AW748" s="13" t="s">
        <v>32</v>
      </c>
      <c r="AX748" s="13" t="s">
        <v>77</v>
      </c>
      <c r="AY748" s="158" t="s">
        <v>162</v>
      </c>
    </row>
    <row r="749" spans="2:65" s="13" customFormat="1" ht="10.199999999999999">
      <c r="B749" s="157"/>
      <c r="D749" s="147" t="s">
        <v>173</v>
      </c>
      <c r="E749" s="158" t="s">
        <v>1</v>
      </c>
      <c r="F749" s="159" t="s">
        <v>1170</v>
      </c>
      <c r="H749" s="160">
        <v>7.62</v>
      </c>
      <c r="I749" s="161"/>
      <c r="L749" s="157"/>
      <c r="M749" s="162"/>
      <c r="T749" s="163"/>
      <c r="AT749" s="158" t="s">
        <v>173</v>
      </c>
      <c r="AU749" s="158" t="s">
        <v>87</v>
      </c>
      <c r="AV749" s="13" t="s">
        <v>87</v>
      </c>
      <c r="AW749" s="13" t="s">
        <v>32</v>
      </c>
      <c r="AX749" s="13" t="s">
        <v>77</v>
      </c>
      <c r="AY749" s="158" t="s">
        <v>162</v>
      </c>
    </row>
    <row r="750" spans="2:65" s="13" customFormat="1" ht="10.199999999999999">
      <c r="B750" s="157"/>
      <c r="D750" s="147" t="s">
        <v>173</v>
      </c>
      <c r="E750" s="158" t="s">
        <v>1</v>
      </c>
      <c r="F750" s="159" t="s">
        <v>1171</v>
      </c>
      <c r="H750" s="160">
        <v>6.12</v>
      </c>
      <c r="I750" s="161"/>
      <c r="L750" s="157"/>
      <c r="M750" s="162"/>
      <c r="T750" s="163"/>
      <c r="AT750" s="158" t="s">
        <v>173</v>
      </c>
      <c r="AU750" s="158" t="s">
        <v>87</v>
      </c>
      <c r="AV750" s="13" t="s">
        <v>87</v>
      </c>
      <c r="AW750" s="13" t="s">
        <v>32</v>
      </c>
      <c r="AX750" s="13" t="s">
        <v>77</v>
      </c>
      <c r="AY750" s="158" t="s">
        <v>162</v>
      </c>
    </row>
    <row r="751" spans="2:65" s="14" customFormat="1" ht="10.199999999999999">
      <c r="B751" s="164"/>
      <c r="D751" s="147" t="s">
        <v>173</v>
      </c>
      <c r="E751" s="165" t="s">
        <v>1</v>
      </c>
      <c r="F751" s="166" t="s">
        <v>189</v>
      </c>
      <c r="H751" s="167">
        <v>17.940000000000001</v>
      </c>
      <c r="I751" s="168"/>
      <c r="L751" s="164"/>
      <c r="M751" s="169"/>
      <c r="T751" s="170"/>
      <c r="AT751" s="165" t="s">
        <v>173</v>
      </c>
      <c r="AU751" s="165" t="s">
        <v>87</v>
      </c>
      <c r="AV751" s="14" t="s">
        <v>169</v>
      </c>
      <c r="AW751" s="14" t="s">
        <v>32</v>
      </c>
      <c r="AX751" s="14" t="s">
        <v>85</v>
      </c>
      <c r="AY751" s="165" t="s">
        <v>162</v>
      </c>
    </row>
    <row r="752" spans="2:65" s="1" customFormat="1" ht="24.15" customHeight="1">
      <c r="B752" s="33"/>
      <c r="C752" s="178" t="s">
        <v>1172</v>
      </c>
      <c r="D752" s="178" t="s">
        <v>363</v>
      </c>
      <c r="E752" s="179" t="s">
        <v>1173</v>
      </c>
      <c r="F752" s="180" t="s">
        <v>1174</v>
      </c>
      <c r="G752" s="181" t="s">
        <v>167</v>
      </c>
      <c r="H752" s="182">
        <v>17.940000000000001</v>
      </c>
      <c r="I752" s="183"/>
      <c r="J752" s="184">
        <f>ROUND(I752*H752,2)</f>
        <v>0</v>
      </c>
      <c r="K752" s="180" t="s">
        <v>168</v>
      </c>
      <c r="L752" s="185"/>
      <c r="M752" s="186" t="s">
        <v>1</v>
      </c>
      <c r="N752" s="187" t="s">
        <v>42</v>
      </c>
      <c r="P752" s="143">
        <f>O752*H752</f>
        <v>0</v>
      </c>
      <c r="Q752" s="143">
        <v>3.4720000000000001E-2</v>
      </c>
      <c r="R752" s="143">
        <f>Q752*H752</f>
        <v>0.62287680000000001</v>
      </c>
      <c r="S752" s="143">
        <v>0</v>
      </c>
      <c r="T752" s="144">
        <f>S752*H752</f>
        <v>0</v>
      </c>
      <c r="AR752" s="145" t="s">
        <v>436</v>
      </c>
      <c r="AT752" s="145" t="s">
        <v>363</v>
      </c>
      <c r="AU752" s="145" t="s">
        <v>87</v>
      </c>
      <c r="AY752" s="18" t="s">
        <v>162</v>
      </c>
      <c r="BE752" s="146">
        <f>IF(N752="základní",J752,0)</f>
        <v>0</v>
      </c>
      <c r="BF752" s="146">
        <f>IF(N752="snížená",J752,0)</f>
        <v>0</v>
      </c>
      <c r="BG752" s="146">
        <f>IF(N752="zákl. přenesená",J752,0)</f>
        <v>0</v>
      </c>
      <c r="BH752" s="146">
        <f>IF(N752="sníž. přenesená",J752,0)</f>
        <v>0</v>
      </c>
      <c r="BI752" s="146">
        <f>IF(N752="nulová",J752,0)</f>
        <v>0</v>
      </c>
      <c r="BJ752" s="18" t="s">
        <v>85</v>
      </c>
      <c r="BK752" s="146">
        <f>ROUND(I752*H752,2)</f>
        <v>0</v>
      </c>
      <c r="BL752" s="18" t="s">
        <v>288</v>
      </c>
      <c r="BM752" s="145" t="s">
        <v>1175</v>
      </c>
    </row>
    <row r="753" spans="2:65" s="1" customFormat="1" ht="19.2">
      <c r="B753" s="33"/>
      <c r="D753" s="147" t="s">
        <v>171</v>
      </c>
      <c r="F753" s="148" t="s">
        <v>1176</v>
      </c>
      <c r="I753" s="149"/>
      <c r="L753" s="33"/>
      <c r="M753" s="150"/>
      <c r="T753" s="57"/>
      <c r="AT753" s="18" t="s">
        <v>171</v>
      </c>
      <c r="AU753" s="18" t="s">
        <v>87</v>
      </c>
    </row>
    <row r="754" spans="2:65" s="13" customFormat="1" ht="10.199999999999999">
      <c r="B754" s="157"/>
      <c r="D754" s="147" t="s">
        <v>173</v>
      </c>
      <c r="E754" s="158" t="s">
        <v>1</v>
      </c>
      <c r="F754" s="159" t="s">
        <v>1169</v>
      </c>
      <c r="H754" s="160">
        <v>4.2</v>
      </c>
      <c r="I754" s="161"/>
      <c r="L754" s="157"/>
      <c r="M754" s="162"/>
      <c r="T754" s="163"/>
      <c r="AT754" s="158" t="s">
        <v>173</v>
      </c>
      <c r="AU754" s="158" t="s">
        <v>87</v>
      </c>
      <c r="AV754" s="13" t="s">
        <v>87</v>
      </c>
      <c r="AW754" s="13" t="s">
        <v>32</v>
      </c>
      <c r="AX754" s="13" t="s">
        <v>77</v>
      </c>
      <c r="AY754" s="158" t="s">
        <v>162</v>
      </c>
    </row>
    <row r="755" spans="2:65" s="13" customFormat="1" ht="10.199999999999999">
      <c r="B755" s="157"/>
      <c r="D755" s="147" t="s">
        <v>173</v>
      </c>
      <c r="E755" s="158" t="s">
        <v>1</v>
      </c>
      <c r="F755" s="159" t="s">
        <v>1170</v>
      </c>
      <c r="H755" s="160">
        <v>7.62</v>
      </c>
      <c r="I755" s="161"/>
      <c r="L755" s="157"/>
      <c r="M755" s="162"/>
      <c r="T755" s="163"/>
      <c r="AT755" s="158" t="s">
        <v>173</v>
      </c>
      <c r="AU755" s="158" t="s">
        <v>87</v>
      </c>
      <c r="AV755" s="13" t="s">
        <v>87</v>
      </c>
      <c r="AW755" s="13" t="s">
        <v>32</v>
      </c>
      <c r="AX755" s="13" t="s">
        <v>77</v>
      </c>
      <c r="AY755" s="158" t="s">
        <v>162</v>
      </c>
    </row>
    <row r="756" spans="2:65" s="13" customFormat="1" ht="10.199999999999999">
      <c r="B756" s="157"/>
      <c r="D756" s="147" t="s">
        <v>173</v>
      </c>
      <c r="E756" s="158" t="s">
        <v>1</v>
      </c>
      <c r="F756" s="159" t="s">
        <v>1171</v>
      </c>
      <c r="H756" s="160">
        <v>6.12</v>
      </c>
      <c r="I756" s="161"/>
      <c r="L756" s="157"/>
      <c r="M756" s="162"/>
      <c r="T756" s="163"/>
      <c r="AT756" s="158" t="s">
        <v>173</v>
      </c>
      <c r="AU756" s="158" t="s">
        <v>87</v>
      </c>
      <c r="AV756" s="13" t="s">
        <v>87</v>
      </c>
      <c r="AW756" s="13" t="s">
        <v>32</v>
      </c>
      <c r="AX756" s="13" t="s">
        <v>77</v>
      </c>
      <c r="AY756" s="158" t="s">
        <v>162</v>
      </c>
    </row>
    <row r="757" spans="2:65" s="14" customFormat="1" ht="10.199999999999999">
      <c r="B757" s="164"/>
      <c r="D757" s="147" t="s">
        <v>173</v>
      </c>
      <c r="E757" s="165" t="s">
        <v>1</v>
      </c>
      <c r="F757" s="166" t="s">
        <v>189</v>
      </c>
      <c r="H757" s="167">
        <v>17.940000000000001</v>
      </c>
      <c r="I757" s="168"/>
      <c r="L757" s="164"/>
      <c r="M757" s="169"/>
      <c r="T757" s="170"/>
      <c r="AT757" s="165" t="s">
        <v>173</v>
      </c>
      <c r="AU757" s="165" t="s">
        <v>87</v>
      </c>
      <c r="AV757" s="14" t="s">
        <v>169</v>
      </c>
      <c r="AW757" s="14" t="s">
        <v>32</v>
      </c>
      <c r="AX757" s="14" t="s">
        <v>85</v>
      </c>
      <c r="AY757" s="165" t="s">
        <v>162</v>
      </c>
    </row>
    <row r="758" spans="2:65" s="1" customFormat="1" ht="33" customHeight="1">
      <c r="B758" s="33"/>
      <c r="C758" s="134" t="s">
        <v>1177</v>
      </c>
      <c r="D758" s="134" t="s">
        <v>164</v>
      </c>
      <c r="E758" s="135" t="s">
        <v>1178</v>
      </c>
      <c r="F758" s="136" t="s">
        <v>1179</v>
      </c>
      <c r="G758" s="137" t="s">
        <v>167</v>
      </c>
      <c r="H758" s="138">
        <v>9</v>
      </c>
      <c r="I758" s="139"/>
      <c r="J758" s="140">
        <f>ROUND(I758*H758,2)</f>
        <v>0</v>
      </c>
      <c r="K758" s="136" t="s">
        <v>168</v>
      </c>
      <c r="L758" s="33"/>
      <c r="M758" s="141" t="s">
        <v>1</v>
      </c>
      <c r="N758" s="142" t="s">
        <v>42</v>
      </c>
      <c r="P758" s="143">
        <f>O758*H758</f>
        <v>0</v>
      </c>
      <c r="Q758" s="143">
        <v>2.7E-4</v>
      </c>
      <c r="R758" s="143">
        <f>Q758*H758</f>
        <v>2.4299999999999999E-3</v>
      </c>
      <c r="S758" s="143">
        <v>0</v>
      </c>
      <c r="T758" s="144">
        <f>S758*H758</f>
        <v>0</v>
      </c>
      <c r="AR758" s="145" t="s">
        <v>288</v>
      </c>
      <c r="AT758" s="145" t="s">
        <v>164</v>
      </c>
      <c r="AU758" s="145" t="s">
        <v>87</v>
      </c>
      <c r="AY758" s="18" t="s">
        <v>162</v>
      </c>
      <c r="BE758" s="146">
        <f>IF(N758="základní",J758,0)</f>
        <v>0</v>
      </c>
      <c r="BF758" s="146">
        <f>IF(N758="snížená",J758,0)</f>
        <v>0</v>
      </c>
      <c r="BG758" s="146">
        <f>IF(N758="zákl. přenesená",J758,0)</f>
        <v>0</v>
      </c>
      <c r="BH758" s="146">
        <f>IF(N758="sníž. přenesená",J758,0)</f>
        <v>0</v>
      </c>
      <c r="BI758" s="146">
        <f>IF(N758="nulová",J758,0)</f>
        <v>0</v>
      </c>
      <c r="BJ758" s="18" t="s">
        <v>85</v>
      </c>
      <c r="BK758" s="146">
        <f>ROUND(I758*H758,2)</f>
        <v>0</v>
      </c>
      <c r="BL758" s="18" t="s">
        <v>288</v>
      </c>
      <c r="BM758" s="145" t="s">
        <v>1180</v>
      </c>
    </row>
    <row r="759" spans="2:65" s="1" customFormat="1" ht="28.8">
      <c r="B759" s="33"/>
      <c r="D759" s="147" t="s">
        <v>171</v>
      </c>
      <c r="F759" s="148" t="s">
        <v>1181</v>
      </c>
      <c r="I759" s="149"/>
      <c r="L759" s="33"/>
      <c r="M759" s="150"/>
      <c r="T759" s="57"/>
      <c r="AT759" s="18" t="s">
        <v>171</v>
      </c>
      <c r="AU759" s="18" t="s">
        <v>87</v>
      </c>
    </row>
    <row r="760" spans="2:65" s="13" customFormat="1" ht="10.199999999999999">
      <c r="B760" s="157"/>
      <c r="D760" s="147" t="s">
        <v>173</v>
      </c>
      <c r="E760" s="158" t="s">
        <v>1</v>
      </c>
      <c r="F760" s="159" t="s">
        <v>1182</v>
      </c>
      <c r="H760" s="160">
        <v>9</v>
      </c>
      <c r="I760" s="161"/>
      <c r="L760" s="157"/>
      <c r="M760" s="162"/>
      <c r="T760" s="163"/>
      <c r="AT760" s="158" t="s">
        <v>173</v>
      </c>
      <c r="AU760" s="158" t="s">
        <v>87</v>
      </c>
      <c r="AV760" s="13" t="s">
        <v>87</v>
      </c>
      <c r="AW760" s="13" t="s">
        <v>32</v>
      </c>
      <c r="AX760" s="13" t="s">
        <v>85</v>
      </c>
      <c r="AY760" s="158" t="s">
        <v>162</v>
      </c>
    </row>
    <row r="761" spans="2:65" s="1" customFormat="1" ht="33" customHeight="1">
      <c r="B761" s="33"/>
      <c r="C761" s="178" t="s">
        <v>1183</v>
      </c>
      <c r="D761" s="178" t="s">
        <v>363</v>
      </c>
      <c r="E761" s="179" t="s">
        <v>1184</v>
      </c>
      <c r="F761" s="180" t="s">
        <v>1185</v>
      </c>
      <c r="G761" s="181" t="s">
        <v>167</v>
      </c>
      <c r="H761" s="182">
        <v>9</v>
      </c>
      <c r="I761" s="183"/>
      <c r="J761" s="184">
        <f>ROUND(I761*H761,2)</f>
        <v>0</v>
      </c>
      <c r="K761" s="180" t="s">
        <v>168</v>
      </c>
      <c r="L761" s="185"/>
      <c r="M761" s="186" t="s">
        <v>1</v>
      </c>
      <c r="N761" s="187" t="s">
        <v>42</v>
      </c>
      <c r="P761" s="143">
        <f>O761*H761</f>
        <v>0</v>
      </c>
      <c r="Q761" s="143">
        <v>3.6810000000000002E-2</v>
      </c>
      <c r="R761" s="143">
        <f>Q761*H761</f>
        <v>0.33129000000000003</v>
      </c>
      <c r="S761" s="143">
        <v>0</v>
      </c>
      <c r="T761" s="144">
        <f>S761*H761</f>
        <v>0</v>
      </c>
      <c r="AR761" s="145" t="s">
        <v>436</v>
      </c>
      <c r="AT761" s="145" t="s">
        <v>363</v>
      </c>
      <c r="AU761" s="145" t="s">
        <v>87</v>
      </c>
      <c r="AY761" s="18" t="s">
        <v>162</v>
      </c>
      <c r="BE761" s="146">
        <f>IF(N761="základní",J761,0)</f>
        <v>0</v>
      </c>
      <c r="BF761" s="146">
        <f>IF(N761="snížená",J761,0)</f>
        <v>0</v>
      </c>
      <c r="BG761" s="146">
        <f>IF(N761="zákl. přenesená",J761,0)</f>
        <v>0</v>
      </c>
      <c r="BH761" s="146">
        <f>IF(N761="sníž. přenesená",J761,0)</f>
        <v>0</v>
      </c>
      <c r="BI761" s="146">
        <f>IF(N761="nulová",J761,0)</f>
        <v>0</v>
      </c>
      <c r="BJ761" s="18" t="s">
        <v>85</v>
      </c>
      <c r="BK761" s="146">
        <f>ROUND(I761*H761,2)</f>
        <v>0</v>
      </c>
      <c r="BL761" s="18" t="s">
        <v>288</v>
      </c>
      <c r="BM761" s="145" t="s">
        <v>1186</v>
      </c>
    </row>
    <row r="762" spans="2:65" s="1" customFormat="1" ht="19.2">
      <c r="B762" s="33"/>
      <c r="D762" s="147" t="s">
        <v>171</v>
      </c>
      <c r="F762" s="148" t="s">
        <v>1187</v>
      </c>
      <c r="I762" s="149"/>
      <c r="L762" s="33"/>
      <c r="M762" s="150"/>
      <c r="T762" s="57"/>
      <c r="AT762" s="18" t="s">
        <v>171</v>
      </c>
      <c r="AU762" s="18" t="s">
        <v>87</v>
      </c>
    </row>
    <row r="763" spans="2:65" s="1" customFormat="1" ht="24.15" customHeight="1">
      <c r="B763" s="33"/>
      <c r="C763" s="134" t="s">
        <v>1188</v>
      </c>
      <c r="D763" s="134" t="s">
        <v>164</v>
      </c>
      <c r="E763" s="135" t="s">
        <v>1189</v>
      </c>
      <c r="F763" s="136" t="s">
        <v>1190</v>
      </c>
      <c r="G763" s="137" t="s">
        <v>647</v>
      </c>
      <c r="H763" s="138">
        <v>2</v>
      </c>
      <c r="I763" s="139"/>
      <c r="J763" s="140">
        <f>ROUND(I763*H763,2)</f>
        <v>0</v>
      </c>
      <c r="K763" s="136" t="s">
        <v>168</v>
      </c>
      <c r="L763" s="33"/>
      <c r="M763" s="141" t="s">
        <v>1</v>
      </c>
      <c r="N763" s="142" t="s">
        <v>42</v>
      </c>
      <c r="P763" s="143">
        <f>O763*H763</f>
        <v>0</v>
      </c>
      <c r="Q763" s="143">
        <v>2.5999999999999998E-4</v>
      </c>
      <c r="R763" s="143">
        <f>Q763*H763</f>
        <v>5.1999999999999995E-4</v>
      </c>
      <c r="S763" s="143">
        <v>0</v>
      </c>
      <c r="T763" s="144">
        <f>S763*H763</f>
        <v>0</v>
      </c>
      <c r="AR763" s="145" t="s">
        <v>288</v>
      </c>
      <c r="AT763" s="145" t="s">
        <v>164</v>
      </c>
      <c r="AU763" s="145" t="s">
        <v>87</v>
      </c>
      <c r="AY763" s="18" t="s">
        <v>162</v>
      </c>
      <c r="BE763" s="146">
        <f>IF(N763="základní",J763,0)</f>
        <v>0</v>
      </c>
      <c r="BF763" s="146">
        <f>IF(N763="snížená",J763,0)</f>
        <v>0</v>
      </c>
      <c r="BG763" s="146">
        <f>IF(N763="zákl. přenesená",J763,0)</f>
        <v>0</v>
      </c>
      <c r="BH763" s="146">
        <f>IF(N763="sníž. přenesená",J763,0)</f>
        <v>0</v>
      </c>
      <c r="BI763" s="146">
        <f>IF(N763="nulová",J763,0)</f>
        <v>0</v>
      </c>
      <c r="BJ763" s="18" t="s">
        <v>85</v>
      </c>
      <c r="BK763" s="146">
        <f>ROUND(I763*H763,2)</f>
        <v>0</v>
      </c>
      <c r="BL763" s="18" t="s">
        <v>288</v>
      </c>
      <c r="BM763" s="145" t="s">
        <v>1191</v>
      </c>
    </row>
    <row r="764" spans="2:65" s="1" customFormat="1" ht="19.2">
      <c r="B764" s="33"/>
      <c r="D764" s="147" t="s">
        <v>171</v>
      </c>
      <c r="F764" s="148" t="s">
        <v>1192</v>
      </c>
      <c r="I764" s="149"/>
      <c r="L764" s="33"/>
      <c r="M764" s="150"/>
      <c r="T764" s="57"/>
      <c r="AT764" s="18" t="s">
        <v>171</v>
      </c>
      <c r="AU764" s="18" t="s">
        <v>87</v>
      </c>
    </row>
    <row r="765" spans="2:65" s="13" customFormat="1" ht="10.199999999999999">
      <c r="B765" s="157"/>
      <c r="D765" s="147" t="s">
        <v>173</v>
      </c>
      <c r="E765" s="158" t="s">
        <v>1</v>
      </c>
      <c r="F765" s="159" t="s">
        <v>1193</v>
      </c>
      <c r="H765" s="160">
        <v>2</v>
      </c>
      <c r="I765" s="161"/>
      <c r="L765" s="157"/>
      <c r="M765" s="162"/>
      <c r="T765" s="163"/>
      <c r="AT765" s="158" t="s">
        <v>173</v>
      </c>
      <c r="AU765" s="158" t="s">
        <v>87</v>
      </c>
      <c r="AV765" s="13" t="s">
        <v>87</v>
      </c>
      <c r="AW765" s="13" t="s">
        <v>32</v>
      </c>
      <c r="AX765" s="13" t="s">
        <v>85</v>
      </c>
      <c r="AY765" s="158" t="s">
        <v>162</v>
      </c>
    </row>
    <row r="766" spans="2:65" s="1" customFormat="1" ht="24.15" customHeight="1">
      <c r="B766" s="33"/>
      <c r="C766" s="178" t="s">
        <v>1194</v>
      </c>
      <c r="D766" s="178" t="s">
        <v>363</v>
      </c>
      <c r="E766" s="179" t="s">
        <v>1195</v>
      </c>
      <c r="F766" s="180" t="s">
        <v>1196</v>
      </c>
      <c r="G766" s="181" t="s">
        <v>167</v>
      </c>
      <c r="H766" s="182">
        <v>1.32</v>
      </c>
      <c r="I766" s="183"/>
      <c r="J766" s="184">
        <f>ROUND(I766*H766,2)</f>
        <v>0</v>
      </c>
      <c r="K766" s="180" t="s">
        <v>168</v>
      </c>
      <c r="L766" s="185"/>
      <c r="M766" s="186" t="s">
        <v>1</v>
      </c>
      <c r="N766" s="187" t="s">
        <v>42</v>
      </c>
      <c r="P766" s="143">
        <f>O766*H766</f>
        <v>0</v>
      </c>
      <c r="Q766" s="143">
        <v>3.7499999999999999E-2</v>
      </c>
      <c r="R766" s="143">
        <f>Q766*H766</f>
        <v>4.9500000000000002E-2</v>
      </c>
      <c r="S766" s="143">
        <v>0</v>
      </c>
      <c r="T766" s="144">
        <f>S766*H766</f>
        <v>0</v>
      </c>
      <c r="AR766" s="145" t="s">
        <v>436</v>
      </c>
      <c r="AT766" s="145" t="s">
        <v>363</v>
      </c>
      <c r="AU766" s="145" t="s">
        <v>87</v>
      </c>
      <c r="AY766" s="18" t="s">
        <v>162</v>
      </c>
      <c r="BE766" s="146">
        <f>IF(N766="základní",J766,0)</f>
        <v>0</v>
      </c>
      <c r="BF766" s="146">
        <f>IF(N766="snížená",J766,0)</f>
        <v>0</v>
      </c>
      <c r="BG766" s="146">
        <f>IF(N766="zákl. přenesená",J766,0)</f>
        <v>0</v>
      </c>
      <c r="BH766" s="146">
        <f>IF(N766="sníž. přenesená",J766,0)</f>
        <v>0</v>
      </c>
      <c r="BI766" s="146">
        <f>IF(N766="nulová",J766,0)</f>
        <v>0</v>
      </c>
      <c r="BJ766" s="18" t="s">
        <v>85</v>
      </c>
      <c r="BK766" s="146">
        <f>ROUND(I766*H766,2)</f>
        <v>0</v>
      </c>
      <c r="BL766" s="18" t="s">
        <v>288</v>
      </c>
      <c r="BM766" s="145" t="s">
        <v>1197</v>
      </c>
    </row>
    <row r="767" spans="2:65" s="1" customFormat="1" ht="10.199999999999999">
      <c r="B767" s="33"/>
      <c r="D767" s="147" t="s">
        <v>171</v>
      </c>
      <c r="F767" s="148" t="s">
        <v>1198</v>
      </c>
      <c r="I767" s="149"/>
      <c r="L767" s="33"/>
      <c r="M767" s="150"/>
      <c r="T767" s="57"/>
      <c r="AT767" s="18" t="s">
        <v>171</v>
      </c>
      <c r="AU767" s="18" t="s">
        <v>87</v>
      </c>
    </row>
    <row r="768" spans="2:65" s="12" customFormat="1" ht="10.199999999999999">
      <c r="B768" s="151"/>
      <c r="D768" s="147" t="s">
        <v>173</v>
      </c>
      <c r="E768" s="152" t="s">
        <v>1</v>
      </c>
      <c r="F768" s="153" t="s">
        <v>1199</v>
      </c>
      <c r="H768" s="152" t="s">
        <v>1</v>
      </c>
      <c r="I768" s="154"/>
      <c r="L768" s="151"/>
      <c r="M768" s="155"/>
      <c r="T768" s="156"/>
      <c r="AT768" s="152" t="s">
        <v>173</v>
      </c>
      <c r="AU768" s="152" t="s">
        <v>87</v>
      </c>
      <c r="AV768" s="12" t="s">
        <v>85</v>
      </c>
      <c r="AW768" s="12" t="s">
        <v>32</v>
      </c>
      <c r="AX768" s="12" t="s">
        <v>77</v>
      </c>
      <c r="AY768" s="152" t="s">
        <v>162</v>
      </c>
    </row>
    <row r="769" spans="2:65" s="13" customFormat="1" ht="10.199999999999999">
      <c r="B769" s="157"/>
      <c r="D769" s="147" t="s">
        <v>173</v>
      </c>
      <c r="E769" s="158" t="s">
        <v>1</v>
      </c>
      <c r="F769" s="159" t="s">
        <v>1200</v>
      </c>
      <c r="H769" s="160">
        <v>1.32</v>
      </c>
      <c r="I769" s="161"/>
      <c r="L769" s="157"/>
      <c r="M769" s="162"/>
      <c r="T769" s="163"/>
      <c r="AT769" s="158" t="s">
        <v>173</v>
      </c>
      <c r="AU769" s="158" t="s">
        <v>87</v>
      </c>
      <c r="AV769" s="13" t="s">
        <v>87</v>
      </c>
      <c r="AW769" s="13" t="s">
        <v>32</v>
      </c>
      <c r="AX769" s="13" t="s">
        <v>85</v>
      </c>
      <c r="AY769" s="158" t="s">
        <v>162</v>
      </c>
    </row>
    <row r="770" spans="2:65" s="1" customFormat="1" ht="24.15" customHeight="1">
      <c r="B770" s="33"/>
      <c r="C770" s="134" t="s">
        <v>1201</v>
      </c>
      <c r="D770" s="134" t="s">
        <v>164</v>
      </c>
      <c r="E770" s="135" t="s">
        <v>1202</v>
      </c>
      <c r="F770" s="136" t="s">
        <v>1203</v>
      </c>
      <c r="G770" s="137" t="s">
        <v>647</v>
      </c>
      <c r="H770" s="138">
        <v>1</v>
      </c>
      <c r="I770" s="139"/>
      <c r="J770" s="140">
        <f>ROUND(I770*H770,2)</f>
        <v>0</v>
      </c>
      <c r="K770" s="136" t="s">
        <v>168</v>
      </c>
      <c r="L770" s="33"/>
      <c r="M770" s="141" t="s">
        <v>1</v>
      </c>
      <c r="N770" s="142" t="s">
        <v>42</v>
      </c>
      <c r="P770" s="143">
        <f>O770*H770</f>
        <v>0</v>
      </c>
      <c r="Q770" s="143">
        <v>2.7E-4</v>
      </c>
      <c r="R770" s="143">
        <f>Q770*H770</f>
        <v>2.7E-4</v>
      </c>
      <c r="S770" s="143">
        <v>0</v>
      </c>
      <c r="T770" s="144">
        <f>S770*H770</f>
        <v>0</v>
      </c>
      <c r="AR770" s="145" t="s">
        <v>288</v>
      </c>
      <c r="AT770" s="145" t="s">
        <v>164</v>
      </c>
      <c r="AU770" s="145" t="s">
        <v>87</v>
      </c>
      <c r="AY770" s="18" t="s">
        <v>162</v>
      </c>
      <c r="BE770" s="146">
        <f>IF(N770="základní",J770,0)</f>
        <v>0</v>
      </c>
      <c r="BF770" s="146">
        <f>IF(N770="snížená",J770,0)</f>
        <v>0</v>
      </c>
      <c r="BG770" s="146">
        <f>IF(N770="zákl. přenesená",J770,0)</f>
        <v>0</v>
      </c>
      <c r="BH770" s="146">
        <f>IF(N770="sníž. přenesená",J770,0)</f>
        <v>0</v>
      </c>
      <c r="BI770" s="146">
        <f>IF(N770="nulová",J770,0)</f>
        <v>0</v>
      </c>
      <c r="BJ770" s="18" t="s">
        <v>85</v>
      </c>
      <c r="BK770" s="146">
        <f>ROUND(I770*H770,2)</f>
        <v>0</v>
      </c>
      <c r="BL770" s="18" t="s">
        <v>288</v>
      </c>
      <c r="BM770" s="145" t="s">
        <v>1204</v>
      </c>
    </row>
    <row r="771" spans="2:65" s="1" customFormat="1" ht="28.8">
      <c r="B771" s="33"/>
      <c r="D771" s="147" t="s">
        <v>171</v>
      </c>
      <c r="F771" s="148" t="s">
        <v>1205</v>
      </c>
      <c r="I771" s="149"/>
      <c r="L771" s="33"/>
      <c r="M771" s="150"/>
      <c r="T771" s="57"/>
      <c r="AT771" s="18" t="s">
        <v>171</v>
      </c>
      <c r="AU771" s="18" t="s">
        <v>87</v>
      </c>
    </row>
    <row r="772" spans="2:65" s="12" customFormat="1" ht="10.199999999999999">
      <c r="B772" s="151"/>
      <c r="D772" s="147" t="s">
        <v>173</v>
      </c>
      <c r="E772" s="152" t="s">
        <v>1</v>
      </c>
      <c r="F772" s="153" t="s">
        <v>1206</v>
      </c>
      <c r="H772" s="152" t="s">
        <v>1</v>
      </c>
      <c r="I772" s="154"/>
      <c r="L772" s="151"/>
      <c r="M772" s="155"/>
      <c r="T772" s="156"/>
      <c r="AT772" s="152" t="s">
        <v>173</v>
      </c>
      <c r="AU772" s="152" t="s">
        <v>87</v>
      </c>
      <c r="AV772" s="12" t="s">
        <v>85</v>
      </c>
      <c r="AW772" s="12" t="s">
        <v>32</v>
      </c>
      <c r="AX772" s="12" t="s">
        <v>77</v>
      </c>
      <c r="AY772" s="152" t="s">
        <v>162</v>
      </c>
    </row>
    <row r="773" spans="2:65" s="13" customFormat="1" ht="10.199999999999999">
      <c r="B773" s="157"/>
      <c r="D773" s="147" t="s">
        <v>173</v>
      </c>
      <c r="E773" s="158" t="s">
        <v>1</v>
      </c>
      <c r="F773" s="159" t="s">
        <v>85</v>
      </c>
      <c r="H773" s="160">
        <v>1</v>
      </c>
      <c r="I773" s="161"/>
      <c r="L773" s="157"/>
      <c r="M773" s="162"/>
      <c r="T773" s="163"/>
      <c r="AT773" s="158" t="s">
        <v>173</v>
      </c>
      <c r="AU773" s="158" t="s">
        <v>87</v>
      </c>
      <c r="AV773" s="13" t="s">
        <v>87</v>
      </c>
      <c r="AW773" s="13" t="s">
        <v>32</v>
      </c>
      <c r="AX773" s="13" t="s">
        <v>85</v>
      </c>
      <c r="AY773" s="158" t="s">
        <v>162</v>
      </c>
    </row>
    <row r="774" spans="2:65" s="1" customFormat="1" ht="24.15" customHeight="1">
      <c r="B774" s="33"/>
      <c r="C774" s="178" t="s">
        <v>1207</v>
      </c>
      <c r="D774" s="178" t="s">
        <v>363</v>
      </c>
      <c r="E774" s="179" t="s">
        <v>1208</v>
      </c>
      <c r="F774" s="180" t="s">
        <v>1209</v>
      </c>
      <c r="G774" s="181" t="s">
        <v>167</v>
      </c>
      <c r="H774" s="182">
        <v>0.72</v>
      </c>
      <c r="I774" s="183"/>
      <c r="J774" s="184">
        <f>ROUND(I774*H774,2)</f>
        <v>0</v>
      </c>
      <c r="K774" s="180" t="s">
        <v>168</v>
      </c>
      <c r="L774" s="185"/>
      <c r="M774" s="186" t="s">
        <v>1</v>
      </c>
      <c r="N774" s="187" t="s">
        <v>42</v>
      </c>
      <c r="P774" s="143">
        <f>O774*H774</f>
        <v>0</v>
      </c>
      <c r="Q774" s="143">
        <v>4.0280000000000003E-2</v>
      </c>
      <c r="R774" s="143">
        <f>Q774*H774</f>
        <v>2.9001600000000002E-2</v>
      </c>
      <c r="S774" s="143">
        <v>0</v>
      </c>
      <c r="T774" s="144">
        <f>S774*H774</f>
        <v>0</v>
      </c>
      <c r="AR774" s="145" t="s">
        <v>436</v>
      </c>
      <c r="AT774" s="145" t="s">
        <v>363</v>
      </c>
      <c r="AU774" s="145" t="s">
        <v>87</v>
      </c>
      <c r="AY774" s="18" t="s">
        <v>162</v>
      </c>
      <c r="BE774" s="146">
        <f>IF(N774="základní",J774,0)</f>
        <v>0</v>
      </c>
      <c r="BF774" s="146">
        <f>IF(N774="snížená",J774,0)</f>
        <v>0</v>
      </c>
      <c r="BG774" s="146">
        <f>IF(N774="zákl. přenesená",J774,0)</f>
        <v>0</v>
      </c>
      <c r="BH774" s="146">
        <f>IF(N774="sníž. přenesená",J774,0)</f>
        <v>0</v>
      </c>
      <c r="BI774" s="146">
        <f>IF(N774="nulová",J774,0)</f>
        <v>0</v>
      </c>
      <c r="BJ774" s="18" t="s">
        <v>85</v>
      </c>
      <c r="BK774" s="146">
        <f>ROUND(I774*H774,2)</f>
        <v>0</v>
      </c>
      <c r="BL774" s="18" t="s">
        <v>288</v>
      </c>
      <c r="BM774" s="145" t="s">
        <v>1210</v>
      </c>
    </row>
    <row r="775" spans="2:65" s="1" customFormat="1" ht="10.199999999999999">
      <c r="B775" s="33"/>
      <c r="D775" s="147" t="s">
        <v>171</v>
      </c>
      <c r="F775" s="148" t="s">
        <v>1211</v>
      </c>
      <c r="I775" s="149"/>
      <c r="L775" s="33"/>
      <c r="M775" s="150"/>
      <c r="T775" s="57"/>
      <c r="AT775" s="18" t="s">
        <v>171</v>
      </c>
      <c r="AU775" s="18" t="s">
        <v>87</v>
      </c>
    </row>
    <row r="776" spans="2:65" s="13" customFormat="1" ht="10.199999999999999">
      <c r="B776" s="157"/>
      <c r="D776" s="147" t="s">
        <v>173</v>
      </c>
      <c r="E776" s="158" t="s">
        <v>1</v>
      </c>
      <c r="F776" s="159" t="s">
        <v>1212</v>
      </c>
      <c r="H776" s="160">
        <v>0.72</v>
      </c>
      <c r="I776" s="161"/>
      <c r="L776" s="157"/>
      <c r="M776" s="162"/>
      <c r="T776" s="163"/>
      <c r="AT776" s="158" t="s">
        <v>173</v>
      </c>
      <c r="AU776" s="158" t="s">
        <v>87</v>
      </c>
      <c r="AV776" s="13" t="s">
        <v>87</v>
      </c>
      <c r="AW776" s="13" t="s">
        <v>32</v>
      </c>
      <c r="AX776" s="13" t="s">
        <v>85</v>
      </c>
      <c r="AY776" s="158" t="s">
        <v>162</v>
      </c>
    </row>
    <row r="777" spans="2:65" s="1" customFormat="1" ht="24.15" customHeight="1">
      <c r="B777" s="33"/>
      <c r="C777" s="134" t="s">
        <v>1213</v>
      </c>
      <c r="D777" s="134" t="s">
        <v>164</v>
      </c>
      <c r="E777" s="135" t="s">
        <v>1214</v>
      </c>
      <c r="F777" s="136" t="s">
        <v>1215</v>
      </c>
      <c r="G777" s="137" t="s">
        <v>647</v>
      </c>
      <c r="H777" s="138">
        <v>7</v>
      </c>
      <c r="I777" s="139"/>
      <c r="J777" s="140">
        <f>ROUND(I777*H777,2)</f>
        <v>0</v>
      </c>
      <c r="K777" s="136" t="s">
        <v>168</v>
      </c>
      <c r="L777" s="33"/>
      <c r="M777" s="141" t="s">
        <v>1</v>
      </c>
      <c r="N777" s="142" t="s">
        <v>42</v>
      </c>
      <c r="P777" s="143">
        <f>O777*H777</f>
        <v>0</v>
      </c>
      <c r="Q777" s="143">
        <v>0</v>
      </c>
      <c r="R777" s="143">
        <f>Q777*H777</f>
        <v>0</v>
      </c>
      <c r="S777" s="143">
        <v>0</v>
      </c>
      <c r="T777" s="144">
        <f>S777*H777</f>
        <v>0</v>
      </c>
      <c r="AR777" s="145" t="s">
        <v>288</v>
      </c>
      <c r="AT777" s="145" t="s">
        <v>164</v>
      </c>
      <c r="AU777" s="145" t="s">
        <v>87</v>
      </c>
      <c r="AY777" s="18" t="s">
        <v>162</v>
      </c>
      <c r="BE777" s="146">
        <f>IF(N777="základní",J777,0)</f>
        <v>0</v>
      </c>
      <c r="BF777" s="146">
        <f>IF(N777="snížená",J777,0)</f>
        <v>0</v>
      </c>
      <c r="BG777" s="146">
        <f>IF(N777="zákl. přenesená",J777,0)</f>
        <v>0</v>
      </c>
      <c r="BH777" s="146">
        <f>IF(N777="sníž. přenesená",J777,0)</f>
        <v>0</v>
      </c>
      <c r="BI777" s="146">
        <f>IF(N777="nulová",J777,0)</f>
        <v>0</v>
      </c>
      <c r="BJ777" s="18" t="s">
        <v>85</v>
      </c>
      <c r="BK777" s="146">
        <f>ROUND(I777*H777,2)</f>
        <v>0</v>
      </c>
      <c r="BL777" s="18" t="s">
        <v>288</v>
      </c>
      <c r="BM777" s="145" t="s">
        <v>1216</v>
      </c>
    </row>
    <row r="778" spans="2:65" s="1" customFormat="1" ht="28.8">
      <c r="B778" s="33"/>
      <c r="D778" s="147" t="s">
        <v>171</v>
      </c>
      <c r="F778" s="148" t="s">
        <v>1217</v>
      </c>
      <c r="I778" s="149"/>
      <c r="L778" s="33"/>
      <c r="M778" s="150"/>
      <c r="T778" s="57"/>
      <c r="AT778" s="18" t="s">
        <v>171</v>
      </c>
      <c r="AU778" s="18" t="s">
        <v>87</v>
      </c>
    </row>
    <row r="779" spans="2:65" s="12" customFormat="1" ht="10.199999999999999">
      <c r="B779" s="151"/>
      <c r="D779" s="147" t="s">
        <v>173</v>
      </c>
      <c r="E779" s="152" t="s">
        <v>1</v>
      </c>
      <c r="F779" s="153" t="s">
        <v>1218</v>
      </c>
      <c r="H779" s="152" t="s">
        <v>1</v>
      </c>
      <c r="I779" s="154"/>
      <c r="L779" s="151"/>
      <c r="M779" s="155"/>
      <c r="T779" s="156"/>
      <c r="AT779" s="152" t="s">
        <v>173</v>
      </c>
      <c r="AU779" s="152" t="s">
        <v>87</v>
      </c>
      <c r="AV779" s="12" t="s">
        <v>85</v>
      </c>
      <c r="AW779" s="12" t="s">
        <v>32</v>
      </c>
      <c r="AX779" s="12" t="s">
        <v>77</v>
      </c>
      <c r="AY779" s="152" t="s">
        <v>162</v>
      </c>
    </row>
    <row r="780" spans="2:65" s="13" customFormat="1" ht="10.199999999999999">
      <c r="B780" s="157"/>
      <c r="D780" s="147" t="s">
        <v>173</v>
      </c>
      <c r="E780" s="158" t="s">
        <v>1</v>
      </c>
      <c r="F780" s="159" t="s">
        <v>1219</v>
      </c>
      <c r="H780" s="160">
        <v>7</v>
      </c>
      <c r="I780" s="161"/>
      <c r="L780" s="157"/>
      <c r="M780" s="162"/>
      <c r="T780" s="163"/>
      <c r="AT780" s="158" t="s">
        <v>173</v>
      </c>
      <c r="AU780" s="158" t="s">
        <v>87</v>
      </c>
      <c r="AV780" s="13" t="s">
        <v>87</v>
      </c>
      <c r="AW780" s="13" t="s">
        <v>32</v>
      </c>
      <c r="AX780" s="13" t="s">
        <v>85</v>
      </c>
      <c r="AY780" s="158" t="s">
        <v>162</v>
      </c>
    </row>
    <row r="781" spans="2:65" s="1" customFormat="1" ht="37.799999999999997" customHeight="1">
      <c r="B781" s="33"/>
      <c r="C781" s="178" t="s">
        <v>1220</v>
      </c>
      <c r="D781" s="178" t="s">
        <v>363</v>
      </c>
      <c r="E781" s="179" t="s">
        <v>1221</v>
      </c>
      <c r="F781" s="180" t="s">
        <v>1222</v>
      </c>
      <c r="G781" s="181" t="s">
        <v>647</v>
      </c>
      <c r="H781" s="182">
        <v>4</v>
      </c>
      <c r="I781" s="183"/>
      <c r="J781" s="184">
        <f>ROUND(I781*H781,2)</f>
        <v>0</v>
      </c>
      <c r="K781" s="180" t="s">
        <v>1</v>
      </c>
      <c r="L781" s="185"/>
      <c r="M781" s="186" t="s">
        <v>1</v>
      </c>
      <c r="N781" s="187" t="s">
        <v>42</v>
      </c>
      <c r="P781" s="143">
        <f>O781*H781</f>
        <v>0</v>
      </c>
      <c r="Q781" s="143">
        <v>1.7500000000000002E-2</v>
      </c>
      <c r="R781" s="143">
        <f>Q781*H781</f>
        <v>7.0000000000000007E-2</v>
      </c>
      <c r="S781" s="143">
        <v>0</v>
      </c>
      <c r="T781" s="144">
        <f>S781*H781</f>
        <v>0</v>
      </c>
      <c r="AR781" s="145" t="s">
        <v>436</v>
      </c>
      <c r="AT781" s="145" t="s">
        <v>363</v>
      </c>
      <c r="AU781" s="145" t="s">
        <v>87</v>
      </c>
      <c r="AY781" s="18" t="s">
        <v>162</v>
      </c>
      <c r="BE781" s="146">
        <f>IF(N781="základní",J781,0)</f>
        <v>0</v>
      </c>
      <c r="BF781" s="146">
        <f>IF(N781="snížená",J781,0)</f>
        <v>0</v>
      </c>
      <c r="BG781" s="146">
        <f>IF(N781="zákl. přenesená",J781,0)</f>
        <v>0</v>
      </c>
      <c r="BH781" s="146">
        <f>IF(N781="sníž. přenesená",J781,0)</f>
        <v>0</v>
      </c>
      <c r="BI781" s="146">
        <f>IF(N781="nulová",J781,0)</f>
        <v>0</v>
      </c>
      <c r="BJ781" s="18" t="s">
        <v>85</v>
      </c>
      <c r="BK781" s="146">
        <f>ROUND(I781*H781,2)</f>
        <v>0</v>
      </c>
      <c r="BL781" s="18" t="s">
        <v>288</v>
      </c>
      <c r="BM781" s="145" t="s">
        <v>1223</v>
      </c>
    </row>
    <row r="782" spans="2:65" s="1" customFormat="1" ht="19.2">
      <c r="B782" s="33"/>
      <c r="D782" s="147" t="s">
        <v>171</v>
      </c>
      <c r="F782" s="148" t="s">
        <v>1224</v>
      </c>
      <c r="I782" s="149"/>
      <c r="L782" s="33"/>
      <c r="M782" s="150"/>
      <c r="T782" s="57"/>
      <c r="AT782" s="18" t="s">
        <v>171</v>
      </c>
      <c r="AU782" s="18" t="s">
        <v>87</v>
      </c>
    </row>
    <row r="783" spans="2:65" s="1" customFormat="1" ht="37.799999999999997" customHeight="1">
      <c r="B783" s="33"/>
      <c r="C783" s="178" t="s">
        <v>1225</v>
      </c>
      <c r="D783" s="178" t="s">
        <v>363</v>
      </c>
      <c r="E783" s="179" t="s">
        <v>1226</v>
      </c>
      <c r="F783" s="180" t="s">
        <v>1227</v>
      </c>
      <c r="G783" s="181" t="s">
        <v>647</v>
      </c>
      <c r="H783" s="182">
        <v>3</v>
      </c>
      <c r="I783" s="183"/>
      <c r="J783" s="184">
        <f>ROUND(I783*H783,2)</f>
        <v>0</v>
      </c>
      <c r="K783" s="180" t="s">
        <v>1</v>
      </c>
      <c r="L783" s="185"/>
      <c r="M783" s="186" t="s">
        <v>1</v>
      </c>
      <c r="N783" s="187" t="s">
        <v>42</v>
      </c>
      <c r="P783" s="143">
        <f>O783*H783</f>
        <v>0</v>
      </c>
      <c r="Q783" s="143">
        <v>1.95E-2</v>
      </c>
      <c r="R783" s="143">
        <f>Q783*H783</f>
        <v>5.8499999999999996E-2</v>
      </c>
      <c r="S783" s="143">
        <v>0</v>
      </c>
      <c r="T783" s="144">
        <f>S783*H783</f>
        <v>0</v>
      </c>
      <c r="AR783" s="145" t="s">
        <v>436</v>
      </c>
      <c r="AT783" s="145" t="s">
        <v>363</v>
      </c>
      <c r="AU783" s="145" t="s">
        <v>87</v>
      </c>
      <c r="AY783" s="18" t="s">
        <v>162</v>
      </c>
      <c r="BE783" s="146">
        <f>IF(N783="základní",J783,0)</f>
        <v>0</v>
      </c>
      <c r="BF783" s="146">
        <f>IF(N783="snížená",J783,0)</f>
        <v>0</v>
      </c>
      <c r="BG783" s="146">
        <f>IF(N783="zákl. přenesená",J783,0)</f>
        <v>0</v>
      </c>
      <c r="BH783" s="146">
        <f>IF(N783="sníž. přenesená",J783,0)</f>
        <v>0</v>
      </c>
      <c r="BI783" s="146">
        <f>IF(N783="nulová",J783,0)</f>
        <v>0</v>
      </c>
      <c r="BJ783" s="18" t="s">
        <v>85</v>
      </c>
      <c r="BK783" s="146">
        <f>ROUND(I783*H783,2)</f>
        <v>0</v>
      </c>
      <c r="BL783" s="18" t="s">
        <v>288</v>
      </c>
      <c r="BM783" s="145" t="s">
        <v>1228</v>
      </c>
    </row>
    <row r="784" spans="2:65" s="1" customFormat="1" ht="19.2">
      <c r="B784" s="33"/>
      <c r="D784" s="147" t="s">
        <v>171</v>
      </c>
      <c r="F784" s="148" t="s">
        <v>1229</v>
      </c>
      <c r="I784" s="149"/>
      <c r="L784" s="33"/>
      <c r="M784" s="150"/>
      <c r="T784" s="57"/>
      <c r="AT784" s="18" t="s">
        <v>171</v>
      </c>
      <c r="AU784" s="18" t="s">
        <v>87</v>
      </c>
    </row>
    <row r="785" spans="2:65" s="1" customFormat="1" ht="37.799999999999997" customHeight="1">
      <c r="B785" s="33"/>
      <c r="C785" s="134" t="s">
        <v>1230</v>
      </c>
      <c r="D785" s="134" t="s">
        <v>164</v>
      </c>
      <c r="E785" s="135" t="s">
        <v>1231</v>
      </c>
      <c r="F785" s="136" t="s">
        <v>1232</v>
      </c>
      <c r="G785" s="137" t="s">
        <v>647</v>
      </c>
      <c r="H785" s="138">
        <v>1</v>
      </c>
      <c r="I785" s="139"/>
      <c r="J785" s="140">
        <f>ROUND(I785*H785,2)</f>
        <v>0</v>
      </c>
      <c r="K785" s="136" t="s">
        <v>1</v>
      </c>
      <c r="L785" s="33"/>
      <c r="M785" s="141" t="s">
        <v>1</v>
      </c>
      <c r="N785" s="142" t="s">
        <v>42</v>
      </c>
      <c r="P785" s="143">
        <f>O785*H785</f>
        <v>0</v>
      </c>
      <c r="Q785" s="143">
        <v>9.2000000000000003E-4</v>
      </c>
      <c r="R785" s="143">
        <f>Q785*H785</f>
        <v>9.2000000000000003E-4</v>
      </c>
      <c r="S785" s="143">
        <v>0</v>
      </c>
      <c r="T785" s="144">
        <f>S785*H785</f>
        <v>0</v>
      </c>
      <c r="AR785" s="145" t="s">
        <v>288</v>
      </c>
      <c r="AT785" s="145" t="s">
        <v>164</v>
      </c>
      <c r="AU785" s="145" t="s">
        <v>87</v>
      </c>
      <c r="AY785" s="18" t="s">
        <v>162</v>
      </c>
      <c r="BE785" s="146">
        <f>IF(N785="základní",J785,0)</f>
        <v>0</v>
      </c>
      <c r="BF785" s="146">
        <f>IF(N785="snížená",J785,0)</f>
        <v>0</v>
      </c>
      <c r="BG785" s="146">
        <f>IF(N785="zákl. přenesená",J785,0)</f>
        <v>0</v>
      </c>
      <c r="BH785" s="146">
        <f>IF(N785="sníž. přenesená",J785,0)</f>
        <v>0</v>
      </c>
      <c r="BI785" s="146">
        <f>IF(N785="nulová",J785,0)</f>
        <v>0</v>
      </c>
      <c r="BJ785" s="18" t="s">
        <v>85</v>
      </c>
      <c r="BK785" s="146">
        <f>ROUND(I785*H785,2)</f>
        <v>0</v>
      </c>
      <c r="BL785" s="18" t="s">
        <v>288</v>
      </c>
      <c r="BM785" s="145" t="s">
        <v>1233</v>
      </c>
    </row>
    <row r="786" spans="2:65" s="1" customFormat="1" ht="19.2">
      <c r="B786" s="33"/>
      <c r="D786" s="147" t="s">
        <v>171</v>
      </c>
      <c r="F786" s="148" t="s">
        <v>1234</v>
      </c>
      <c r="I786" s="149"/>
      <c r="L786" s="33"/>
      <c r="M786" s="150"/>
      <c r="T786" s="57"/>
      <c r="AT786" s="18" t="s">
        <v>171</v>
      </c>
      <c r="AU786" s="18" t="s">
        <v>87</v>
      </c>
    </row>
    <row r="787" spans="2:65" s="1" customFormat="1" ht="24.15" customHeight="1">
      <c r="B787" s="33"/>
      <c r="C787" s="134" t="s">
        <v>1235</v>
      </c>
      <c r="D787" s="134" t="s">
        <v>164</v>
      </c>
      <c r="E787" s="135" t="s">
        <v>1236</v>
      </c>
      <c r="F787" s="136" t="s">
        <v>1237</v>
      </c>
      <c r="G787" s="137" t="s">
        <v>504</v>
      </c>
      <c r="H787" s="138">
        <v>17.96</v>
      </c>
      <c r="I787" s="139"/>
      <c r="J787" s="140">
        <f>ROUND(I787*H787,2)</f>
        <v>0</v>
      </c>
      <c r="K787" s="136" t="s">
        <v>168</v>
      </c>
      <c r="L787" s="33"/>
      <c r="M787" s="141" t="s">
        <v>1</v>
      </c>
      <c r="N787" s="142" t="s">
        <v>42</v>
      </c>
      <c r="P787" s="143">
        <f>O787*H787</f>
        <v>0</v>
      </c>
      <c r="Q787" s="143">
        <v>0</v>
      </c>
      <c r="R787" s="143">
        <f>Q787*H787</f>
        <v>0</v>
      </c>
      <c r="S787" s="143">
        <v>0</v>
      </c>
      <c r="T787" s="144">
        <f>S787*H787</f>
        <v>0</v>
      </c>
      <c r="AR787" s="145" t="s">
        <v>288</v>
      </c>
      <c r="AT787" s="145" t="s">
        <v>164</v>
      </c>
      <c r="AU787" s="145" t="s">
        <v>87</v>
      </c>
      <c r="AY787" s="18" t="s">
        <v>162</v>
      </c>
      <c r="BE787" s="146">
        <f>IF(N787="základní",J787,0)</f>
        <v>0</v>
      </c>
      <c r="BF787" s="146">
        <f>IF(N787="snížená",J787,0)</f>
        <v>0</v>
      </c>
      <c r="BG787" s="146">
        <f>IF(N787="zákl. přenesená",J787,0)</f>
        <v>0</v>
      </c>
      <c r="BH787" s="146">
        <f>IF(N787="sníž. přenesená",J787,0)</f>
        <v>0</v>
      </c>
      <c r="BI787" s="146">
        <f>IF(N787="nulová",J787,0)</f>
        <v>0</v>
      </c>
      <c r="BJ787" s="18" t="s">
        <v>85</v>
      </c>
      <c r="BK787" s="146">
        <f>ROUND(I787*H787,2)</f>
        <v>0</v>
      </c>
      <c r="BL787" s="18" t="s">
        <v>288</v>
      </c>
      <c r="BM787" s="145" t="s">
        <v>1238</v>
      </c>
    </row>
    <row r="788" spans="2:65" s="1" customFormat="1" ht="19.2">
      <c r="B788" s="33"/>
      <c r="D788" s="147" t="s">
        <v>171</v>
      </c>
      <c r="F788" s="148" t="s">
        <v>1239</v>
      </c>
      <c r="I788" s="149"/>
      <c r="L788" s="33"/>
      <c r="M788" s="150"/>
      <c r="T788" s="57"/>
      <c r="AT788" s="18" t="s">
        <v>171</v>
      </c>
      <c r="AU788" s="18" t="s">
        <v>87</v>
      </c>
    </row>
    <row r="789" spans="2:65" s="13" customFormat="1" ht="10.199999999999999">
      <c r="B789" s="157"/>
      <c r="D789" s="147" t="s">
        <v>173</v>
      </c>
      <c r="E789" s="158" t="s">
        <v>1</v>
      </c>
      <c r="F789" s="159" t="s">
        <v>1240</v>
      </c>
      <c r="H789" s="160">
        <v>4</v>
      </c>
      <c r="I789" s="161"/>
      <c r="L789" s="157"/>
      <c r="M789" s="162"/>
      <c r="T789" s="163"/>
      <c r="AT789" s="158" t="s">
        <v>173</v>
      </c>
      <c r="AU789" s="158" t="s">
        <v>87</v>
      </c>
      <c r="AV789" s="13" t="s">
        <v>87</v>
      </c>
      <c r="AW789" s="13" t="s">
        <v>32</v>
      </c>
      <c r="AX789" s="13" t="s">
        <v>77</v>
      </c>
      <c r="AY789" s="158" t="s">
        <v>162</v>
      </c>
    </row>
    <row r="790" spans="2:65" s="13" customFormat="1" ht="10.199999999999999">
      <c r="B790" s="157"/>
      <c r="D790" s="147" t="s">
        <v>173</v>
      </c>
      <c r="E790" s="158" t="s">
        <v>1</v>
      </c>
      <c r="F790" s="159" t="s">
        <v>1241</v>
      </c>
      <c r="H790" s="160">
        <v>7.48</v>
      </c>
      <c r="I790" s="161"/>
      <c r="L790" s="157"/>
      <c r="M790" s="162"/>
      <c r="T790" s="163"/>
      <c r="AT790" s="158" t="s">
        <v>173</v>
      </c>
      <c r="AU790" s="158" t="s">
        <v>87</v>
      </c>
      <c r="AV790" s="13" t="s">
        <v>87</v>
      </c>
      <c r="AW790" s="13" t="s">
        <v>32</v>
      </c>
      <c r="AX790" s="13" t="s">
        <v>77</v>
      </c>
      <c r="AY790" s="158" t="s">
        <v>162</v>
      </c>
    </row>
    <row r="791" spans="2:65" s="13" customFormat="1" ht="10.199999999999999">
      <c r="B791" s="157"/>
      <c r="D791" s="147" t="s">
        <v>173</v>
      </c>
      <c r="E791" s="158" t="s">
        <v>1</v>
      </c>
      <c r="F791" s="159" t="s">
        <v>1242</v>
      </c>
      <c r="H791" s="160">
        <v>6.48</v>
      </c>
      <c r="I791" s="161"/>
      <c r="L791" s="157"/>
      <c r="M791" s="162"/>
      <c r="T791" s="163"/>
      <c r="AT791" s="158" t="s">
        <v>173</v>
      </c>
      <c r="AU791" s="158" t="s">
        <v>87</v>
      </c>
      <c r="AV791" s="13" t="s">
        <v>87</v>
      </c>
      <c r="AW791" s="13" t="s">
        <v>32</v>
      </c>
      <c r="AX791" s="13" t="s">
        <v>77</v>
      </c>
      <c r="AY791" s="158" t="s">
        <v>162</v>
      </c>
    </row>
    <row r="792" spans="2:65" s="14" customFormat="1" ht="10.199999999999999">
      <c r="B792" s="164"/>
      <c r="D792" s="147" t="s">
        <v>173</v>
      </c>
      <c r="E792" s="165" t="s">
        <v>1</v>
      </c>
      <c r="F792" s="166" t="s">
        <v>189</v>
      </c>
      <c r="H792" s="167">
        <v>17.96</v>
      </c>
      <c r="I792" s="168"/>
      <c r="L792" s="164"/>
      <c r="M792" s="169"/>
      <c r="T792" s="170"/>
      <c r="AT792" s="165" t="s">
        <v>173</v>
      </c>
      <c r="AU792" s="165" t="s">
        <v>87</v>
      </c>
      <c r="AV792" s="14" t="s">
        <v>169</v>
      </c>
      <c r="AW792" s="14" t="s">
        <v>32</v>
      </c>
      <c r="AX792" s="14" t="s">
        <v>85</v>
      </c>
      <c r="AY792" s="165" t="s">
        <v>162</v>
      </c>
    </row>
    <row r="793" spans="2:65" s="1" customFormat="1" ht="16.5" customHeight="1">
      <c r="B793" s="33"/>
      <c r="C793" s="178" t="s">
        <v>1243</v>
      </c>
      <c r="D793" s="178" t="s">
        <v>363</v>
      </c>
      <c r="E793" s="179" t="s">
        <v>1244</v>
      </c>
      <c r="F793" s="180" t="s">
        <v>1245</v>
      </c>
      <c r="G793" s="181" t="s">
        <v>504</v>
      </c>
      <c r="H793" s="182">
        <v>19.756</v>
      </c>
      <c r="I793" s="183"/>
      <c r="J793" s="184">
        <f>ROUND(I793*H793,2)</f>
        <v>0</v>
      </c>
      <c r="K793" s="180" t="s">
        <v>168</v>
      </c>
      <c r="L793" s="185"/>
      <c r="M793" s="186" t="s">
        <v>1</v>
      </c>
      <c r="N793" s="187" t="s">
        <v>42</v>
      </c>
      <c r="P793" s="143">
        <f>O793*H793</f>
        <v>0</v>
      </c>
      <c r="Q793" s="143">
        <v>1E-3</v>
      </c>
      <c r="R793" s="143">
        <f>Q793*H793</f>
        <v>1.9755999999999999E-2</v>
      </c>
      <c r="S793" s="143">
        <v>0</v>
      </c>
      <c r="T793" s="144">
        <f>S793*H793</f>
        <v>0</v>
      </c>
      <c r="AR793" s="145" t="s">
        <v>436</v>
      </c>
      <c r="AT793" s="145" t="s">
        <v>363</v>
      </c>
      <c r="AU793" s="145" t="s">
        <v>87</v>
      </c>
      <c r="AY793" s="18" t="s">
        <v>162</v>
      </c>
      <c r="BE793" s="146">
        <f>IF(N793="základní",J793,0)</f>
        <v>0</v>
      </c>
      <c r="BF793" s="146">
        <f>IF(N793="snížená",J793,0)</f>
        <v>0</v>
      </c>
      <c r="BG793" s="146">
        <f>IF(N793="zákl. přenesená",J793,0)</f>
        <v>0</v>
      </c>
      <c r="BH793" s="146">
        <f>IF(N793="sníž. přenesená",J793,0)</f>
        <v>0</v>
      </c>
      <c r="BI793" s="146">
        <f>IF(N793="nulová",J793,0)</f>
        <v>0</v>
      </c>
      <c r="BJ793" s="18" t="s">
        <v>85</v>
      </c>
      <c r="BK793" s="146">
        <f>ROUND(I793*H793,2)</f>
        <v>0</v>
      </c>
      <c r="BL793" s="18" t="s">
        <v>288</v>
      </c>
      <c r="BM793" s="145" t="s">
        <v>1246</v>
      </c>
    </row>
    <row r="794" spans="2:65" s="1" customFormat="1" ht="10.199999999999999">
      <c r="B794" s="33"/>
      <c r="D794" s="147" t="s">
        <v>171</v>
      </c>
      <c r="F794" s="148" t="s">
        <v>1245</v>
      </c>
      <c r="I794" s="149"/>
      <c r="L794" s="33"/>
      <c r="M794" s="150"/>
      <c r="T794" s="57"/>
      <c r="AT794" s="18" t="s">
        <v>171</v>
      </c>
      <c r="AU794" s="18" t="s">
        <v>87</v>
      </c>
    </row>
    <row r="795" spans="2:65" s="13" customFormat="1" ht="10.199999999999999">
      <c r="B795" s="157"/>
      <c r="D795" s="147" t="s">
        <v>173</v>
      </c>
      <c r="F795" s="159" t="s">
        <v>1247</v>
      </c>
      <c r="H795" s="160">
        <v>19.756</v>
      </c>
      <c r="I795" s="161"/>
      <c r="L795" s="157"/>
      <c r="M795" s="162"/>
      <c r="T795" s="163"/>
      <c r="AT795" s="158" t="s">
        <v>173</v>
      </c>
      <c r="AU795" s="158" t="s">
        <v>87</v>
      </c>
      <c r="AV795" s="13" t="s">
        <v>87</v>
      </c>
      <c r="AW795" s="13" t="s">
        <v>4</v>
      </c>
      <c r="AX795" s="13" t="s">
        <v>85</v>
      </c>
      <c r="AY795" s="158" t="s">
        <v>162</v>
      </c>
    </row>
    <row r="796" spans="2:65" s="1" customFormat="1" ht="16.5" customHeight="1">
      <c r="B796" s="33"/>
      <c r="C796" s="178" t="s">
        <v>1248</v>
      </c>
      <c r="D796" s="178" t="s">
        <v>363</v>
      </c>
      <c r="E796" s="179" t="s">
        <v>1249</v>
      </c>
      <c r="F796" s="180" t="s">
        <v>1250</v>
      </c>
      <c r="G796" s="181" t="s">
        <v>1251</v>
      </c>
      <c r="H796" s="182">
        <v>5</v>
      </c>
      <c r="I796" s="183"/>
      <c r="J796" s="184">
        <f>ROUND(I796*H796,2)</f>
        <v>0</v>
      </c>
      <c r="K796" s="180" t="s">
        <v>168</v>
      </c>
      <c r="L796" s="185"/>
      <c r="M796" s="186" t="s">
        <v>1</v>
      </c>
      <c r="N796" s="187" t="s">
        <v>42</v>
      </c>
      <c r="P796" s="143">
        <f>O796*H796</f>
        <v>0</v>
      </c>
      <c r="Q796" s="143">
        <v>2.0000000000000001E-4</v>
      </c>
      <c r="R796" s="143">
        <f>Q796*H796</f>
        <v>1E-3</v>
      </c>
      <c r="S796" s="143">
        <v>0</v>
      </c>
      <c r="T796" s="144">
        <f>S796*H796</f>
        <v>0</v>
      </c>
      <c r="AR796" s="145" t="s">
        <v>436</v>
      </c>
      <c r="AT796" s="145" t="s">
        <v>363</v>
      </c>
      <c r="AU796" s="145" t="s">
        <v>87</v>
      </c>
      <c r="AY796" s="18" t="s">
        <v>162</v>
      </c>
      <c r="BE796" s="146">
        <f>IF(N796="základní",J796,0)</f>
        <v>0</v>
      </c>
      <c r="BF796" s="146">
        <f>IF(N796="snížená",J796,0)</f>
        <v>0</v>
      </c>
      <c r="BG796" s="146">
        <f>IF(N796="zákl. přenesená",J796,0)</f>
        <v>0</v>
      </c>
      <c r="BH796" s="146">
        <f>IF(N796="sníž. přenesená",J796,0)</f>
        <v>0</v>
      </c>
      <c r="BI796" s="146">
        <f>IF(N796="nulová",J796,0)</f>
        <v>0</v>
      </c>
      <c r="BJ796" s="18" t="s">
        <v>85</v>
      </c>
      <c r="BK796" s="146">
        <f>ROUND(I796*H796,2)</f>
        <v>0</v>
      </c>
      <c r="BL796" s="18" t="s">
        <v>288</v>
      </c>
      <c r="BM796" s="145" t="s">
        <v>1252</v>
      </c>
    </row>
    <row r="797" spans="2:65" s="1" customFormat="1" ht="10.199999999999999">
      <c r="B797" s="33"/>
      <c r="D797" s="147" t="s">
        <v>171</v>
      </c>
      <c r="F797" s="148" t="s">
        <v>1250</v>
      </c>
      <c r="I797" s="149"/>
      <c r="L797" s="33"/>
      <c r="M797" s="150"/>
      <c r="T797" s="57"/>
      <c r="AT797" s="18" t="s">
        <v>171</v>
      </c>
      <c r="AU797" s="18" t="s">
        <v>87</v>
      </c>
    </row>
    <row r="798" spans="2:65" s="1" customFormat="1" ht="24.15" customHeight="1">
      <c r="B798" s="33"/>
      <c r="C798" s="134" t="s">
        <v>1253</v>
      </c>
      <c r="D798" s="134" t="s">
        <v>164</v>
      </c>
      <c r="E798" s="135" t="s">
        <v>1254</v>
      </c>
      <c r="F798" s="136" t="s">
        <v>1255</v>
      </c>
      <c r="G798" s="137" t="s">
        <v>711</v>
      </c>
      <c r="H798" s="188"/>
      <c r="I798" s="139"/>
      <c r="J798" s="140">
        <f>ROUND(I798*H798,2)</f>
        <v>0</v>
      </c>
      <c r="K798" s="136" t="s">
        <v>168</v>
      </c>
      <c r="L798" s="33"/>
      <c r="M798" s="141" t="s">
        <v>1</v>
      </c>
      <c r="N798" s="142" t="s">
        <v>42</v>
      </c>
      <c r="P798" s="143">
        <f>O798*H798</f>
        <v>0</v>
      </c>
      <c r="Q798" s="143">
        <v>0</v>
      </c>
      <c r="R798" s="143">
        <f>Q798*H798</f>
        <v>0</v>
      </c>
      <c r="S798" s="143">
        <v>0</v>
      </c>
      <c r="T798" s="144">
        <f>S798*H798</f>
        <v>0</v>
      </c>
      <c r="AR798" s="145" t="s">
        <v>288</v>
      </c>
      <c r="AT798" s="145" t="s">
        <v>164</v>
      </c>
      <c r="AU798" s="145" t="s">
        <v>87</v>
      </c>
      <c r="AY798" s="18" t="s">
        <v>162</v>
      </c>
      <c r="BE798" s="146">
        <f>IF(N798="základní",J798,0)</f>
        <v>0</v>
      </c>
      <c r="BF798" s="146">
        <f>IF(N798="snížená",J798,0)</f>
        <v>0</v>
      </c>
      <c r="BG798" s="146">
        <f>IF(N798="zákl. přenesená",J798,0)</f>
        <v>0</v>
      </c>
      <c r="BH798" s="146">
        <f>IF(N798="sníž. přenesená",J798,0)</f>
        <v>0</v>
      </c>
      <c r="BI798" s="146">
        <f>IF(N798="nulová",J798,0)</f>
        <v>0</v>
      </c>
      <c r="BJ798" s="18" t="s">
        <v>85</v>
      </c>
      <c r="BK798" s="146">
        <f>ROUND(I798*H798,2)</f>
        <v>0</v>
      </c>
      <c r="BL798" s="18" t="s">
        <v>288</v>
      </c>
      <c r="BM798" s="145" t="s">
        <v>1256</v>
      </c>
    </row>
    <row r="799" spans="2:65" s="1" customFormat="1" ht="28.8">
      <c r="B799" s="33"/>
      <c r="D799" s="147" t="s">
        <v>171</v>
      </c>
      <c r="F799" s="148" t="s">
        <v>1257</v>
      </c>
      <c r="I799" s="149"/>
      <c r="L799" s="33"/>
      <c r="M799" s="150"/>
      <c r="T799" s="57"/>
      <c r="AT799" s="18" t="s">
        <v>171</v>
      </c>
      <c r="AU799" s="18" t="s">
        <v>87</v>
      </c>
    </row>
    <row r="800" spans="2:65" s="11" customFormat="1" ht="22.8" customHeight="1">
      <c r="B800" s="122"/>
      <c r="D800" s="123" t="s">
        <v>76</v>
      </c>
      <c r="E800" s="132" t="s">
        <v>1258</v>
      </c>
      <c r="F800" s="132" t="s">
        <v>1259</v>
      </c>
      <c r="I800" s="125"/>
      <c r="J800" s="133">
        <f>BK800</f>
        <v>0</v>
      </c>
      <c r="L800" s="122"/>
      <c r="M800" s="127"/>
      <c r="P800" s="128">
        <f>SUM(P801:P822)</f>
        <v>0</v>
      </c>
      <c r="R800" s="128">
        <f>SUM(R801:R822)</f>
        <v>0.15301212000000003</v>
      </c>
      <c r="T800" s="129">
        <f>SUM(T801:T822)</f>
        <v>0</v>
      </c>
      <c r="AR800" s="123" t="s">
        <v>87</v>
      </c>
      <c r="AT800" s="130" t="s">
        <v>76</v>
      </c>
      <c r="AU800" s="130" t="s">
        <v>85</v>
      </c>
      <c r="AY800" s="123" t="s">
        <v>162</v>
      </c>
      <c r="BK800" s="131">
        <f>SUM(BK801:BK822)</f>
        <v>0</v>
      </c>
    </row>
    <row r="801" spans="2:65" s="1" customFormat="1" ht="37.799999999999997" customHeight="1">
      <c r="B801" s="33"/>
      <c r="C801" s="134" t="s">
        <v>1260</v>
      </c>
      <c r="D801" s="134" t="s">
        <v>164</v>
      </c>
      <c r="E801" s="135" t="s">
        <v>1261</v>
      </c>
      <c r="F801" s="136" t="s">
        <v>1262</v>
      </c>
      <c r="G801" s="137" t="s">
        <v>167</v>
      </c>
      <c r="H801" s="138">
        <v>1.8</v>
      </c>
      <c r="I801" s="139"/>
      <c r="J801" s="140">
        <f>ROUND(I801*H801,2)</f>
        <v>0</v>
      </c>
      <c r="K801" s="136" t="s">
        <v>168</v>
      </c>
      <c r="L801" s="33"/>
      <c r="M801" s="141" t="s">
        <v>1</v>
      </c>
      <c r="N801" s="142" t="s">
        <v>42</v>
      </c>
      <c r="P801" s="143">
        <f>O801*H801</f>
        <v>0</v>
      </c>
      <c r="Q801" s="143">
        <v>3.2000000000000003E-4</v>
      </c>
      <c r="R801" s="143">
        <f>Q801*H801</f>
        <v>5.7600000000000001E-4</v>
      </c>
      <c r="S801" s="143">
        <v>0</v>
      </c>
      <c r="T801" s="144">
        <f>S801*H801</f>
        <v>0</v>
      </c>
      <c r="AR801" s="145" t="s">
        <v>288</v>
      </c>
      <c r="AT801" s="145" t="s">
        <v>164</v>
      </c>
      <c r="AU801" s="145" t="s">
        <v>87</v>
      </c>
      <c r="AY801" s="18" t="s">
        <v>162</v>
      </c>
      <c r="BE801" s="146">
        <f>IF(N801="základní",J801,0)</f>
        <v>0</v>
      </c>
      <c r="BF801" s="146">
        <f>IF(N801="snížená",J801,0)</f>
        <v>0</v>
      </c>
      <c r="BG801" s="146">
        <f>IF(N801="zákl. přenesená",J801,0)</f>
        <v>0</v>
      </c>
      <c r="BH801" s="146">
        <f>IF(N801="sníž. přenesená",J801,0)</f>
        <v>0</v>
      </c>
      <c r="BI801" s="146">
        <f>IF(N801="nulová",J801,0)</f>
        <v>0</v>
      </c>
      <c r="BJ801" s="18" t="s">
        <v>85</v>
      </c>
      <c r="BK801" s="146">
        <f>ROUND(I801*H801,2)</f>
        <v>0</v>
      </c>
      <c r="BL801" s="18" t="s">
        <v>288</v>
      </c>
      <c r="BM801" s="145" t="s">
        <v>1263</v>
      </c>
    </row>
    <row r="802" spans="2:65" s="1" customFormat="1" ht="38.4">
      <c r="B802" s="33"/>
      <c r="D802" s="147" t="s">
        <v>171</v>
      </c>
      <c r="F802" s="148" t="s">
        <v>1264</v>
      </c>
      <c r="I802" s="149"/>
      <c r="L802" s="33"/>
      <c r="M802" s="150"/>
      <c r="T802" s="57"/>
      <c r="AT802" s="18" t="s">
        <v>171</v>
      </c>
      <c r="AU802" s="18" t="s">
        <v>87</v>
      </c>
    </row>
    <row r="803" spans="2:65" s="13" customFormat="1" ht="10.199999999999999">
      <c r="B803" s="157"/>
      <c r="D803" s="147" t="s">
        <v>173</v>
      </c>
      <c r="E803" s="158" t="s">
        <v>1</v>
      </c>
      <c r="F803" s="159" t="s">
        <v>1265</v>
      </c>
      <c r="H803" s="160">
        <v>1.8</v>
      </c>
      <c r="I803" s="161"/>
      <c r="L803" s="157"/>
      <c r="M803" s="162"/>
      <c r="T803" s="163"/>
      <c r="AT803" s="158" t="s">
        <v>173</v>
      </c>
      <c r="AU803" s="158" t="s">
        <v>87</v>
      </c>
      <c r="AV803" s="13" t="s">
        <v>87</v>
      </c>
      <c r="AW803" s="13" t="s">
        <v>32</v>
      </c>
      <c r="AX803" s="13" t="s">
        <v>85</v>
      </c>
      <c r="AY803" s="158" t="s">
        <v>162</v>
      </c>
    </row>
    <row r="804" spans="2:65" s="1" customFormat="1" ht="33" customHeight="1">
      <c r="B804" s="33"/>
      <c r="C804" s="178" t="s">
        <v>1266</v>
      </c>
      <c r="D804" s="178" t="s">
        <v>363</v>
      </c>
      <c r="E804" s="179" t="s">
        <v>1267</v>
      </c>
      <c r="F804" s="180" t="s">
        <v>1268</v>
      </c>
      <c r="G804" s="181" t="s">
        <v>167</v>
      </c>
      <c r="H804" s="182">
        <v>1.8</v>
      </c>
      <c r="I804" s="183"/>
      <c r="J804" s="184">
        <f>ROUND(I804*H804,2)</f>
        <v>0</v>
      </c>
      <c r="K804" s="180" t="s">
        <v>1</v>
      </c>
      <c r="L804" s="185"/>
      <c r="M804" s="186" t="s">
        <v>1</v>
      </c>
      <c r="N804" s="187" t="s">
        <v>42</v>
      </c>
      <c r="P804" s="143">
        <f>O804*H804</f>
        <v>0</v>
      </c>
      <c r="Q804" s="143">
        <v>1.7430000000000001E-2</v>
      </c>
      <c r="R804" s="143">
        <f>Q804*H804</f>
        <v>3.1374000000000006E-2</v>
      </c>
      <c r="S804" s="143">
        <v>0</v>
      </c>
      <c r="T804" s="144">
        <f>S804*H804</f>
        <v>0</v>
      </c>
      <c r="AR804" s="145" t="s">
        <v>436</v>
      </c>
      <c r="AT804" s="145" t="s">
        <v>363</v>
      </c>
      <c r="AU804" s="145" t="s">
        <v>87</v>
      </c>
      <c r="AY804" s="18" t="s">
        <v>162</v>
      </c>
      <c r="BE804" s="146">
        <f>IF(N804="základní",J804,0)</f>
        <v>0</v>
      </c>
      <c r="BF804" s="146">
        <f>IF(N804="snížená",J804,0)</f>
        <v>0</v>
      </c>
      <c r="BG804" s="146">
        <f>IF(N804="zákl. přenesená",J804,0)</f>
        <v>0</v>
      </c>
      <c r="BH804" s="146">
        <f>IF(N804="sníž. přenesená",J804,0)</f>
        <v>0</v>
      </c>
      <c r="BI804" s="146">
        <f>IF(N804="nulová",J804,0)</f>
        <v>0</v>
      </c>
      <c r="BJ804" s="18" t="s">
        <v>85</v>
      </c>
      <c r="BK804" s="146">
        <f>ROUND(I804*H804,2)</f>
        <v>0</v>
      </c>
      <c r="BL804" s="18" t="s">
        <v>288</v>
      </c>
      <c r="BM804" s="145" t="s">
        <v>1269</v>
      </c>
    </row>
    <row r="805" spans="2:65" s="1" customFormat="1" ht="19.2">
      <c r="B805" s="33"/>
      <c r="D805" s="147" t="s">
        <v>171</v>
      </c>
      <c r="F805" s="148" t="s">
        <v>1270</v>
      </c>
      <c r="I805" s="149"/>
      <c r="L805" s="33"/>
      <c r="M805" s="150"/>
      <c r="T805" s="57"/>
      <c r="AT805" s="18" t="s">
        <v>171</v>
      </c>
      <c r="AU805" s="18" t="s">
        <v>87</v>
      </c>
    </row>
    <row r="806" spans="2:65" s="1" customFormat="1" ht="37.799999999999997" customHeight="1">
      <c r="B806" s="33"/>
      <c r="C806" s="134" t="s">
        <v>1271</v>
      </c>
      <c r="D806" s="134" t="s">
        <v>164</v>
      </c>
      <c r="E806" s="135" t="s">
        <v>1272</v>
      </c>
      <c r="F806" s="136" t="s">
        <v>1273</v>
      </c>
      <c r="G806" s="137" t="s">
        <v>167</v>
      </c>
      <c r="H806" s="138">
        <v>4.8600000000000003</v>
      </c>
      <c r="I806" s="139"/>
      <c r="J806" s="140">
        <f>ROUND(I806*H806,2)</f>
        <v>0</v>
      </c>
      <c r="K806" s="136" t="s">
        <v>168</v>
      </c>
      <c r="L806" s="33"/>
      <c r="M806" s="141" t="s">
        <v>1</v>
      </c>
      <c r="N806" s="142" t="s">
        <v>42</v>
      </c>
      <c r="P806" s="143">
        <f>O806*H806</f>
        <v>0</v>
      </c>
      <c r="Q806" s="143">
        <v>1.2999999999999999E-4</v>
      </c>
      <c r="R806" s="143">
        <f>Q806*H806</f>
        <v>6.3179999999999996E-4</v>
      </c>
      <c r="S806" s="143">
        <v>0</v>
      </c>
      <c r="T806" s="144">
        <f>S806*H806</f>
        <v>0</v>
      </c>
      <c r="AR806" s="145" t="s">
        <v>288</v>
      </c>
      <c r="AT806" s="145" t="s">
        <v>164</v>
      </c>
      <c r="AU806" s="145" t="s">
        <v>87</v>
      </c>
      <c r="AY806" s="18" t="s">
        <v>162</v>
      </c>
      <c r="BE806" s="146">
        <f>IF(N806="základní",J806,0)</f>
        <v>0</v>
      </c>
      <c r="BF806" s="146">
        <f>IF(N806="snížená",J806,0)</f>
        <v>0</v>
      </c>
      <c r="BG806" s="146">
        <f>IF(N806="zákl. přenesená",J806,0)</f>
        <v>0</v>
      </c>
      <c r="BH806" s="146">
        <f>IF(N806="sníž. přenesená",J806,0)</f>
        <v>0</v>
      </c>
      <c r="BI806" s="146">
        <f>IF(N806="nulová",J806,0)</f>
        <v>0</v>
      </c>
      <c r="BJ806" s="18" t="s">
        <v>85</v>
      </c>
      <c r="BK806" s="146">
        <f>ROUND(I806*H806,2)</f>
        <v>0</v>
      </c>
      <c r="BL806" s="18" t="s">
        <v>288</v>
      </c>
      <c r="BM806" s="145" t="s">
        <v>1274</v>
      </c>
    </row>
    <row r="807" spans="2:65" s="1" customFormat="1" ht="38.4">
      <c r="B807" s="33"/>
      <c r="D807" s="147" t="s">
        <v>171</v>
      </c>
      <c r="F807" s="148" t="s">
        <v>1275</v>
      </c>
      <c r="I807" s="149"/>
      <c r="L807" s="33"/>
      <c r="M807" s="150"/>
      <c r="T807" s="57"/>
      <c r="AT807" s="18" t="s">
        <v>171</v>
      </c>
      <c r="AU807" s="18" t="s">
        <v>87</v>
      </c>
    </row>
    <row r="808" spans="2:65" s="13" customFormat="1" ht="10.199999999999999">
      <c r="B808" s="157"/>
      <c r="D808" s="147" t="s">
        <v>173</v>
      </c>
      <c r="E808" s="158" t="s">
        <v>1</v>
      </c>
      <c r="F808" s="159" t="s">
        <v>1276</v>
      </c>
      <c r="H808" s="160">
        <v>4.8600000000000003</v>
      </c>
      <c r="I808" s="161"/>
      <c r="L808" s="157"/>
      <c r="M808" s="162"/>
      <c r="T808" s="163"/>
      <c r="AT808" s="158" t="s">
        <v>173</v>
      </c>
      <c r="AU808" s="158" t="s">
        <v>87</v>
      </c>
      <c r="AV808" s="13" t="s">
        <v>87</v>
      </c>
      <c r="AW808" s="13" t="s">
        <v>32</v>
      </c>
      <c r="AX808" s="13" t="s">
        <v>85</v>
      </c>
      <c r="AY808" s="158" t="s">
        <v>162</v>
      </c>
    </row>
    <row r="809" spans="2:65" s="1" customFormat="1" ht="33" customHeight="1">
      <c r="B809" s="33"/>
      <c r="C809" s="178" t="s">
        <v>1277</v>
      </c>
      <c r="D809" s="178" t="s">
        <v>363</v>
      </c>
      <c r="E809" s="179" t="s">
        <v>1267</v>
      </c>
      <c r="F809" s="180" t="s">
        <v>1268</v>
      </c>
      <c r="G809" s="181" t="s">
        <v>167</v>
      </c>
      <c r="H809" s="182">
        <v>4.8600000000000003</v>
      </c>
      <c r="I809" s="183"/>
      <c r="J809" s="184">
        <f>ROUND(I809*H809,2)</f>
        <v>0</v>
      </c>
      <c r="K809" s="180" t="s">
        <v>1</v>
      </c>
      <c r="L809" s="185"/>
      <c r="M809" s="186" t="s">
        <v>1</v>
      </c>
      <c r="N809" s="187" t="s">
        <v>42</v>
      </c>
      <c r="P809" s="143">
        <f>O809*H809</f>
        <v>0</v>
      </c>
      <c r="Q809" s="143">
        <v>1.7430000000000001E-2</v>
      </c>
      <c r="R809" s="143">
        <f>Q809*H809</f>
        <v>8.4709800000000016E-2</v>
      </c>
      <c r="S809" s="143">
        <v>0</v>
      </c>
      <c r="T809" s="144">
        <f>S809*H809</f>
        <v>0</v>
      </c>
      <c r="AR809" s="145" t="s">
        <v>436</v>
      </c>
      <c r="AT809" s="145" t="s">
        <v>363</v>
      </c>
      <c r="AU809" s="145" t="s">
        <v>87</v>
      </c>
      <c r="AY809" s="18" t="s">
        <v>162</v>
      </c>
      <c r="BE809" s="146">
        <f>IF(N809="základní",J809,0)</f>
        <v>0</v>
      </c>
      <c r="BF809" s="146">
        <f>IF(N809="snížená",J809,0)</f>
        <v>0</v>
      </c>
      <c r="BG809" s="146">
        <f>IF(N809="zákl. přenesená",J809,0)</f>
        <v>0</v>
      </c>
      <c r="BH809" s="146">
        <f>IF(N809="sníž. přenesená",J809,0)</f>
        <v>0</v>
      </c>
      <c r="BI809" s="146">
        <f>IF(N809="nulová",J809,0)</f>
        <v>0</v>
      </c>
      <c r="BJ809" s="18" t="s">
        <v>85</v>
      </c>
      <c r="BK809" s="146">
        <f>ROUND(I809*H809,2)</f>
        <v>0</v>
      </c>
      <c r="BL809" s="18" t="s">
        <v>288</v>
      </c>
      <c r="BM809" s="145" t="s">
        <v>1278</v>
      </c>
    </row>
    <row r="810" spans="2:65" s="1" customFormat="1" ht="19.2">
      <c r="B810" s="33"/>
      <c r="D810" s="147" t="s">
        <v>171</v>
      </c>
      <c r="F810" s="148" t="s">
        <v>1270</v>
      </c>
      <c r="I810" s="149"/>
      <c r="L810" s="33"/>
      <c r="M810" s="150"/>
      <c r="T810" s="57"/>
      <c r="AT810" s="18" t="s">
        <v>171</v>
      </c>
      <c r="AU810" s="18" t="s">
        <v>87</v>
      </c>
    </row>
    <row r="811" spans="2:65" s="13" customFormat="1" ht="10.199999999999999">
      <c r="B811" s="157"/>
      <c r="D811" s="147" t="s">
        <v>173</v>
      </c>
      <c r="E811" s="158" t="s">
        <v>1</v>
      </c>
      <c r="F811" s="159" t="s">
        <v>1276</v>
      </c>
      <c r="H811" s="160">
        <v>4.8600000000000003</v>
      </c>
      <c r="I811" s="161"/>
      <c r="L811" s="157"/>
      <c r="M811" s="162"/>
      <c r="T811" s="163"/>
      <c r="AT811" s="158" t="s">
        <v>173</v>
      </c>
      <c r="AU811" s="158" t="s">
        <v>87</v>
      </c>
      <c r="AV811" s="13" t="s">
        <v>87</v>
      </c>
      <c r="AW811" s="13" t="s">
        <v>32</v>
      </c>
      <c r="AX811" s="13" t="s">
        <v>85</v>
      </c>
      <c r="AY811" s="158" t="s">
        <v>162</v>
      </c>
    </row>
    <row r="812" spans="2:65" s="1" customFormat="1" ht="55.5" customHeight="1">
      <c r="B812" s="33"/>
      <c r="C812" s="134" t="s">
        <v>1279</v>
      </c>
      <c r="D812" s="134" t="s">
        <v>164</v>
      </c>
      <c r="E812" s="135" t="s">
        <v>1280</v>
      </c>
      <c r="F812" s="136" t="s">
        <v>1281</v>
      </c>
      <c r="G812" s="137" t="s">
        <v>647</v>
      </c>
      <c r="H812" s="138">
        <v>4</v>
      </c>
      <c r="I812" s="139"/>
      <c r="J812" s="140">
        <f>ROUND(I812*H812,2)</f>
        <v>0</v>
      </c>
      <c r="K812" s="136" t="s">
        <v>1</v>
      </c>
      <c r="L812" s="33"/>
      <c r="M812" s="141" t="s">
        <v>1</v>
      </c>
      <c r="N812" s="142" t="s">
        <v>42</v>
      </c>
      <c r="P812" s="143">
        <f>O812*H812</f>
        <v>0</v>
      </c>
      <c r="Q812" s="143">
        <v>6.6E-4</v>
      </c>
      <c r="R812" s="143">
        <f>Q812*H812</f>
        <v>2.64E-3</v>
      </c>
      <c r="S812" s="143">
        <v>0</v>
      </c>
      <c r="T812" s="144">
        <f>S812*H812</f>
        <v>0</v>
      </c>
      <c r="AR812" s="145" t="s">
        <v>288</v>
      </c>
      <c r="AT812" s="145" t="s">
        <v>164</v>
      </c>
      <c r="AU812" s="145" t="s">
        <v>87</v>
      </c>
      <c r="AY812" s="18" t="s">
        <v>162</v>
      </c>
      <c r="BE812" s="146">
        <f>IF(N812="základní",J812,0)</f>
        <v>0</v>
      </c>
      <c r="BF812" s="146">
        <f>IF(N812="snížená",J812,0)</f>
        <v>0</v>
      </c>
      <c r="BG812" s="146">
        <f>IF(N812="zákl. přenesená",J812,0)</f>
        <v>0</v>
      </c>
      <c r="BH812" s="146">
        <f>IF(N812="sníž. přenesená",J812,0)</f>
        <v>0</v>
      </c>
      <c r="BI812" s="146">
        <f>IF(N812="nulová",J812,0)</f>
        <v>0</v>
      </c>
      <c r="BJ812" s="18" t="s">
        <v>85</v>
      </c>
      <c r="BK812" s="146">
        <f>ROUND(I812*H812,2)</f>
        <v>0</v>
      </c>
      <c r="BL812" s="18" t="s">
        <v>288</v>
      </c>
      <c r="BM812" s="145" t="s">
        <v>1282</v>
      </c>
    </row>
    <row r="813" spans="2:65" s="1" customFormat="1" ht="28.8">
      <c r="B813" s="33"/>
      <c r="D813" s="147" t="s">
        <v>171</v>
      </c>
      <c r="F813" s="148" t="s">
        <v>1283</v>
      </c>
      <c r="I813" s="149"/>
      <c r="L813" s="33"/>
      <c r="M813" s="150"/>
      <c r="T813" s="57"/>
      <c r="AT813" s="18" t="s">
        <v>171</v>
      </c>
      <c r="AU813" s="18" t="s">
        <v>87</v>
      </c>
    </row>
    <row r="814" spans="2:65" s="1" customFormat="1" ht="55.5" customHeight="1">
      <c r="B814" s="33"/>
      <c r="C814" s="134" t="s">
        <v>1284</v>
      </c>
      <c r="D814" s="134" t="s">
        <v>164</v>
      </c>
      <c r="E814" s="135" t="s">
        <v>1285</v>
      </c>
      <c r="F814" s="136" t="s">
        <v>1286</v>
      </c>
      <c r="G814" s="137" t="s">
        <v>647</v>
      </c>
      <c r="H814" s="138">
        <v>1</v>
      </c>
      <c r="I814" s="139"/>
      <c r="J814" s="140">
        <f>ROUND(I814*H814,2)</f>
        <v>0</v>
      </c>
      <c r="K814" s="136" t="s">
        <v>1</v>
      </c>
      <c r="L814" s="33"/>
      <c r="M814" s="141" t="s">
        <v>1</v>
      </c>
      <c r="N814" s="142" t="s">
        <v>42</v>
      </c>
      <c r="P814" s="143">
        <f>O814*H814</f>
        <v>0</v>
      </c>
      <c r="Q814" s="143">
        <v>6.6E-4</v>
      </c>
      <c r="R814" s="143">
        <f>Q814*H814</f>
        <v>6.6E-4</v>
      </c>
      <c r="S814" s="143">
        <v>0</v>
      </c>
      <c r="T814" s="144">
        <f>S814*H814</f>
        <v>0</v>
      </c>
      <c r="AR814" s="145" t="s">
        <v>288</v>
      </c>
      <c r="AT814" s="145" t="s">
        <v>164</v>
      </c>
      <c r="AU814" s="145" t="s">
        <v>87</v>
      </c>
      <c r="AY814" s="18" t="s">
        <v>162</v>
      </c>
      <c r="BE814" s="146">
        <f>IF(N814="základní",J814,0)</f>
        <v>0</v>
      </c>
      <c r="BF814" s="146">
        <f>IF(N814="snížená",J814,0)</f>
        <v>0</v>
      </c>
      <c r="BG814" s="146">
        <f>IF(N814="zákl. přenesená",J814,0)</f>
        <v>0</v>
      </c>
      <c r="BH814" s="146">
        <f>IF(N814="sníž. přenesená",J814,0)</f>
        <v>0</v>
      </c>
      <c r="BI814" s="146">
        <f>IF(N814="nulová",J814,0)</f>
        <v>0</v>
      </c>
      <c r="BJ814" s="18" t="s">
        <v>85</v>
      </c>
      <c r="BK814" s="146">
        <f>ROUND(I814*H814,2)</f>
        <v>0</v>
      </c>
      <c r="BL814" s="18" t="s">
        <v>288</v>
      </c>
      <c r="BM814" s="145" t="s">
        <v>1287</v>
      </c>
    </row>
    <row r="815" spans="2:65" s="1" customFormat="1" ht="28.8">
      <c r="B815" s="33"/>
      <c r="D815" s="147" t="s">
        <v>171</v>
      </c>
      <c r="F815" s="148" t="s">
        <v>1283</v>
      </c>
      <c r="I815" s="149"/>
      <c r="L815" s="33"/>
      <c r="M815" s="150"/>
      <c r="T815" s="57"/>
      <c r="AT815" s="18" t="s">
        <v>171</v>
      </c>
      <c r="AU815" s="18" t="s">
        <v>87</v>
      </c>
    </row>
    <row r="816" spans="2:65" s="1" customFormat="1" ht="33" customHeight="1">
      <c r="B816" s="33"/>
      <c r="C816" s="134" t="s">
        <v>1288</v>
      </c>
      <c r="D816" s="134" t="s">
        <v>164</v>
      </c>
      <c r="E816" s="135" t="s">
        <v>1289</v>
      </c>
      <c r="F816" s="136" t="s">
        <v>1290</v>
      </c>
      <c r="G816" s="137" t="s">
        <v>167</v>
      </c>
      <c r="H816" s="138">
        <v>29.422000000000001</v>
      </c>
      <c r="I816" s="139"/>
      <c r="J816" s="140">
        <f>ROUND(I816*H816,2)</f>
        <v>0</v>
      </c>
      <c r="K816" s="136" t="s">
        <v>1</v>
      </c>
      <c r="L816" s="33"/>
      <c r="M816" s="141" t="s">
        <v>1</v>
      </c>
      <c r="N816" s="142" t="s">
        <v>42</v>
      </c>
      <c r="P816" s="143">
        <f>O816*H816</f>
        <v>0</v>
      </c>
      <c r="Q816" s="143">
        <v>6.6E-4</v>
      </c>
      <c r="R816" s="143">
        <f>Q816*H816</f>
        <v>1.9418520000000002E-2</v>
      </c>
      <c r="S816" s="143">
        <v>0</v>
      </c>
      <c r="T816" s="144">
        <f>S816*H816</f>
        <v>0</v>
      </c>
      <c r="AR816" s="145" t="s">
        <v>288</v>
      </c>
      <c r="AT816" s="145" t="s">
        <v>164</v>
      </c>
      <c r="AU816" s="145" t="s">
        <v>87</v>
      </c>
      <c r="AY816" s="18" t="s">
        <v>162</v>
      </c>
      <c r="BE816" s="146">
        <f>IF(N816="základní",J816,0)</f>
        <v>0</v>
      </c>
      <c r="BF816" s="146">
        <f>IF(N816="snížená",J816,0)</f>
        <v>0</v>
      </c>
      <c r="BG816" s="146">
        <f>IF(N816="zákl. přenesená",J816,0)</f>
        <v>0</v>
      </c>
      <c r="BH816" s="146">
        <f>IF(N816="sníž. přenesená",J816,0)</f>
        <v>0</v>
      </c>
      <c r="BI816" s="146">
        <f>IF(N816="nulová",J816,0)</f>
        <v>0</v>
      </c>
      <c r="BJ816" s="18" t="s">
        <v>85</v>
      </c>
      <c r="BK816" s="146">
        <f>ROUND(I816*H816,2)</f>
        <v>0</v>
      </c>
      <c r="BL816" s="18" t="s">
        <v>288</v>
      </c>
      <c r="BM816" s="145" t="s">
        <v>1291</v>
      </c>
    </row>
    <row r="817" spans="2:65" s="1" customFormat="1" ht="28.8">
      <c r="B817" s="33"/>
      <c r="D817" s="147" t="s">
        <v>171</v>
      </c>
      <c r="F817" s="148" t="s">
        <v>1283</v>
      </c>
      <c r="I817" s="149"/>
      <c r="L817" s="33"/>
      <c r="M817" s="150"/>
      <c r="T817" s="57"/>
      <c r="AT817" s="18" t="s">
        <v>171</v>
      </c>
      <c r="AU817" s="18" t="s">
        <v>87</v>
      </c>
    </row>
    <row r="818" spans="2:65" s="13" customFormat="1" ht="10.199999999999999">
      <c r="B818" s="157"/>
      <c r="D818" s="147" t="s">
        <v>173</v>
      </c>
      <c r="E818" s="158" t="s">
        <v>1</v>
      </c>
      <c r="F818" s="159" t="s">
        <v>1292</v>
      </c>
      <c r="H818" s="160">
        <v>29.422000000000001</v>
      </c>
      <c r="I818" s="161"/>
      <c r="L818" s="157"/>
      <c r="M818" s="162"/>
      <c r="T818" s="163"/>
      <c r="AT818" s="158" t="s">
        <v>173</v>
      </c>
      <c r="AU818" s="158" t="s">
        <v>87</v>
      </c>
      <c r="AV818" s="13" t="s">
        <v>87</v>
      </c>
      <c r="AW818" s="13" t="s">
        <v>32</v>
      </c>
      <c r="AX818" s="13" t="s">
        <v>85</v>
      </c>
      <c r="AY818" s="158" t="s">
        <v>162</v>
      </c>
    </row>
    <row r="819" spans="2:65" s="1" customFormat="1" ht="55.5" customHeight="1">
      <c r="B819" s="33"/>
      <c r="C819" s="134" t="s">
        <v>1293</v>
      </c>
      <c r="D819" s="134" t="s">
        <v>164</v>
      </c>
      <c r="E819" s="135" t="s">
        <v>1294</v>
      </c>
      <c r="F819" s="136" t="s">
        <v>1295</v>
      </c>
      <c r="G819" s="137" t="s">
        <v>504</v>
      </c>
      <c r="H819" s="138">
        <v>19.7</v>
      </c>
      <c r="I819" s="139"/>
      <c r="J819" s="140">
        <f>ROUND(I819*H819,2)</f>
        <v>0</v>
      </c>
      <c r="K819" s="136" t="s">
        <v>1</v>
      </c>
      <c r="L819" s="33"/>
      <c r="M819" s="141" t="s">
        <v>1</v>
      </c>
      <c r="N819" s="142" t="s">
        <v>42</v>
      </c>
      <c r="P819" s="143">
        <f>O819*H819</f>
        <v>0</v>
      </c>
      <c r="Q819" s="143">
        <v>6.6E-4</v>
      </c>
      <c r="R819" s="143">
        <f>Q819*H819</f>
        <v>1.3002E-2</v>
      </c>
      <c r="S819" s="143">
        <v>0</v>
      </c>
      <c r="T819" s="144">
        <f>S819*H819</f>
        <v>0</v>
      </c>
      <c r="AR819" s="145" t="s">
        <v>288</v>
      </c>
      <c r="AT819" s="145" t="s">
        <v>164</v>
      </c>
      <c r="AU819" s="145" t="s">
        <v>87</v>
      </c>
      <c r="AY819" s="18" t="s">
        <v>162</v>
      </c>
      <c r="BE819" s="146">
        <f>IF(N819="základní",J819,0)</f>
        <v>0</v>
      </c>
      <c r="BF819" s="146">
        <f>IF(N819="snížená",J819,0)</f>
        <v>0</v>
      </c>
      <c r="BG819" s="146">
        <f>IF(N819="zákl. přenesená",J819,0)</f>
        <v>0</v>
      </c>
      <c r="BH819" s="146">
        <f>IF(N819="sníž. přenesená",J819,0)</f>
        <v>0</v>
      </c>
      <c r="BI819" s="146">
        <f>IF(N819="nulová",J819,0)</f>
        <v>0</v>
      </c>
      <c r="BJ819" s="18" t="s">
        <v>85</v>
      </c>
      <c r="BK819" s="146">
        <f>ROUND(I819*H819,2)</f>
        <v>0</v>
      </c>
      <c r="BL819" s="18" t="s">
        <v>288</v>
      </c>
      <c r="BM819" s="145" t="s">
        <v>1296</v>
      </c>
    </row>
    <row r="820" spans="2:65" s="1" customFormat="1" ht="28.8">
      <c r="B820" s="33"/>
      <c r="D820" s="147" t="s">
        <v>171</v>
      </c>
      <c r="F820" s="148" t="s">
        <v>1283</v>
      </c>
      <c r="I820" s="149"/>
      <c r="L820" s="33"/>
      <c r="M820" s="150"/>
      <c r="T820" s="57"/>
      <c r="AT820" s="18" t="s">
        <v>171</v>
      </c>
      <c r="AU820" s="18" t="s">
        <v>87</v>
      </c>
    </row>
    <row r="821" spans="2:65" s="1" customFormat="1" ht="24.15" customHeight="1">
      <c r="B821" s="33"/>
      <c r="C821" s="134" t="s">
        <v>1297</v>
      </c>
      <c r="D821" s="134" t="s">
        <v>164</v>
      </c>
      <c r="E821" s="135" t="s">
        <v>1298</v>
      </c>
      <c r="F821" s="136" t="s">
        <v>1299</v>
      </c>
      <c r="G821" s="137" t="s">
        <v>711</v>
      </c>
      <c r="H821" s="188"/>
      <c r="I821" s="139"/>
      <c r="J821" s="140">
        <f>ROUND(I821*H821,2)</f>
        <v>0</v>
      </c>
      <c r="K821" s="136" t="s">
        <v>168</v>
      </c>
      <c r="L821" s="33"/>
      <c r="M821" s="141" t="s">
        <v>1</v>
      </c>
      <c r="N821" s="142" t="s">
        <v>42</v>
      </c>
      <c r="P821" s="143">
        <f>O821*H821</f>
        <v>0</v>
      </c>
      <c r="Q821" s="143">
        <v>0</v>
      </c>
      <c r="R821" s="143">
        <f>Q821*H821</f>
        <v>0</v>
      </c>
      <c r="S821" s="143">
        <v>0</v>
      </c>
      <c r="T821" s="144">
        <f>S821*H821</f>
        <v>0</v>
      </c>
      <c r="AR821" s="145" t="s">
        <v>288</v>
      </c>
      <c r="AT821" s="145" t="s">
        <v>164</v>
      </c>
      <c r="AU821" s="145" t="s">
        <v>87</v>
      </c>
      <c r="AY821" s="18" t="s">
        <v>162</v>
      </c>
      <c r="BE821" s="146">
        <f>IF(N821="základní",J821,0)</f>
        <v>0</v>
      </c>
      <c r="BF821" s="146">
        <f>IF(N821="snížená",J821,0)</f>
        <v>0</v>
      </c>
      <c r="BG821" s="146">
        <f>IF(N821="zákl. přenesená",J821,0)</f>
        <v>0</v>
      </c>
      <c r="BH821" s="146">
        <f>IF(N821="sníž. přenesená",J821,0)</f>
        <v>0</v>
      </c>
      <c r="BI821" s="146">
        <f>IF(N821="nulová",J821,0)</f>
        <v>0</v>
      </c>
      <c r="BJ821" s="18" t="s">
        <v>85</v>
      </c>
      <c r="BK821" s="146">
        <f>ROUND(I821*H821,2)</f>
        <v>0</v>
      </c>
      <c r="BL821" s="18" t="s">
        <v>288</v>
      </c>
      <c r="BM821" s="145" t="s">
        <v>1300</v>
      </c>
    </row>
    <row r="822" spans="2:65" s="1" customFormat="1" ht="28.8">
      <c r="B822" s="33"/>
      <c r="D822" s="147" t="s">
        <v>171</v>
      </c>
      <c r="F822" s="148" t="s">
        <v>1301</v>
      </c>
      <c r="I822" s="149"/>
      <c r="L822" s="33"/>
      <c r="M822" s="150"/>
      <c r="T822" s="57"/>
      <c r="AT822" s="18" t="s">
        <v>171</v>
      </c>
      <c r="AU822" s="18" t="s">
        <v>87</v>
      </c>
    </row>
    <row r="823" spans="2:65" s="11" customFormat="1" ht="22.8" customHeight="1">
      <c r="B823" s="122"/>
      <c r="D823" s="123" t="s">
        <v>76</v>
      </c>
      <c r="E823" s="132" t="s">
        <v>1302</v>
      </c>
      <c r="F823" s="132" t="s">
        <v>1303</v>
      </c>
      <c r="I823" s="125"/>
      <c r="J823" s="133">
        <f>BK823</f>
        <v>0</v>
      </c>
      <c r="L823" s="122"/>
      <c r="M823" s="127"/>
      <c r="P823" s="128">
        <f>SUM(P824:P856)</f>
        <v>0</v>
      </c>
      <c r="R823" s="128">
        <f>SUM(R824:R856)</f>
        <v>3.1712096999999995</v>
      </c>
      <c r="T823" s="129">
        <f>SUM(T824:T856)</f>
        <v>0</v>
      </c>
      <c r="AR823" s="123" t="s">
        <v>87</v>
      </c>
      <c r="AT823" s="130" t="s">
        <v>76</v>
      </c>
      <c r="AU823" s="130" t="s">
        <v>85</v>
      </c>
      <c r="AY823" s="123" t="s">
        <v>162</v>
      </c>
      <c r="BK823" s="131">
        <f>SUM(BK824:BK856)</f>
        <v>0</v>
      </c>
    </row>
    <row r="824" spans="2:65" s="1" customFormat="1" ht="16.5" customHeight="1">
      <c r="B824" s="33"/>
      <c r="C824" s="134" t="s">
        <v>1304</v>
      </c>
      <c r="D824" s="134" t="s">
        <v>164</v>
      </c>
      <c r="E824" s="135" t="s">
        <v>1305</v>
      </c>
      <c r="F824" s="136" t="s">
        <v>1306</v>
      </c>
      <c r="G824" s="137" t="s">
        <v>167</v>
      </c>
      <c r="H824" s="138">
        <v>88.39</v>
      </c>
      <c r="I824" s="139"/>
      <c r="J824" s="140">
        <f>ROUND(I824*H824,2)</f>
        <v>0</v>
      </c>
      <c r="K824" s="136" t="s">
        <v>168</v>
      </c>
      <c r="L824" s="33"/>
      <c r="M824" s="141" t="s">
        <v>1</v>
      </c>
      <c r="N824" s="142" t="s">
        <v>42</v>
      </c>
      <c r="P824" s="143">
        <f>O824*H824</f>
        <v>0</v>
      </c>
      <c r="Q824" s="143">
        <v>0</v>
      </c>
      <c r="R824" s="143">
        <f>Q824*H824</f>
        <v>0</v>
      </c>
      <c r="S824" s="143">
        <v>0</v>
      </c>
      <c r="T824" s="144">
        <f>S824*H824</f>
        <v>0</v>
      </c>
      <c r="AR824" s="145" t="s">
        <v>288</v>
      </c>
      <c r="AT824" s="145" t="s">
        <v>164</v>
      </c>
      <c r="AU824" s="145" t="s">
        <v>87</v>
      </c>
      <c r="AY824" s="18" t="s">
        <v>162</v>
      </c>
      <c r="BE824" s="146">
        <f>IF(N824="základní",J824,0)</f>
        <v>0</v>
      </c>
      <c r="BF824" s="146">
        <f>IF(N824="snížená",J824,0)</f>
        <v>0</v>
      </c>
      <c r="BG824" s="146">
        <f>IF(N824="zákl. přenesená",J824,0)</f>
        <v>0</v>
      </c>
      <c r="BH824" s="146">
        <f>IF(N824="sníž. přenesená",J824,0)</f>
        <v>0</v>
      </c>
      <c r="BI824" s="146">
        <f>IF(N824="nulová",J824,0)</f>
        <v>0</v>
      </c>
      <c r="BJ824" s="18" t="s">
        <v>85</v>
      </c>
      <c r="BK824" s="146">
        <f>ROUND(I824*H824,2)</f>
        <v>0</v>
      </c>
      <c r="BL824" s="18" t="s">
        <v>288</v>
      </c>
      <c r="BM824" s="145" t="s">
        <v>1307</v>
      </c>
    </row>
    <row r="825" spans="2:65" s="1" customFormat="1" ht="10.199999999999999">
      <c r="B825" s="33"/>
      <c r="D825" s="147" t="s">
        <v>171</v>
      </c>
      <c r="F825" s="148" t="s">
        <v>1308</v>
      </c>
      <c r="I825" s="149"/>
      <c r="L825" s="33"/>
      <c r="M825" s="150"/>
      <c r="T825" s="57"/>
      <c r="AT825" s="18" t="s">
        <v>171</v>
      </c>
      <c r="AU825" s="18" t="s">
        <v>87</v>
      </c>
    </row>
    <row r="826" spans="2:65" s="13" customFormat="1" ht="10.199999999999999">
      <c r="B826" s="157"/>
      <c r="D826" s="147" t="s">
        <v>173</v>
      </c>
      <c r="E826" s="158" t="s">
        <v>1</v>
      </c>
      <c r="F826" s="159" t="s">
        <v>105</v>
      </c>
      <c r="H826" s="160">
        <v>88.39</v>
      </c>
      <c r="I826" s="161"/>
      <c r="L826" s="157"/>
      <c r="M826" s="162"/>
      <c r="T826" s="163"/>
      <c r="AT826" s="158" t="s">
        <v>173</v>
      </c>
      <c r="AU826" s="158" t="s">
        <v>87</v>
      </c>
      <c r="AV826" s="13" t="s">
        <v>87</v>
      </c>
      <c r="AW826" s="13" t="s">
        <v>32</v>
      </c>
      <c r="AX826" s="13" t="s">
        <v>85</v>
      </c>
      <c r="AY826" s="158" t="s">
        <v>162</v>
      </c>
    </row>
    <row r="827" spans="2:65" s="1" customFormat="1" ht="16.5" customHeight="1">
      <c r="B827" s="33"/>
      <c r="C827" s="134" t="s">
        <v>112</v>
      </c>
      <c r="D827" s="134" t="s">
        <v>164</v>
      </c>
      <c r="E827" s="135" t="s">
        <v>1309</v>
      </c>
      <c r="F827" s="136" t="s">
        <v>1310</v>
      </c>
      <c r="G827" s="137" t="s">
        <v>167</v>
      </c>
      <c r="H827" s="138">
        <v>88.39</v>
      </c>
      <c r="I827" s="139"/>
      <c r="J827" s="140">
        <f>ROUND(I827*H827,2)</f>
        <v>0</v>
      </c>
      <c r="K827" s="136" t="s">
        <v>168</v>
      </c>
      <c r="L827" s="33"/>
      <c r="M827" s="141" t="s">
        <v>1</v>
      </c>
      <c r="N827" s="142" t="s">
        <v>42</v>
      </c>
      <c r="P827" s="143">
        <f>O827*H827</f>
        <v>0</v>
      </c>
      <c r="Q827" s="143">
        <v>2.9999999999999997E-4</v>
      </c>
      <c r="R827" s="143">
        <f>Q827*H827</f>
        <v>2.6516999999999999E-2</v>
      </c>
      <c r="S827" s="143">
        <v>0</v>
      </c>
      <c r="T827" s="144">
        <f>S827*H827</f>
        <v>0</v>
      </c>
      <c r="AR827" s="145" t="s">
        <v>288</v>
      </c>
      <c r="AT827" s="145" t="s">
        <v>164</v>
      </c>
      <c r="AU827" s="145" t="s">
        <v>87</v>
      </c>
      <c r="AY827" s="18" t="s">
        <v>162</v>
      </c>
      <c r="BE827" s="146">
        <f>IF(N827="základní",J827,0)</f>
        <v>0</v>
      </c>
      <c r="BF827" s="146">
        <f>IF(N827="snížená",J827,0)</f>
        <v>0</v>
      </c>
      <c r="BG827" s="146">
        <f>IF(N827="zákl. přenesená",J827,0)</f>
        <v>0</v>
      </c>
      <c r="BH827" s="146">
        <f>IF(N827="sníž. přenesená",J827,0)</f>
        <v>0</v>
      </c>
      <c r="BI827" s="146">
        <f>IF(N827="nulová",J827,0)</f>
        <v>0</v>
      </c>
      <c r="BJ827" s="18" t="s">
        <v>85</v>
      </c>
      <c r="BK827" s="146">
        <f>ROUND(I827*H827,2)</f>
        <v>0</v>
      </c>
      <c r="BL827" s="18" t="s">
        <v>288</v>
      </c>
      <c r="BM827" s="145" t="s">
        <v>1311</v>
      </c>
    </row>
    <row r="828" spans="2:65" s="1" customFormat="1" ht="19.2">
      <c r="B828" s="33"/>
      <c r="D828" s="147" t="s">
        <v>171</v>
      </c>
      <c r="F828" s="148" t="s">
        <v>1312</v>
      </c>
      <c r="I828" s="149"/>
      <c r="L828" s="33"/>
      <c r="M828" s="150"/>
      <c r="T828" s="57"/>
      <c r="AT828" s="18" t="s">
        <v>171</v>
      </c>
      <c r="AU828" s="18" t="s">
        <v>87</v>
      </c>
    </row>
    <row r="829" spans="2:65" s="13" customFormat="1" ht="10.199999999999999">
      <c r="B829" s="157"/>
      <c r="D829" s="147" t="s">
        <v>173</v>
      </c>
      <c r="E829" s="158" t="s">
        <v>1</v>
      </c>
      <c r="F829" s="159" t="s">
        <v>105</v>
      </c>
      <c r="H829" s="160">
        <v>88.39</v>
      </c>
      <c r="I829" s="161"/>
      <c r="L829" s="157"/>
      <c r="M829" s="162"/>
      <c r="T829" s="163"/>
      <c r="AT829" s="158" t="s">
        <v>173</v>
      </c>
      <c r="AU829" s="158" t="s">
        <v>87</v>
      </c>
      <c r="AV829" s="13" t="s">
        <v>87</v>
      </c>
      <c r="AW829" s="13" t="s">
        <v>32</v>
      </c>
      <c r="AX829" s="13" t="s">
        <v>85</v>
      </c>
      <c r="AY829" s="158" t="s">
        <v>162</v>
      </c>
    </row>
    <row r="830" spans="2:65" s="1" customFormat="1" ht="33" customHeight="1">
      <c r="B830" s="33"/>
      <c r="C830" s="134" t="s">
        <v>1313</v>
      </c>
      <c r="D830" s="134" t="s">
        <v>164</v>
      </c>
      <c r="E830" s="135" t="s">
        <v>1314</v>
      </c>
      <c r="F830" s="136" t="s">
        <v>1315</v>
      </c>
      <c r="G830" s="137" t="s">
        <v>504</v>
      </c>
      <c r="H830" s="138">
        <v>92.4</v>
      </c>
      <c r="I830" s="139"/>
      <c r="J830" s="140">
        <f>ROUND(I830*H830,2)</f>
        <v>0</v>
      </c>
      <c r="K830" s="136" t="s">
        <v>168</v>
      </c>
      <c r="L830" s="33"/>
      <c r="M830" s="141" t="s">
        <v>1</v>
      </c>
      <c r="N830" s="142" t="s">
        <v>42</v>
      </c>
      <c r="P830" s="143">
        <f>O830*H830</f>
        <v>0</v>
      </c>
      <c r="Q830" s="143">
        <v>5.8E-4</v>
      </c>
      <c r="R830" s="143">
        <f>Q830*H830</f>
        <v>5.3592000000000001E-2</v>
      </c>
      <c r="S830" s="143">
        <v>0</v>
      </c>
      <c r="T830" s="144">
        <f>S830*H830</f>
        <v>0</v>
      </c>
      <c r="AR830" s="145" t="s">
        <v>288</v>
      </c>
      <c r="AT830" s="145" t="s">
        <v>164</v>
      </c>
      <c r="AU830" s="145" t="s">
        <v>87</v>
      </c>
      <c r="AY830" s="18" t="s">
        <v>162</v>
      </c>
      <c r="BE830" s="146">
        <f>IF(N830="základní",J830,0)</f>
        <v>0</v>
      </c>
      <c r="BF830" s="146">
        <f>IF(N830="snížená",J830,0)</f>
        <v>0</v>
      </c>
      <c r="BG830" s="146">
        <f>IF(N830="zákl. přenesená",J830,0)</f>
        <v>0</v>
      </c>
      <c r="BH830" s="146">
        <f>IF(N830="sníž. přenesená",J830,0)</f>
        <v>0</v>
      </c>
      <c r="BI830" s="146">
        <f>IF(N830="nulová",J830,0)</f>
        <v>0</v>
      </c>
      <c r="BJ830" s="18" t="s">
        <v>85</v>
      </c>
      <c r="BK830" s="146">
        <f>ROUND(I830*H830,2)</f>
        <v>0</v>
      </c>
      <c r="BL830" s="18" t="s">
        <v>288</v>
      </c>
      <c r="BM830" s="145" t="s">
        <v>1316</v>
      </c>
    </row>
    <row r="831" spans="2:65" s="1" customFormat="1" ht="19.2">
      <c r="B831" s="33"/>
      <c r="D831" s="147" t="s">
        <v>171</v>
      </c>
      <c r="F831" s="148" t="s">
        <v>1317</v>
      </c>
      <c r="I831" s="149"/>
      <c r="L831" s="33"/>
      <c r="M831" s="150"/>
      <c r="T831" s="57"/>
      <c r="AT831" s="18" t="s">
        <v>171</v>
      </c>
      <c r="AU831" s="18" t="s">
        <v>87</v>
      </c>
    </row>
    <row r="832" spans="2:65" s="13" customFormat="1" ht="10.199999999999999">
      <c r="B832" s="157"/>
      <c r="D832" s="147" t="s">
        <v>173</v>
      </c>
      <c r="E832" s="158" t="s">
        <v>1</v>
      </c>
      <c r="F832" s="159" t="s">
        <v>1318</v>
      </c>
      <c r="H832" s="160">
        <v>18.8</v>
      </c>
      <c r="I832" s="161"/>
      <c r="L832" s="157"/>
      <c r="M832" s="162"/>
      <c r="T832" s="163"/>
      <c r="AT832" s="158" t="s">
        <v>173</v>
      </c>
      <c r="AU832" s="158" t="s">
        <v>87</v>
      </c>
      <c r="AV832" s="13" t="s">
        <v>87</v>
      </c>
      <c r="AW832" s="13" t="s">
        <v>32</v>
      </c>
      <c r="AX832" s="13" t="s">
        <v>77</v>
      </c>
      <c r="AY832" s="158" t="s">
        <v>162</v>
      </c>
    </row>
    <row r="833" spans="2:65" s="13" customFormat="1" ht="10.199999999999999">
      <c r="B833" s="157"/>
      <c r="D833" s="147" t="s">
        <v>173</v>
      </c>
      <c r="E833" s="158" t="s">
        <v>1</v>
      </c>
      <c r="F833" s="159" t="s">
        <v>1319</v>
      </c>
      <c r="H833" s="160">
        <v>18.059999999999999</v>
      </c>
      <c r="I833" s="161"/>
      <c r="L833" s="157"/>
      <c r="M833" s="162"/>
      <c r="T833" s="163"/>
      <c r="AT833" s="158" t="s">
        <v>173</v>
      </c>
      <c r="AU833" s="158" t="s">
        <v>87</v>
      </c>
      <c r="AV833" s="13" t="s">
        <v>87</v>
      </c>
      <c r="AW833" s="13" t="s">
        <v>32</v>
      </c>
      <c r="AX833" s="13" t="s">
        <v>77</v>
      </c>
      <c r="AY833" s="158" t="s">
        <v>162</v>
      </c>
    </row>
    <row r="834" spans="2:65" s="13" customFormat="1" ht="10.199999999999999">
      <c r="B834" s="157"/>
      <c r="D834" s="147" t="s">
        <v>173</v>
      </c>
      <c r="E834" s="158" t="s">
        <v>1</v>
      </c>
      <c r="F834" s="159" t="s">
        <v>1320</v>
      </c>
      <c r="H834" s="160">
        <v>10.64</v>
      </c>
      <c r="I834" s="161"/>
      <c r="L834" s="157"/>
      <c r="M834" s="162"/>
      <c r="T834" s="163"/>
      <c r="AT834" s="158" t="s">
        <v>173</v>
      </c>
      <c r="AU834" s="158" t="s">
        <v>87</v>
      </c>
      <c r="AV834" s="13" t="s">
        <v>87</v>
      </c>
      <c r="AW834" s="13" t="s">
        <v>32</v>
      </c>
      <c r="AX834" s="13" t="s">
        <v>77</v>
      </c>
      <c r="AY834" s="158" t="s">
        <v>162</v>
      </c>
    </row>
    <row r="835" spans="2:65" s="13" customFormat="1" ht="10.199999999999999">
      <c r="B835" s="157"/>
      <c r="D835" s="147" t="s">
        <v>173</v>
      </c>
      <c r="E835" s="158" t="s">
        <v>1</v>
      </c>
      <c r="F835" s="159" t="s">
        <v>1321</v>
      </c>
      <c r="H835" s="160">
        <v>10.28</v>
      </c>
      <c r="I835" s="161"/>
      <c r="L835" s="157"/>
      <c r="M835" s="162"/>
      <c r="T835" s="163"/>
      <c r="AT835" s="158" t="s">
        <v>173</v>
      </c>
      <c r="AU835" s="158" t="s">
        <v>87</v>
      </c>
      <c r="AV835" s="13" t="s">
        <v>87</v>
      </c>
      <c r="AW835" s="13" t="s">
        <v>32</v>
      </c>
      <c r="AX835" s="13" t="s">
        <v>77</v>
      </c>
      <c r="AY835" s="158" t="s">
        <v>162</v>
      </c>
    </row>
    <row r="836" spans="2:65" s="13" customFormat="1" ht="10.199999999999999">
      <c r="B836" s="157"/>
      <c r="D836" s="147" t="s">
        <v>173</v>
      </c>
      <c r="E836" s="158" t="s">
        <v>1</v>
      </c>
      <c r="F836" s="159" t="s">
        <v>1322</v>
      </c>
      <c r="H836" s="160">
        <v>34.619999999999997</v>
      </c>
      <c r="I836" s="161"/>
      <c r="L836" s="157"/>
      <c r="M836" s="162"/>
      <c r="T836" s="163"/>
      <c r="AT836" s="158" t="s">
        <v>173</v>
      </c>
      <c r="AU836" s="158" t="s">
        <v>87</v>
      </c>
      <c r="AV836" s="13" t="s">
        <v>87</v>
      </c>
      <c r="AW836" s="13" t="s">
        <v>32</v>
      </c>
      <c r="AX836" s="13" t="s">
        <v>77</v>
      </c>
      <c r="AY836" s="158" t="s">
        <v>162</v>
      </c>
    </row>
    <row r="837" spans="2:65" s="14" customFormat="1" ht="10.199999999999999">
      <c r="B837" s="164"/>
      <c r="D837" s="147" t="s">
        <v>173</v>
      </c>
      <c r="E837" s="165" t="s">
        <v>1</v>
      </c>
      <c r="F837" s="166" t="s">
        <v>189</v>
      </c>
      <c r="H837" s="167">
        <v>92.4</v>
      </c>
      <c r="I837" s="168"/>
      <c r="L837" s="164"/>
      <c r="M837" s="169"/>
      <c r="T837" s="170"/>
      <c r="AT837" s="165" t="s">
        <v>173</v>
      </c>
      <c r="AU837" s="165" t="s">
        <v>87</v>
      </c>
      <c r="AV837" s="14" t="s">
        <v>169</v>
      </c>
      <c r="AW837" s="14" t="s">
        <v>32</v>
      </c>
      <c r="AX837" s="14" t="s">
        <v>85</v>
      </c>
      <c r="AY837" s="165" t="s">
        <v>162</v>
      </c>
    </row>
    <row r="838" spans="2:65" s="1" customFormat="1" ht="33" customHeight="1">
      <c r="B838" s="33"/>
      <c r="C838" s="178" t="s">
        <v>1323</v>
      </c>
      <c r="D838" s="178" t="s">
        <v>363</v>
      </c>
      <c r="E838" s="179" t="s">
        <v>1324</v>
      </c>
      <c r="F838" s="180" t="s">
        <v>1325</v>
      </c>
      <c r="G838" s="181" t="s">
        <v>504</v>
      </c>
      <c r="H838" s="182">
        <v>101.64</v>
      </c>
      <c r="I838" s="183"/>
      <c r="J838" s="184">
        <f>ROUND(I838*H838,2)</f>
        <v>0</v>
      </c>
      <c r="K838" s="180" t="s">
        <v>168</v>
      </c>
      <c r="L838" s="185"/>
      <c r="M838" s="186" t="s">
        <v>1</v>
      </c>
      <c r="N838" s="187" t="s">
        <v>42</v>
      </c>
      <c r="P838" s="143">
        <f>O838*H838</f>
        <v>0</v>
      </c>
      <c r="Q838" s="143">
        <v>2.64E-3</v>
      </c>
      <c r="R838" s="143">
        <f>Q838*H838</f>
        <v>0.2683296</v>
      </c>
      <c r="S838" s="143">
        <v>0</v>
      </c>
      <c r="T838" s="144">
        <f>S838*H838</f>
        <v>0</v>
      </c>
      <c r="AR838" s="145" t="s">
        <v>436</v>
      </c>
      <c r="AT838" s="145" t="s">
        <v>363</v>
      </c>
      <c r="AU838" s="145" t="s">
        <v>87</v>
      </c>
      <c r="AY838" s="18" t="s">
        <v>162</v>
      </c>
      <c r="BE838" s="146">
        <f>IF(N838="základní",J838,0)</f>
        <v>0</v>
      </c>
      <c r="BF838" s="146">
        <f>IF(N838="snížená",J838,0)</f>
        <v>0</v>
      </c>
      <c r="BG838" s="146">
        <f>IF(N838="zákl. přenesená",J838,0)</f>
        <v>0</v>
      </c>
      <c r="BH838" s="146">
        <f>IF(N838="sníž. přenesená",J838,0)</f>
        <v>0</v>
      </c>
      <c r="BI838" s="146">
        <f>IF(N838="nulová",J838,0)</f>
        <v>0</v>
      </c>
      <c r="BJ838" s="18" t="s">
        <v>85</v>
      </c>
      <c r="BK838" s="146">
        <f>ROUND(I838*H838,2)</f>
        <v>0</v>
      </c>
      <c r="BL838" s="18" t="s">
        <v>288</v>
      </c>
      <c r="BM838" s="145" t="s">
        <v>1326</v>
      </c>
    </row>
    <row r="839" spans="2:65" s="1" customFormat="1" ht="19.2">
      <c r="B839" s="33"/>
      <c r="D839" s="147" t="s">
        <v>171</v>
      </c>
      <c r="F839" s="148" t="s">
        <v>1325</v>
      </c>
      <c r="I839" s="149"/>
      <c r="L839" s="33"/>
      <c r="M839" s="150"/>
      <c r="T839" s="57"/>
      <c r="AT839" s="18" t="s">
        <v>171</v>
      </c>
      <c r="AU839" s="18" t="s">
        <v>87</v>
      </c>
    </row>
    <row r="840" spans="2:65" s="13" customFormat="1" ht="10.199999999999999">
      <c r="B840" s="157"/>
      <c r="D840" s="147" t="s">
        <v>173</v>
      </c>
      <c r="F840" s="159" t="s">
        <v>1327</v>
      </c>
      <c r="H840" s="160">
        <v>101.64</v>
      </c>
      <c r="I840" s="161"/>
      <c r="L840" s="157"/>
      <c r="M840" s="162"/>
      <c r="T840" s="163"/>
      <c r="AT840" s="158" t="s">
        <v>173</v>
      </c>
      <c r="AU840" s="158" t="s">
        <v>87</v>
      </c>
      <c r="AV840" s="13" t="s">
        <v>87</v>
      </c>
      <c r="AW840" s="13" t="s">
        <v>4</v>
      </c>
      <c r="AX840" s="13" t="s">
        <v>85</v>
      </c>
      <c r="AY840" s="158" t="s">
        <v>162</v>
      </c>
    </row>
    <row r="841" spans="2:65" s="1" customFormat="1" ht="33" customHeight="1">
      <c r="B841" s="33"/>
      <c r="C841" s="134" t="s">
        <v>1328</v>
      </c>
      <c r="D841" s="134" t="s">
        <v>164</v>
      </c>
      <c r="E841" s="135" t="s">
        <v>1329</v>
      </c>
      <c r="F841" s="136" t="s">
        <v>1330</v>
      </c>
      <c r="G841" s="137" t="s">
        <v>167</v>
      </c>
      <c r="H841" s="138">
        <v>88.39</v>
      </c>
      <c r="I841" s="139"/>
      <c r="J841" s="140">
        <f>ROUND(I841*H841,2)</f>
        <v>0</v>
      </c>
      <c r="K841" s="136" t="s">
        <v>168</v>
      </c>
      <c r="L841" s="33"/>
      <c r="M841" s="141" t="s">
        <v>1</v>
      </c>
      <c r="N841" s="142" t="s">
        <v>42</v>
      </c>
      <c r="P841" s="143">
        <f>O841*H841</f>
        <v>0</v>
      </c>
      <c r="Q841" s="143">
        <v>7.5500000000000003E-3</v>
      </c>
      <c r="R841" s="143">
        <f>Q841*H841</f>
        <v>0.66734450000000001</v>
      </c>
      <c r="S841" s="143">
        <v>0</v>
      </c>
      <c r="T841" s="144">
        <f>S841*H841</f>
        <v>0</v>
      </c>
      <c r="AR841" s="145" t="s">
        <v>288</v>
      </c>
      <c r="AT841" s="145" t="s">
        <v>164</v>
      </c>
      <c r="AU841" s="145" t="s">
        <v>87</v>
      </c>
      <c r="AY841" s="18" t="s">
        <v>162</v>
      </c>
      <c r="BE841" s="146">
        <f>IF(N841="základní",J841,0)</f>
        <v>0</v>
      </c>
      <c r="BF841" s="146">
        <f>IF(N841="snížená",J841,0)</f>
        <v>0</v>
      </c>
      <c r="BG841" s="146">
        <f>IF(N841="zákl. přenesená",J841,0)</f>
        <v>0</v>
      </c>
      <c r="BH841" s="146">
        <f>IF(N841="sníž. přenesená",J841,0)</f>
        <v>0</v>
      </c>
      <c r="BI841" s="146">
        <f>IF(N841="nulová",J841,0)</f>
        <v>0</v>
      </c>
      <c r="BJ841" s="18" t="s">
        <v>85</v>
      </c>
      <c r="BK841" s="146">
        <f>ROUND(I841*H841,2)</f>
        <v>0</v>
      </c>
      <c r="BL841" s="18" t="s">
        <v>288</v>
      </c>
      <c r="BM841" s="145" t="s">
        <v>1331</v>
      </c>
    </row>
    <row r="842" spans="2:65" s="1" customFormat="1" ht="28.8">
      <c r="B842" s="33"/>
      <c r="D842" s="147" t="s">
        <v>171</v>
      </c>
      <c r="F842" s="148" t="s">
        <v>1332</v>
      </c>
      <c r="I842" s="149"/>
      <c r="L842" s="33"/>
      <c r="M842" s="150"/>
      <c r="T842" s="57"/>
      <c r="AT842" s="18" t="s">
        <v>171</v>
      </c>
      <c r="AU842" s="18" t="s">
        <v>87</v>
      </c>
    </row>
    <row r="843" spans="2:65" s="13" customFormat="1" ht="10.199999999999999">
      <c r="B843" s="157"/>
      <c r="D843" s="147" t="s">
        <v>173</v>
      </c>
      <c r="E843" s="158" t="s">
        <v>105</v>
      </c>
      <c r="F843" s="159" t="s">
        <v>1333</v>
      </c>
      <c r="H843" s="160">
        <v>88.39</v>
      </c>
      <c r="I843" s="161"/>
      <c r="L843" s="157"/>
      <c r="M843" s="162"/>
      <c r="T843" s="163"/>
      <c r="AT843" s="158" t="s">
        <v>173</v>
      </c>
      <c r="AU843" s="158" t="s">
        <v>87</v>
      </c>
      <c r="AV843" s="13" t="s">
        <v>87</v>
      </c>
      <c r="AW843" s="13" t="s">
        <v>32</v>
      </c>
      <c r="AX843" s="13" t="s">
        <v>85</v>
      </c>
      <c r="AY843" s="158" t="s">
        <v>162</v>
      </c>
    </row>
    <row r="844" spans="2:65" s="1" customFormat="1" ht="24.15" customHeight="1">
      <c r="B844" s="33"/>
      <c r="C844" s="178" t="s">
        <v>1334</v>
      </c>
      <c r="D844" s="178" t="s">
        <v>363</v>
      </c>
      <c r="E844" s="179" t="s">
        <v>1335</v>
      </c>
      <c r="F844" s="180" t="s">
        <v>1336</v>
      </c>
      <c r="G844" s="181" t="s">
        <v>167</v>
      </c>
      <c r="H844" s="182">
        <v>97.228999999999999</v>
      </c>
      <c r="I844" s="183"/>
      <c r="J844" s="184">
        <f>ROUND(I844*H844,2)</f>
        <v>0</v>
      </c>
      <c r="K844" s="180" t="s">
        <v>168</v>
      </c>
      <c r="L844" s="185"/>
      <c r="M844" s="186" t="s">
        <v>1</v>
      </c>
      <c r="N844" s="187" t="s">
        <v>42</v>
      </c>
      <c r="P844" s="143">
        <f>O844*H844</f>
        <v>0</v>
      </c>
      <c r="Q844" s="143">
        <v>2.1999999999999999E-2</v>
      </c>
      <c r="R844" s="143">
        <f>Q844*H844</f>
        <v>2.1390379999999998</v>
      </c>
      <c r="S844" s="143">
        <v>0</v>
      </c>
      <c r="T844" s="144">
        <f>S844*H844</f>
        <v>0</v>
      </c>
      <c r="AR844" s="145" t="s">
        <v>436</v>
      </c>
      <c r="AT844" s="145" t="s">
        <v>363</v>
      </c>
      <c r="AU844" s="145" t="s">
        <v>87</v>
      </c>
      <c r="AY844" s="18" t="s">
        <v>162</v>
      </c>
      <c r="BE844" s="146">
        <f>IF(N844="základní",J844,0)</f>
        <v>0</v>
      </c>
      <c r="BF844" s="146">
        <f>IF(N844="snížená",J844,0)</f>
        <v>0</v>
      </c>
      <c r="BG844" s="146">
        <f>IF(N844="zákl. přenesená",J844,0)</f>
        <v>0</v>
      </c>
      <c r="BH844" s="146">
        <f>IF(N844="sníž. přenesená",J844,0)</f>
        <v>0</v>
      </c>
      <c r="BI844" s="146">
        <f>IF(N844="nulová",J844,0)</f>
        <v>0</v>
      </c>
      <c r="BJ844" s="18" t="s">
        <v>85</v>
      </c>
      <c r="BK844" s="146">
        <f>ROUND(I844*H844,2)</f>
        <v>0</v>
      </c>
      <c r="BL844" s="18" t="s">
        <v>288</v>
      </c>
      <c r="BM844" s="145" t="s">
        <v>1337</v>
      </c>
    </row>
    <row r="845" spans="2:65" s="1" customFormat="1" ht="19.2">
      <c r="B845" s="33"/>
      <c r="D845" s="147" t="s">
        <v>171</v>
      </c>
      <c r="F845" s="148" t="s">
        <v>1336</v>
      </c>
      <c r="I845" s="149"/>
      <c r="L845" s="33"/>
      <c r="M845" s="150"/>
      <c r="T845" s="57"/>
      <c r="AT845" s="18" t="s">
        <v>171</v>
      </c>
      <c r="AU845" s="18" t="s">
        <v>87</v>
      </c>
    </row>
    <row r="846" spans="2:65" s="13" customFormat="1" ht="10.199999999999999">
      <c r="B846" s="157"/>
      <c r="D846" s="147" t="s">
        <v>173</v>
      </c>
      <c r="F846" s="159" t="s">
        <v>1338</v>
      </c>
      <c r="H846" s="160">
        <v>97.228999999999999</v>
      </c>
      <c r="I846" s="161"/>
      <c r="L846" s="157"/>
      <c r="M846" s="162"/>
      <c r="T846" s="163"/>
      <c r="AT846" s="158" t="s">
        <v>173</v>
      </c>
      <c r="AU846" s="158" t="s">
        <v>87</v>
      </c>
      <c r="AV846" s="13" t="s">
        <v>87</v>
      </c>
      <c r="AW846" s="13" t="s">
        <v>4</v>
      </c>
      <c r="AX846" s="13" t="s">
        <v>85</v>
      </c>
      <c r="AY846" s="158" t="s">
        <v>162</v>
      </c>
    </row>
    <row r="847" spans="2:65" s="1" customFormat="1" ht="24.15" customHeight="1">
      <c r="B847" s="33"/>
      <c r="C847" s="134" t="s">
        <v>1339</v>
      </c>
      <c r="D847" s="134" t="s">
        <v>164</v>
      </c>
      <c r="E847" s="135" t="s">
        <v>1340</v>
      </c>
      <c r="F847" s="136" t="s">
        <v>1341</v>
      </c>
      <c r="G847" s="137" t="s">
        <v>167</v>
      </c>
      <c r="H847" s="138">
        <v>7.09</v>
      </c>
      <c r="I847" s="139"/>
      <c r="J847" s="140">
        <f>ROUND(I847*H847,2)</f>
        <v>0</v>
      </c>
      <c r="K847" s="136" t="s">
        <v>168</v>
      </c>
      <c r="L847" s="33"/>
      <c r="M847" s="141" t="s">
        <v>1</v>
      </c>
      <c r="N847" s="142" t="s">
        <v>42</v>
      </c>
      <c r="P847" s="143">
        <f>O847*H847</f>
        <v>0</v>
      </c>
      <c r="Q847" s="143">
        <v>1.5E-3</v>
      </c>
      <c r="R847" s="143">
        <f>Q847*H847</f>
        <v>1.0635E-2</v>
      </c>
      <c r="S847" s="143">
        <v>0</v>
      </c>
      <c r="T847" s="144">
        <f>S847*H847</f>
        <v>0</v>
      </c>
      <c r="AR847" s="145" t="s">
        <v>288</v>
      </c>
      <c r="AT847" s="145" t="s">
        <v>164</v>
      </c>
      <c r="AU847" s="145" t="s">
        <v>87</v>
      </c>
      <c r="AY847" s="18" t="s">
        <v>162</v>
      </c>
      <c r="BE847" s="146">
        <f>IF(N847="základní",J847,0)</f>
        <v>0</v>
      </c>
      <c r="BF847" s="146">
        <f>IF(N847="snížená",J847,0)</f>
        <v>0</v>
      </c>
      <c r="BG847" s="146">
        <f>IF(N847="zákl. přenesená",J847,0)</f>
        <v>0</v>
      </c>
      <c r="BH847" s="146">
        <f>IF(N847="sníž. přenesená",J847,0)</f>
        <v>0</v>
      </c>
      <c r="BI847" s="146">
        <f>IF(N847="nulová",J847,0)</f>
        <v>0</v>
      </c>
      <c r="BJ847" s="18" t="s">
        <v>85</v>
      </c>
      <c r="BK847" s="146">
        <f>ROUND(I847*H847,2)</f>
        <v>0</v>
      </c>
      <c r="BL847" s="18" t="s">
        <v>288</v>
      </c>
      <c r="BM847" s="145" t="s">
        <v>1342</v>
      </c>
    </row>
    <row r="848" spans="2:65" s="1" customFormat="1" ht="19.2">
      <c r="B848" s="33"/>
      <c r="D848" s="147" t="s">
        <v>171</v>
      </c>
      <c r="F848" s="148" t="s">
        <v>1343</v>
      </c>
      <c r="I848" s="149"/>
      <c r="L848" s="33"/>
      <c r="M848" s="150"/>
      <c r="T848" s="57"/>
      <c r="AT848" s="18" t="s">
        <v>171</v>
      </c>
      <c r="AU848" s="18" t="s">
        <v>87</v>
      </c>
    </row>
    <row r="849" spans="2:65" s="13" customFormat="1" ht="10.199999999999999">
      <c r="B849" s="157"/>
      <c r="D849" s="147" t="s">
        <v>173</v>
      </c>
      <c r="E849" s="158" t="s">
        <v>1</v>
      </c>
      <c r="F849" s="159" t="s">
        <v>1344</v>
      </c>
      <c r="H849" s="160">
        <v>7.09</v>
      </c>
      <c r="I849" s="161"/>
      <c r="L849" s="157"/>
      <c r="M849" s="162"/>
      <c r="T849" s="163"/>
      <c r="AT849" s="158" t="s">
        <v>173</v>
      </c>
      <c r="AU849" s="158" t="s">
        <v>87</v>
      </c>
      <c r="AV849" s="13" t="s">
        <v>87</v>
      </c>
      <c r="AW849" s="13" t="s">
        <v>32</v>
      </c>
      <c r="AX849" s="13" t="s">
        <v>85</v>
      </c>
      <c r="AY849" s="158" t="s">
        <v>162</v>
      </c>
    </row>
    <row r="850" spans="2:65" s="1" customFormat="1" ht="16.5" customHeight="1">
      <c r="B850" s="33"/>
      <c r="C850" s="134" t="s">
        <v>1345</v>
      </c>
      <c r="D850" s="134" t="s">
        <v>164</v>
      </c>
      <c r="E850" s="135" t="s">
        <v>1346</v>
      </c>
      <c r="F850" s="136" t="s">
        <v>1347</v>
      </c>
      <c r="G850" s="137" t="s">
        <v>504</v>
      </c>
      <c r="H850" s="138">
        <v>17.98</v>
      </c>
      <c r="I850" s="139"/>
      <c r="J850" s="140">
        <f>ROUND(I850*H850,2)</f>
        <v>0</v>
      </c>
      <c r="K850" s="136" t="s">
        <v>168</v>
      </c>
      <c r="L850" s="33"/>
      <c r="M850" s="141" t="s">
        <v>1</v>
      </c>
      <c r="N850" s="142" t="s">
        <v>42</v>
      </c>
      <c r="P850" s="143">
        <f>O850*H850</f>
        <v>0</v>
      </c>
      <c r="Q850" s="143">
        <v>3.2000000000000003E-4</v>
      </c>
      <c r="R850" s="143">
        <f>Q850*H850</f>
        <v>5.7536000000000002E-3</v>
      </c>
      <c r="S850" s="143">
        <v>0</v>
      </c>
      <c r="T850" s="144">
        <f>S850*H850</f>
        <v>0</v>
      </c>
      <c r="AR850" s="145" t="s">
        <v>288</v>
      </c>
      <c r="AT850" s="145" t="s">
        <v>164</v>
      </c>
      <c r="AU850" s="145" t="s">
        <v>87</v>
      </c>
      <c r="AY850" s="18" t="s">
        <v>162</v>
      </c>
      <c r="BE850" s="146">
        <f>IF(N850="základní",J850,0)</f>
        <v>0</v>
      </c>
      <c r="BF850" s="146">
        <f>IF(N850="snížená",J850,0)</f>
        <v>0</v>
      </c>
      <c r="BG850" s="146">
        <f>IF(N850="zákl. přenesená",J850,0)</f>
        <v>0</v>
      </c>
      <c r="BH850" s="146">
        <f>IF(N850="sníž. přenesená",J850,0)</f>
        <v>0</v>
      </c>
      <c r="BI850" s="146">
        <f>IF(N850="nulová",J850,0)</f>
        <v>0</v>
      </c>
      <c r="BJ850" s="18" t="s">
        <v>85</v>
      </c>
      <c r="BK850" s="146">
        <f>ROUND(I850*H850,2)</f>
        <v>0</v>
      </c>
      <c r="BL850" s="18" t="s">
        <v>288</v>
      </c>
      <c r="BM850" s="145" t="s">
        <v>1348</v>
      </c>
    </row>
    <row r="851" spans="2:65" s="1" customFormat="1" ht="19.2">
      <c r="B851" s="33"/>
      <c r="D851" s="147" t="s">
        <v>171</v>
      </c>
      <c r="F851" s="148" t="s">
        <v>1349</v>
      </c>
      <c r="I851" s="149"/>
      <c r="L851" s="33"/>
      <c r="M851" s="150"/>
      <c r="T851" s="57"/>
      <c r="AT851" s="18" t="s">
        <v>171</v>
      </c>
      <c r="AU851" s="18" t="s">
        <v>87</v>
      </c>
    </row>
    <row r="852" spans="2:65" s="13" customFormat="1" ht="10.199999999999999">
      <c r="B852" s="157"/>
      <c r="D852" s="147" t="s">
        <v>173</v>
      </c>
      <c r="E852" s="158" t="s">
        <v>1</v>
      </c>
      <c r="F852" s="159" t="s">
        <v>1350</v>
      </c>
      <c r="H852" s="160">
        <v>7.56</v>
      </c>
      <c r="I852" s="161"/>
      <c r="L852" s="157"/>
      <c r="M852" s="162"/>
      <c r="T852" s="163"/>
      <c r="AT852" s="158" t="s">
        <v>173</v>
      </c>
      <c r="AU852" s="158" t="s">
        <v>87</v>
      </c>
      <c r="AV852" s="13" t="s">
        <v>87</v>
      </c>
      <c r="AW852" s="13" t="s">
        <v>32</v>
      </c>
      <c r="AX852" s="13" t="s">
        <v>77</v>
      </c>
      <c r="AY852" s="158" t="s">
        <v>162</v>
      </c>
    </row>
    <row r="853" spans="2:65" s="13" customFormat="1" ht="10.199999999999999">
      <c r="B853" s="157"/>
      <c r="D853" s="147" t="s">
        <v>173</v>
      </c>
      <c r="E853" s="158" t="s">
        <v>1</v>
      </c>
      <c r="F853" s="159" t="s">
        <v>1351</v>
      </c>
      <c r="H853" s="160">
        <v>10.42</v>
      </c>
      <c r="I853" s="161"/>
      <c r="L853" s="157"/>
      <c r="M853" s="162"/>
      <c r="T853" s="163"/>
      <c r="AT853" s="158" t="s">
        <v>173</v>
      </c>
      <c r="AU853" s="158" t="s">
        <v>87</v>
      </c>
      <c r="AV853" s="13" t="s">
        <v>87</v>
      </c>
      <c r="AW853" s="13" t="s">
        <v>32</v>
      </c>
      <c r="AX853" s="13" t="s">
        <v>77</v>
      </c>
      <c r="AY853" s="158" t="s">
        <v>162</v>
      </c>
    </row>
    <row r="854" spans="2:65" s="14" customFormat="1" ht="10.199999999999999">
      <c r="B854" s="164"/>
      <c r="D854" s="147" t="s">
        <v>173</v>
      </c>
      <c r="E854" s="165" t="s">
        <v>1</v>
      </c>
      <c r="F854" s="166" t="s">
        <v>189</v>
      </c>
      <c r="H854" s="167">
        <v>17.98</v>
      </c>
      <c r="I854" s="168"/>
      <c r="L854" s="164"/>
      <c r="M854" s="169"/>
      <c r="T854" s="170"/>
      <c r="AT854" s="165" t="s">
        <v>173</v>
      </c>
      <c r="AU854" s="165" t="s">
        <v>87</v>
      </c>
      <c r="AV854" s="14" t="s">
        <v>169</v>
      </c>
      <c r="AW854" s="14" t="s">
        <v>32</v>
      </c>
      <c r="AX854" s="14" t="s">
        <v>85</v>
      </c>
      <c r="AY854" s="165" t="s">
        <v>162</v>
      </c>
    </row>
    <row r="855" spans="2:65" s="1" customFormat="1" ht="24.15" customHeight="1">
      <c r="B855" s="33"/>
      <c r="C855" s="134" t="s">
        <v>1352</v>
      </c>
      <c r="D855" s="134" t="s">
        <v>164</v>
      </c>
      <c r="E855" s="135" t="s">
        <v>1353</v>
      </c>
      <c r="F855" s="136" t="s">
        <v>1354</v>
      </c>
      <c r="G855" s="137" t="s">
        <v>711</v>
      </c>
      <c r="H855" s="188"/>
      <c r="I855" s="139"/>
      <c r="J855" s="140">
        <f>ROUND(I855*H855,2)</f>
        <v>0</v>
      </c>
      <c r="K855" s="136" t="s">
        <v>168</v>
      </c>
      <c r="L855" s="33"/>
      <c r="M855" s="141" t="s">
        <v>1</v>
      </c>
      <c r="N855" s="142" t="s">
        <v>42</v>
      </c>
      <c r="P855" s="143">
        <f>O855*H855</f>
        <v>0</v>
      </c>
      <c r="Q855" s="143">
        <v>0</v>
      </c>
      <c r="R855" s="143">
        <f>Q855*H855</f>
        <v>0</v>
      </c>
      <c r="S855" s="143">
        <v>0</v>
      </c>
      <c r="T855" s="144">
        <f>S855*H855</f>
        <v>0</v>
      </c>
      <c r="AR855" s="145" t="s">
        <v>288</v>
      </c>
      <c r="AT855" s="145" t="s">
        <v>164</v>
      </c>
      <c r="AU855" s="145" t="s">
        <v>87</v>
      </c>
      <c r="AY855" s="18" t="s">
        <v>162</v>
      </c>
      <c r="BE855" s="146">
        <f>IF(N855="základní",J855,0)</f>
        <v>0</v>
      </c>
      <c r="BF855" s="146">
        <f>IF(N855="snížená",J855,0)</f>
        <v>0</v>
      </c>
      <c r="BG855" s="146">
        <f>IF(N855="zákl. přenesená",J855,0)</f>
        <v>0</v>
      </c>
      <c r="BH855" s="146">
        <f>IF(N855="sníž. přenesená",J855,0)</f>
        <v>0</v>
      </c>
      <c r="BI855" s="146">
        <f>IF(N855="nulová",J855,0)</f>
        <v>0</v>
      </c>
      <c r="BJ855" s="18" t="s">
        <v>85</v>
      </c>
      <c r="BK855" s="146">
        <f>ROUND(I855*H855,2)</f>
        <v>0</v>
      </c>
      <c r="BL855" s="18" t="s">
        <v>288</v>
      </c>
      <c r="BM855" s="145" t="s">
        <v>1355</v>
      </c>
    </row>
    <row r="856" spans="2:65" s="1" customFormat="1" ht="28.8">
      <c r="B856" s="33"/>
      <c r="D856" s="147" t="s">
        <v>171</v>
      </c>
      <c r="F856" s="148" t="s">
        <v>1356</v>
      </c>
      <c r="I856" s="149"/>
      <c r="L856" s="33"/>
      <c r="M856" s="150"/>
      <c r="T856" s="57"/>
      <c r="AT856" s="18" t="s">
        <v>171</v>
      </c>
      <c r="AU856" s="18" t="s">
        <v>87</v>
      </c>
    </row>
    <row r="857" spans="2:65" s="11" customFormat="1" ht="22.8" customHeight="1">
      <c r="B857" s="122"/>
      <c r="D857" s="123" t="s">
        <v>76</v>
      </c>
      <c r="E857" s="132" t="s">
        <v>1357</v>
      </c>
      <c r="F857" s="132" t="s">
        <v>1358</v>
      </c>
      <c r="I857" s="125"/>
      <c r="J857" s="133">
        <f>BK857</f>
        <v>0</v>
      </c>
      <c r="L857" s="122"/>
      <c r="M857" s="127"/>
      <c r="P857" s="128">
        <f>SUM(P858:P876)</f>
        <v>0</v>
      </c>
      <c r="R857" s="128">
        <f>SUM(R858:R876)</f>
        <v>0.74602802999999995</v>
      </c>
      <c r="T857" s="129">
        <f>SUM(T858:T876)</f>
        <v>0</v>
      </c>
      <c r="AR857" s="123" t="s">
        <v>87</v>
      </c>
      <c r="AT857" s="130" t="s">
        <v>76</v>
      </c>
      <c r="AU857" s="130" t="s">
        <v>85</v>
      </c>
      <c r="AY857" s="123" t="s">
        <v>162</v>
      </c>
      <c r="BK857" s="131">
        <f>SUM(BK858:BK876)</f>
        <v>0</v>
      </c>
    </row>
    <row r="858" spans="2:65" s="1" customFormat="1" ht="16.5" customHeight="1">
      <c r="B858" s="33"/>
      <c r="C858" s="134" t="s">
        <v>1359</v>
      </c>
      <c r="D858" s="134" t="s">
        <v>164</v>
      </c>
      <c r="E858" s="135" t="s">
        <v>1360</v>
      </c>
      <c r="F858" s="136" t="s">
        <v>1361</v>
      </c>
      <c r="G858" s="137" t="s">
        <v>167</v>
      </c>
      <c r="H858" s="138">
        <v>35.494999999999997</v>
      </c>
      <c r="I858" s="139"/>
      <c r="J858" s="140">
        <f>ROUND(I858*H858,2)</f>
        <v>0</v>
      </c>
      <c r="K858" s="136" t="s">
        <v>168</v>
      </c>
      <c r="L858" s="33"/>
      <c r="M858" s="141" t="s">
        <v>1</v>
      </c>
      <c r="N858" s="142" t="s">
        <v>42</v>
      </c>
      <c r="P858" s="143">
        <f>O858*H858</f>
        <v>0</v>
      </c>
      <c r="Q858" s="143">
        <v>2.9999999999999997E-4</v>
      </c>
      <c r="R858" s="143">
        <f>Q858*H858</f>
        <v>1.0648499999999998E-2</v>
      </c>
      <c r="S858" s="143">
        <v>0</v>
      </c>
      <c r="T858" s="144">
        <f>S858*H858</f>
        <v>0</v>
      </c>
      <c r="AR858" s="145" t="s">
        <v>288</v>
      </c>
      <c r="AT858" s="145" t="s">
        <v>164</v>
      </c>
      <c r="AU858" s="145" t="s">
        <v>87</v>
      </c>
      <c r="AY858" s="18" t="s">
        <v>162</v>
      </c>
      <c r="BE858" s="146">
        <f>IF(N858="základní",J858,0)</f>
        <v>0</v>
      </c>
      <c r="BF858" s="146">
        <f>IF(N858="snížená",J858,0)</f>
        <v>0</v>
      </c>
      <c r="BG858" s="146">
        <f>IF(N858="zákl. přenesená",J858,0)</f>
        <v>0</v>
      </c>
      <c r="BH858" s="146">
        <f>IF(N858="sníž. přenesená",J858,0)</f>
        <v>0</v>
      </c>
      <c r="BI858" s="146">
        <f>IF(N858="nulová",J858,0)</f>
        <v>0</v>
      </c>
      <c r="BJ858" s="18" t="s">
        <v>85</v>
      </c>
      <c r="BK858" s="146">
        <f>ROUND(I858*H858,2)</f>
        <v>0</v>
      </c>
      <c r="BL858" s="18" t="s">
        <v>288</v>
      </c>
      <c r="BM858" s="145" t="s">
        <v>1362</v>
      </c>
    </row>
    <row r="859" spans="2:65" s="1" customFormat="1" ht="19.2">
      <c r="B859" s="33"/>
      <c r="D859" s="147" t="s">
        <v>171</v>
      </c>
      <c r="F859" s="148" t="s">
        <v>1363</v>
      </c>
      <c r="I859" s="149"/>
      <c r="L859" s="33"/>
      <c r="M859" s="150"/>
      <c r="T859" s="57"/>
      <c r="AT859" s="18" t="s">
        <v>171</v>
      </c>
      <c r="AU859" s="18" t="s">
        <v>87</v>
      </c>
    </row>
    <row r="860" spans="2:65" s="13" customFormat="1" ht="10.199999999999999">
      <c r="B860" s="157"/>
      <c r="D860" s="147" t="s">
        <v>173</v>
      </c>
      <c r="E860" s="158" t="s">
        <v>1</v>
      </c>
      <c r="F860" s="159" t="s">
        <v>109</v>
      </c>
      <c r="H860" s="160">
        <v>35.494999999999997</v>
      </c>
      <c r="I860" s="161"/>
      <c r="L860" s="157"/>
      <c r="M860" s="162"/>
      <c r="T860" s="163"/>
      <c r="AT860" s="158" t="s">
        <v>173</v>
      </c>
      <c r="AU860" s="158" t="s">
        <v>87</v>
      </c>
      <c r="AV860" s="13" t="s">
        <v>87</v>
      </c>
      <c r="AW860" s="13" t="s">
        <v>32</v>
      </c>
      <c r="AX860" s="13" t="s">
        <v>85</v>
      </c>
      <c r="AY860" s="158" t="s">
        <v>162</v>
      </c>
    </row>
    <row r="861" spans="2:65" s="1" customFormat="1" ht="24.15" customHeight="1">
      <c r="B861" s="33"/>
      <c r="C861" s="134" t="s">
        <v>1364</v>
      </c>
      <c r="D861" s="134" t="s">
        <v>164</v>
      </c>
      <c r="E861" s="135" t="s">
        <v>1365</v>
      </c>
      <c r="F861" s="136" t="s">
        <v>1366</v>
      </c>
      <c r="G861" s="137" t="s">
        <v>167</v>
      </c>
      <c r="H861" s="138">
        <v>8.99</v>
      </c>
      <c r="I861" s="139"/>
      <c r="J861" s="140">
        <f>ROUND(I861*H861,2)</f>
        <v>0</v>
      </c>
      <c r="K861" s="136" t="s">
        <v>168</v>
      </c>
      <c r="L861" s="33"/>
      <c r="M861" s="141" t="s">
        <v>1</v>
      </c>
      <c r="N861" s="142" t="s">
        <v>42</v>
      </c>
      <c r="P861" s="143">
        <f>O861*H861</f>
        <v>0</v>
      </c>
      <c r="Q861" s="143">
        <v>1.5E-3</v>
      </c>
      <c r="R861" s="143">
        <f>Q861*H861</f>
        <v>1.3485E-2</v>
      </c>
      <c r="S861" s="143">
        <v>0</v>
      </c>
      <c r="T861" s="144">
        <f>S861*H861</f>
        <v>0</v>
      </c>
      <c r="AR861" s="145" t="s">
        <v>288</v>
      </c>
      <c r="AT861" s="145" t="s">
        <v>164</v>
      </c>
      <c r="AU861" s="145" t="s">
        <v>87</v>
      </c>
      <c r="AY861" s="18" t="s">
        <v>162</v>
      </c>
      <c r="BE861" s="146">
        <f>IF(N861="základní",J861,0)</f>
        <v>0</v>
      </c>
      <c r="BF861" s="146">
        <f>IF(N861="snížená",J861,0)</f>
        <v>0</v>
      </c>
      <c r="BG861" s="146">
        <f>IF(N861="zákl. přenesená",J861,0)</f>
        <v>0</v>
      </c>
      <c r="BH861" s="146">
        <f>IF(N861="sníž. přenesená",J861,0)</f>
        <v>0</v>
      </c>
      <c r="BI861" s="146">
        <f>IF(N861="nulová",J861,0)</f>
        <v>0</v>
      </c>
      <c r="BJ861" s="18" t="s">
        <v>85</v>
      </c>
      <c r="BK861" s="146">
        <f>ROUND(I861*H861,2)</f>
        <v>0</v>
      </c>
      <c r="BL861" s="18" t="s">
        <v>288</v>
      </c>
      <c r="BM861" s="145" t="s">
        <v>1367</v>
      </c>
    </row>
    <row r="862" spans="2:65" s="1" customFormat="1" ht="19.2">
      <c r="B862" s="33"/>
      <c r="D862" s="147" t="s">
        <v>171</v>
      </c>
      <c r="F862" s="148" t="s">
        <v>1368</v>
      </c>
      <c r="I862" s="149"/>
      <c r="L862" s="33"/>
      <c r="M862" s="150"/>
      <c r="T862" s="57"/>
      <c r="AT862" s="18" t="s">
        <v>171</v>
      </c>
      <c r="AU862" s="18" t="s">
        <v>87</v>
      </c>
    </row>
    <row r="863" spans="2:65" s="13" customFormat="1" ht="10.199999999999999">
      <c r="B863" s="157"/>
      <c r="D863" s="147" t="s">
        <v>173</v>
      </c>
      <c r="E863" s="158" t="s">
        <v>1</v>
      </c>
      <c r="F863" s="159" t="s">
        <v>1369</v>
      </c>
      <c r="H863" s="160">
        <v>3.78</v>
      </c>
      <c r="I863" s="161"/>
      <c r="L863" s="157"/>
      <c r="M863" s="162"/>
      <c r="T863" s="163"/>
      <c r="AT863" s="158" t="s">
        <v>173</v>
      </c>
      <c r="AU863" s="158" t="s">
        <v>87</v>
      </c>
      <c r="AV863" s="13" t="s">
        <v>87</v>
      </c>
      <c r="AW863" s="13" t="s">
        <v>32</v>
      </c>
      <c r="AX863" s="13" t="s">
        <v>77</v>
      </c>
      <c r="AY863" s="158" t="s">
        <v>162</v>
      </c>
    </row>
    <row r="864" spans="2:65" s="13" customFormat="1" ht="10.199999999999999">
      <c r="B864" s="157"/>
      <c r="D864" s="147" t="s">
        <v>173</v>
      </c>
      <c r="E864" s="158" t="s">
        <v>1</v>
      </c>
      <c r="F864" s="159" t="s">
        <v>1370</v>
      </c>
      <c r="H864" s="160">
        <v>5.21</v>
      </c>
      <c r="I864" s="161"/>
      <c r="L864" s="157"/>
      <c r="M864" s="162"/>
      <c r="T864" s="163"/>
      <c r="AT864" s="158" t="s">
        <v>173</v>
      </c>
      <c r="AU864" s="158" t="s">
        <v>87</v>
      </c>
      <c r="AV864" s="13" t="s">
        <v>87</v>
      </c>
      <c r="AW864" s="13" t="s">
        <v>32</v>
      </c>
      <c r="AX864" s="13" t="s">
        <v>77</v>
      </c>
      <c r="AY864" s="158" t="s">
        <v>162</v>
      </c>
    </row>
    <row r="865" spans="2:65" s="14" customFormat="1" ht="10.199999999999999">
      <c r="B865" s="164"/>
      <c r="D865" s="147" t="s">
        <v>173</v>
      </c>
      <c r="E865" s="165" t="s">
        <v>1</v>
      </c>
      <c r="F865" s="166" t="s">
        <v>189</v>
      </c>
      <c r="H865" s="167">
        <v>8.99</v>
      </c>
      <c r="I865" s="168"/>
      <c r="L865" s="164"/>
      <c r="M865" s="169"/>
      <c r="T865" s="170"/>
      <c r="AT865" s="165" t="s">
        <v>173</v>
      </c>
      <c r="AU865" s="165" t="s">
        <v>87</v>
      </c>
      <c r="AV865" s="14" t="s">
        <v>169</v>
      </c>
      <c r="AW865" s="14" t="s">
        <v>32</v>
      </c>
      <c r="AX865" s="14" t="s">
        <v>85</v>
      </c>
      <c r="AY865" s="165" t="s">
        <v>162</v>
      </c>
    </row>
    <row r="866" spans="2:65" s="1" customFormat="1" ht="33" customHeight="1">
      <c r="B866" s="33"/>
      <c r="C866" s="134" t="s">
        <v>1371</v>
      </c>
      <c r="D866" s="134" t="s">
        <v>164</v>
      </c>
      <c r="E866" s="135" t="s">
        <v>1372</v>
      </c>
      <c r="F866" s="136" t="s">
        <v>1373</v>
      </c>
      <c r="G866" s="137" t="s">
        <v>167</v>
      </c>
      <c r="H866" s="138">
        <v>35.494999999999997</v>
      </c>
      <c r="I866" s="139"/>
      <c r="J866" s="140">
        <f>ROUND(I866*H866,2)</f>
        <v>0</v>
      </c>
      <c r="K866" s="136" t="s">
        <v>168</v>
      </c>
      <c r="L866" s="33"/>
      <c r="M866" s="141" t="s">
        <v>1</v>
      </c>
      <c r="N866" s="142" t="s">
        <v>42</v>
      </c>
      <c r="P866" s="143">
        <f>O866*H866</f>
        <v>0</v>
      </c>
      <c r="Q866" s="143">
        <v>7.5500000000000003E-3</v>
      </c>
      <c r="R866" s="143">
        <f>Q866*H866</f>
        <v>0.26798725000000001</v>
      </c>
      <c r="S866" s="143">
        <v>0</v>
      </c>
      <c r="T866" s="144">
        <f>S866*H866</f>
        <v>0</v>
      </c>
      <c r="AR866" s="145" t="s">
        <v>288</v>
      </c>
      <c r="AT866" s="145" t="s">
        <v>164</v>
      </c>
      <c r="AU866" s="145" t="s">
        <v>87</v>
      </c>
      <c r="AY866" s="18" t="s">
        <v>162</v>
      </c>
      <c r="BE866" s="146">
        <f>IF(N866="základní",J866,0)</f>
        <v>0</v>
      </c>
      <c r="BF866" s="146">
        <f>IF(N866="snížená",J866,0)</f>
        <v>0</v>
      </c>
      <c r="BG866" s="146">
        <f>IF(N866="zákl. přenesená",J866,0)</f>
        <v>0</v>
      </c>
      <c r="BH866" s="146">
        <f>IF(N866="sníž. přenesená",J866,0)</f>
        <v>0</v>
      </c>
      <c r="BI866" s="146">
        <f>IF(N866="nulová",J866,0)</f>
        <v>0</v>
      </c>
      <c r="BJ866" s="18" t="s">
        <v>85</v>
      </c>
      <c r="BK866" s="146">
        <f>ROUND(I866*H866,2)</f>
        <v>0</v>
      </c>
      <c r="BL866" s="18" t="s">
        <v>288</v>
      </c>
      <c r="BM866" s="145" t="s">
        <v>1374</v>
      </c>
    </row>
    <row r="867" spans="2:65" s="1" customFormat="1" ht="19.2">
      <c r="B867" s="33"/>
      <c r="D867" s="147" t="s">
        <v>171</v>
      </c>
      <c r="F867" s="148" t="s">
        <v>1375</v>
      </c>
      <c r="I867" s="149"/>
      <c r="L867" s="33"/>
      <c r="M867" s="150"/>
      <c r="T867" s="57"/>
      <c r="AT867" s="18" t="s">
        <v>171</v>
      </c>
      <c r="AU867" s="18" t="s">
        <v>87</v>
      </c>
    </row>
    <row r="868" spans="2:65" s="13" customFormat="1" ht="10.199999999999999">
      <c r="B868" s="157"/>
      <c r="D868" s="147" t="s">
        <v>173</v>
      </c>
      <c r="E868" s="158" t="s">
        <v>1</v>
      </c>
      <c r="F868" s="159" t="s">
        <v>1376</v>
      </c>
      <c r="H868" s="160">
        <v>6.7350000000000003</v>
      </c>
      <c r="I868" s="161"/>
      <c r="L868" s="157"/>
      <c r="M868" s="162"/>
      <c r="T868" s="163"/>
      <c r="AT868" s="158" t="s">
        <v>173</v>
      </c>
      <c r="AU868" s="158" t="s">
        <v>87</v>
      </c>
      <c r="AV868" s="13" t="s">
        <v>87</v>
      </c>
      <c r="AW868" s="13" t="s">
        <v>32</v>
      </c>
      <c r="AX868" s="13" t="s">
        <v>77</v>
      </c>
      <c r="AY868" s="158" t="s">
        <v>162</v>
      </c>
    </row>
    <row r="869" spans="2:65" s="13" customFormat="1" ht="10.199999999999999">
      <c r="B869" s="157"/>
      <c r="D869" s="147" t="s">
        <v>173</v>
      </c>
      <c r="E869" s="158" t="s">
        <v>1</v>
      </c>
      <c r="F869" s="159" t="s">
        <v>1377</v>
      </c>
      <c r="H869" s="160">
        <v>10.72</v>
      </c>
      <c r="I869" s="161"/>
      <c r="L869" s="157"/>
      <c r="M869" s="162"/>
      <c r="T869" s="163"/>
      <c r="AT869" s="158" t="s">
        <v>173</v>
      </c>
      <c r="AU869" s="158" t="s">
        <v>87</v>
      </c>
      <c r="AV869" s="13" t="s">
        <v>87</v>
      </c>
      <c r="AW869" s="13" t="s">
        <v>32</v>
      </c>
      <c r="AX869" s="13" t="s">
        <v>77</v>
      </c>
      <c r="AY869" s="158" t="s">
        <v>162</v>
      </c>
    </row>
    <row r="870" spans="2:65" s="13" customFormat="1" ht="10.199999999999999">
      <c r="B870" s="157"/>
      <c r="D870" s="147" t="s">
        <v>173</v>
      </c>
      <c r="E870" s="158" t="s">
        <v>1</v>
      </c>
      <c r="F870" s="159" t="s">
        <v>1378</v>
      </c>
      <c r="H870" s="160">
        <v>18.04</v>
      </c>
      <c r="I870" s="161"/>
      <c r="L870" s="157"/>
      <c r="M870" s="162"/>
      <c r="T870" s="163"/>
      <c r="AT870" s="158" t="s">
        <v>173</v>
      </c>
      <c r="AU870" s="158" t="s">
        <v>87</v>
      </c>
      <c r="AV870" s="13" t="s">
        <v>87</v>
      </c>
      <c r="AW870" s="13" t="s">
        <v>32</v>
      </c>
      <c r="AX870" s="13" t="s">
        <v>77</v>
      </c>
      <c r="AY870" s="158" t="s">
        <v>162</v>
      </c>
    </row>
    <row r="871" spans="2:65" s="14" customFormat="1" ht="10.199999999999999">
      <c r="B871" s="164"/>
      <c r="D871" s="147" t="s">
        <v>173</v>
      </c>
      <c r="E871" s="165" t="s">
        <v>109</v>
      </c>
      <c r="F871" s="166" t="s">
        <v>189</v>
      </c>
      <c r="H871" s="167">
        <v>35.494999999999997</v>
      </c>
      <c r="I871" s="168"/>
      <c r="L871" s="164"/>
      <c r="M871" s="169"/>
      <c r="T871" s="170"/>
      <c r="AT871" s="165" t="s">
        <v>173</v>
      </c>
      <c r="AU871" s="165" t="s">
        <v>87</v>
      </c>
      <c r="AV871" s="14" t="s">
        <v>169</v>
      </c>
      <c r="AW871" s="14" t="s">
        <v>32</v>
      </c>
      <c r="AX871" s="14" t="s">
        <v>85</v>
      </c>
      <c r="AY871" s="165" t="s">
        <v>162</v>
      </c>
    </row>
    <row r="872" spans="2:65" s="1" customFormat="1" ht="16.5" customHeight="1">
      <c r="B872" s="33"/>
      <c r="C872" s="178" t="s">
        <v>1379</v>
      </c>
      <c r="D872" s="178" t="s">
        <v>363</v>
      </c>
      <c r="E872" s="179" t="s">
        <v>1380</v>
      </c>
      <c r="F872" s="180" t="s">
        <v>1381</v>
      </c>
      <c r="G872" s="181" t="s">
        <v>167</v>
      </c>
      <c r="H872" s="182">
        <v>40.819000000000003</v>
      </c>
      <c r="I872" s="183"/>
      <c r="J872" s="184">
        <f>ROUND(I872*H872,2)</f>
        <v>0</v>
      </c>
      <c r="K872" s="180" t="s">
        <v>1</v>
      </c>
      <c r="L872" s="185"/>
      <c r="M872" s="186" t="s">
        <v>1</v>
      </c>
      <c r="N872" s="187" t="s">
        <v>42</v>
      </c>
      <c r="P872" s="143">
        <f>O872*H872</f>
        <v>0</v>
      </c>
      <c r="Q872" s="143">
        <v>1.112E-2</v>
      </c>
      <c r="R872" s="143">
        <f>Q872*H872</f>
        <v>0.45390728000000002</v>
      </c>
      <c r="S872" s="143">
        <v>0</v>
      </c>
      <c r="T872" s="144">
        <f>S872*H872</f>
        <v>0</v>
      </c>
      <c r="AR872" s="145" t="s">
        <v>436</v>
      </c>
      <c r="AT872" s="145" t="s">
        <v>363</v>
      </c>
      <c r="AU872" s="145" t="s">
        <v>87</v>
      </c>
      <c r="AY872" s="18" t="s">
        <v>162</v>
      </c>
      <c r="BE872" s="146">
        <f>IF(N872="základní",J872,0)</f>
        <v>0</v>
      </c>
      <c r="BF872" s="146">
        <f>IF(N872="snížená",J872,0)</f>
        <v>0</v>
      </c>
      <c r="BG872" s="146">
        <f>IF(N872="zákl. přenesená",J872,0)</f>
        <v>0</v>
      </c>
      <c r="BH872" s="146">
        <f>IF(N872="sníž. přenesená",J872,0)</f>
        <v>0</v>
      </c>
      <c r="BI872" s="146">
        <f>IF(N872="nulová",J872,0)</f>
        <v>0</v>
      </c>
      <c r="BJ872" s="18" t="s">
        <v>85</v>
      </c>
      <c r="BK872" s="146">
        <f>ROUND(I872*H872,2)</f>
        <v>0</v>
      </c>
      <c r="BL872" s="18" t="s">
        <v>288</v>
      </c>
      <c r="BM872" s="145" t="s">
        <v>1382</v>
      </c>
    </row>
    <row r="873" spans="2:65" s="1" customFormat="1" ht="19.2">
      <c r="B873" s="33"/>
      <c r="D873" s="147" t="s">
        <v>171</v>
      </c>
      <c r="F873" s="148" t="s">
        <v>1383</v>
      </c>
      <c r="I873" s="149"/>
      <c r="L873" s="33"/>
      <c r="M873" s="150"/>
      <c r="T873" s="57"/>
      <c r="AT873" s="18" t="s">
        <v>171</v>
      </c>
      <c r="AU873" s="18" t="s">
        <v>87</v>
      </c>
    </row>
    <row r="874" spans="2:65" s="13" customFormat="1" ht="10.199999999999999">
      <c r="B874" s="157"/>
      <c r="D874" s="147" t="s">
        <v>173</v>
      </c>
      <c r="F874" s="159" t="s">
        <v>1384</v>
      </c>
      <c r="H874" s="160">
        <v>40.819000000000003</v>
      </c>
      <c r="I874" s="161"/>
      <c r="L874" s="157"/>
      <c r="M874" s="162"/>
      <c r="T874" s="163"/>
      <c r="AT874" s="158" t="s">
        <v>173</v>
      </c>
      <c r="AU874" s="158" t="s">
        <v>87</v>
      </c>
      <c r="AV874" s="13" t="s">
        <v>87</v>
      </c>
      <c r="AW874" s="13" t="s">
        <v>4</v>
      </c>
      <c r="AX874" s="13" t="s">
        <v>85</v>
      </c>
      <c r="AY874" s="158" t="s">
        <v>162</v>
      </c>
    </row>
    <row r="875" spans="2:65" s="1" customFormat="1" ht="24.15" customHeight="1">
      <c r="B875" s="33"/>
      <c r="C875" s="134" t="s">
        <v>1385</v>
      </c>
      <c r="D875" s="134" t="s">
        <v>164</v>
      </c>
      <c r="E875" s="135" t="s">
        <v>1386</v>
      </c>
      <c r="F875" s="136" t="s">
        <v>1387</v>
      </c>
      <c r="G875" s="137" t="s">
        <v>711</v>
      </c>
      <c r="H875" s="188"/>
      <c r="I875" s="139"/>
      <c r="J875" s="140">
        <f>ROUND(I875*H875,2)</f>
        <v>0</v>
      </c>
      <c r="K875" s="136" t="s">
        <v>168</v>
      </c>
      <c r="L875" s="33"/>
      <c r="M875" s="141" t="s">
        <v>1</v>
      </c>
      <c r="N875" s="142" t="s">
        <v>42</v>
      </c>
      <c r="P875" s="143">
        <f>O875*H875</f>
        <v>0</v>
      </c>
      <c r="Q875" s="143">
        <v>0</v>
      </c>
      <c r="R875" s="143">
        <f>Q875*H875</f>
        <v>0</v>
      </c>
      <c r="S875" s="143">
        <v>0</v>
      </c>
      <c r="T875" s="144">
        <f>S875*H875</f>
        <v>0</v>
      </c>
      <c r="AR875" s="145" t="s">
        <v>288</v>
      </c>
      <c r="AT875" s="145" t="s">
        <v>164</v>
      </c>
      <c r="AU875" s="145" t="s">
        <v>87</v>
      </c>
      <c r="AY875" s="18" t="s">
        <v>162</v>
      </c>
      <c r="BE875" s="146">
        <f>IF(N875="základní",J875,0)</f>
        <v>0</v>
      </c>
      <c r="BF875" s="146">
        <f>IF(N875="snížená",J875,0)</f>
        <v>0</v>
      </c>
      <c r="BG875" s="146">
        <f>IF(N875="zákl. přenesená",J875,0)</f>
        <v>0</v>
      </c>
      <c r="BH875" s="146">
        <f>IF(N875="sníž. přenesená",J875,0)</f>
        <v>0</v>
      </c>
      <c r="BI875" s="146">
        <f>IF(N875="nulová",J875,0)</f>
        <v>0</v>
      </c>
      <c r="BJ875" s="18" t="s">
        <v>85</v>
      </c>
      <c r="BK875" s="146">
        <f>ROUND(I875*H875,2)</f>
        <v>0</v>
      </c>
      <c r="BL875" s="18" t="s">
        <v>288</v>
      </c>
      <c r="BM875" s="145" t="s">
        <v>1388</v>
      </c>
    </row>
    <row r="876" spans="2:65" s="1" customFormat="1" ht="28.8">
      <c r="B876" s="33"/>
      <c r="D876" s="147" t="s">
        <v>171</v>
      </c>
      <c r="F876" s="148" t="s">
        <v>1389</v>
      </c>
      <c r="I876" s="149"/>
      <c r="L876" s="33"/>
      <c r="M876" s="150"/>
      <c r="T876" s="57"/>
      <c r="AT876" s="18" t="s">
        <v>171</v>
      </c>
      <c r="AU876" s="18" t="s">
        <v>87</v>
      </c>
    </row>
    <row r="877" spans="2:65" s="11" customFormat="1" ht="22.8" customHeight="1">
      <c r="B877" s="122"/>
      <c r="D877" s="123" t="s">
        <v>76</v>
      </c>
      <c r="E877" s="132" t="s">
        <v>1390</v>
      </c>
      <c r="F877" s="132" t="s">
        <v>1391</v>
      </c>
      <c r="I877" s="125"/>
      <c r="J877" s="133">
        <f>BK877</f>
        <v>0</v>
      </c>
      <c r="L877" s="122"/>
      <c r="M877" s="127"/>
      <c r="P877" s="128">
        <f>SUM(P878:P897)</f>
        <v>0</v>
      </c>
      <c r="R877" s="128">
        <f>SUM(R878:R897)</f>
        <v>0.1984176</v>
      </c>
      <c r="T877" s="129">
        <f>SUM(T878:T897)</f>
        <v>0</v>
      </c>
      <c r="AR877" s="123" t="s">
        <v>87</v>
      </c>
      <c r="AT877" s="130" t="s">
        <v>76</v>
      </c>
      <c r="AU877" s="130" t="s">
        <v>85</v>
      </c>
      <c r="AY877" s="123" t="s">
        <v>162</v>
      </c>
      <c r="BK877" s="131">
        <f>SUM(BK878:BK897)</f>
        <v>0</v>
      </c>
    </row>
    <row r="878" spans="2:65" s="1" customFormat="1" ht="24.15" customHeight="1">
      <c r="B878" s="33"/>
      <c r="C878" s="134" t="s">
        <v>1392</v>
      </c>
      <c r="D878" s="134" t="s">
        <v>164</v>
      </c>
      <c r="E878" s="135" t="s">
        <v>1393</v>
      </c>
      <c r="F878" s="136" t="s">
        <v>1394</v>
      </c>
      <c r="G878" s="137" t="s">
        <v>167</v>
      </c>
      <c r="H878" s="138">
        <v>323.37</v>
      </c>
      <c r="I878" s="139"/>
      <c r="J878" s="140">
        <f>ROUND(I878*H878,2)</f>
        <v>0</v>
      </c>
      <c r="K878" s="136" t="s">
        <v>168</v>
      </c>
      <c r="L878" s="33"/>
      <c r="M878" s="141" t="s">
        <v>1</v>
      </c>
      <c r="N878" s="142" t="s">
        <v>42</v>
      </c>
      <c r="P878" s="143">
        <f>O878*H878</f>
        <v>0</v>
      </c>
      <c r="Q878" s="143">
        <v>2.0000000000000001E-4</v>
      </c>
      <c r="R878" s="143">
        <f>Q878*H878</f>
        <v>6.4674000000000009E-2</v>
      </c>
      <c r="S878" s="143">
        <v>0</v>
      </c>
      <c r="T878" s="144">
        <f>S878*H878</f>
        <v>0</v>
      </c>
      <c r="AR878" s="145" t="s">
        <v>288</v>
      </c>
      <c r="AT878" s="145" t="s">
        <v>164</v>
      </c>
      <c r="AU878" s="145" t="s">
        <v>87</v>
      </c>
      <c r="AY878" s="18" t="s">
        <v>162</v>
      </c>
      <c r="BE878" s="146">
        <f>IF(N878="základní",J878,0)</f>
        <v>0</v>
      </c>
      <c r="BF878" s="146">
        <f>IF(N878="snížená",J878,0)</f>
        <v>0</v>
      </c>
      <c r="BG878" s="146">
        <f>IF(N878="zákl. přenesená",J878,0)</f>
        <v>0</v>
      </c>
      <c r="BH878" s="146">
        <f>IF(N878="sníž. přenesená",J878,0)</f>
        <v>0</v>
      </c>
      <c r="BI878" s="146">
        <f>IF(N878="nulová",J878,0)</f>
        <v>0</v>
      </c>
      <c r="BJ878" s="18" t="s">
        <v>85</v>
      </c>
      <c r="BK878" s="146">
        <f>ROUND(I878*H878,2)</f>
        <v>0</v>
      </c>
      <c r="BL878" s="18" t="s">
        <v>288</v>
      </c>
      <c r="BM878" s="145" t="s">
        <v>1395</v>
      </c>
    </row>
    <row r="879" spans="2:65" s="1" customFormat="1" ht="19.2">
      <c r="B879" s="33"/>
      <c r="D879" s="147" t="s">
        <v>171</v>
      </c>
      <c r="F879" s="148" t="s">
        <v>1396</v>
      </c>
      <c r="I879" s="149"/>
      <c r="L879" s="33"/>
      <c r="M879" s="150"/>
      <c r="T879" s="57"/>
      <c r="AT879" s="18" t="s">
        <v>171</v>
      </c>
      <c r="AU879" s="18" t="s">
        <v>87</v>
      </c>
    </row>
    <row r="880" spans="2:65" s="1" customFormat="1" ht="33" customHeight="1">
      <c r="B880" s="33"/>
      <c r="C880" s="134" t="s">
        <v>1397</v>
      </c>
      <c r="D880" s="134" t="s">
        <v>164</v>
      </c>
      <c r="E880" s="135" t="s">
        <v>1398</v>
      </c>
      <c r="F880" s="136" t="s">
        <v>1399</v>
      </c>
      <c r="G880" s="137" t="s">
        <v>167</v>
      </c>
      <c r="H880" s="138">
        <v>90</v>
      </c>
      <c r="I880" s="139"/>
      <c r="J880" s="140">
        <f>ROUND(I880*H880,2)</f>
        <v>0</v>
      </c>
      <c r="K880" s="136" t="s">
        <v>168</v>
      </c>
      <c r="L880" s="33"/>
      <c r="M880" s="141" t="s">
        <v>1</v>
      </c>
      <c r="N880" s="142" t="s">
        <v>42</v>
      </c>
      <c r="P880" s="143">
        <f>O880*H880</f>
        <v>0</v>
      </c>
      <c r="Q880" s="143">
        <v>2.0000000000000001E-4</v>
      </c>
      <c r="R880" s="143">
        <f>Q880*H880</f>
        <v>1.8000000000000002E-2</v>
      </c>
      <c r="S880" s="143">
        <v>0</v>
      </c>
      <c r="T880" s="144">
        <f>S880*H880</f>
        <v>0</v>
      </c>
      <c r="AR880" s="145" t="s">
        <v>288</v>
      </c>
      <c r="AT880" s="145" t="s">
        <v>164</v>
      </c>
      <c r="AU880" s="145" t="s">
        <v>87</v>
      </c>
      <c r="AY880" s="18" t="s">
        <v>162</v>
      </c>
      <c r="BE880" s="146">
        <f>IF(N880="základní",J880,0)</f>
        <v>0</v>
      </c>
      <c r="BF880" s="146">
        <f>IF(N880="snížená",J880,0)</f>
        <v>0</v>
      </c>
      <c r="BG880" s="146">
        <f>IF(N880="zákl. přenesená",J880,0)</f>
        <v>0</v>
      </c>
      <c r="BH880" s="146">
        <f>IF(N880="sníž. přenesená",J880,0)</f>
        <v>0</v>
      </c>
      <c r="BI880" s="146">
        <f>IF(N880="nulová",J880,0)</f>
        <v>0</v>
      </c>
      <c r="BJ880" s="18" t="s">
        <v>85</v>
      </c>
      <c r="BK880" s="146">
        <f>ROUND(I880*H880,2)</f>
        <v>0</v>
      </c>
      <c r="BL880" s="18" t="s">
        <v>288</v>
      </c>
      <c r="BM880" s="145" t="s">
        <v>1400</v>
      </c>
    </row>
    <row r="881" spans="2:65" s="1" customFormat="1" ht="19.2">
      <c r="B881" s="33"/>
      <c r="D881" s="147" t="s">
        <v>171</v>
      </c>
      <c r="F881" s="148" t="s">
        <v>1401</v>
      </c>
      <c r="I881" s="149"/>
      <c r="L881" s="33"/>
      <c r="M881" s="150"/>
      <c r="T881" s="57"/>
      <c r="AT881" s="18" t="s">
        <v>171</v>
      </c>
      <c r="AU881" s="18" t="s">
        <v>87</v>
      </c>
    </row>
    <row r="882" spans="2:65" s="1" customFormat="1" ht="37.799999999999997" customHeight="1">
      <c r="B882" s="33"/>
      <c r="C882" s="134" t="s">
        <v>1402</v>
      </c>
      <c r="D882" s="134" t="s">
        <v>164</v>
      </c>
      <c r="E882" s="135" t="s">
        <v>1403</v>
      </c>
      <c r="F882" s="136" t="s">
        <v>1404</v>
      </c>
      <c r="G882" s="137" t="s">
        <v>167</v>
      </c>
      <c r="H882" s="138">
        <v>90</v>
      </c>
      <c r="I882" s="139"/>
      <c r="J882" s="140">
        <f>ROUND(I882*H882,2)</f>
        <v>0</v>
      </c>
      <c r="K882" s="136" t="s">
        <v>168</v>
      </c>
      <c r="L882" s="33"/>
      <c r="M882" s="141" t="s">
        <v>1</v>
      </c>
      <c r="N882" s="142" t="s">
        <v>42</v>
      </c>
      <c r="P882" s="143">
        <f>O882*H882</f>
        <v>0</v>
      </c>
      <c r="Q882" s="143">
        <v>2.7999999999999998E-4</v>
      </c>
      <c r="R882" s="143">
        <f>Q882*H882</f>
        <v>2.5199999999999997E-2</v>
      </c>
      <c r="S882" s="143">
        <v>0</v>
      </c>
      <c r="T882" s="144">
        <f>S882*H882</f>
        <v>0</v>
      </c>
      <c r="AR882" s="145" t="s">
        <v>288</v>
      </c>
      <c r="AT882" s="145" t="s">
        <v>164</v>
      </c>
      <c r="AU882" s="145" t="s">
        <v>87</v>
      </c>
      <c r="AY882" s="18" t="s">
        <v>162</v>
      </c>
      <c r="BE882" s="146">
        <f>IF(N882="základní",J882,0)</f>
        <v>0</v>
      </c>
      <c r="BF882" s="146">
        <f>IF(N882="snížená",J882,0)</f>
        <v>0</v>
      </c>
      <c r="BG882" s="146">
        <f>IF(N882="zákl. přenesená",J882,0)</f>
        <v>0</v>
      </c>
      <c r="BH882" s="146">
        <f>IF(N882="sníž. přenesená",J882,0)</f>
        <v>0</v>
      </c>
      <c r="BI882" s="146">
        <f>IF(N882="nulová",J882,0)</f>
        <v>0</v>
      </c>
      <c r="BJ882" s="18" t="s">
        <v>85</v>
      </c>
      <c r="BK882" s="146">
        <f>ROUND(I882*H882,2)</f>
        <v>0</v>
      </c>
      <c r="BL882" s="18" t="s">
        <v>288</v>
      </c>
      <c r="BM882" s="145" t="s">
        <v>1405</v>
      </c>
    </row>
    <row r="883" spans="2:65" s="1" customFormat="1" ht="28.8">
      <c r="B883" s="33"/>
      <c r="D883" s="147" t="s">
        <v>171</v>
      </c>
      <c r="F883" s="148" t="s">
        <v>1406</v>
      </c>
      <c r="I883" s="149"/>
      <c r="L883" s="33"/>
      <c r="M883" s="150"/>
      <c r="T883" s="57"/>
      <c r="AT883" s="18" t="s">
        <v>171</v>
      </c>
      <c r="AU883" s="18" t="s">
        <v>87</v>
      </c>
    </row>
    <row r="884" spans="2:65" s="1" customFormat="1" ht="33" customHeight="1">
      <c r="B884" s="33"/>
      <c r="C884" s="134" t="s">
        <v>1407</v>
      </c>
      <c r="D884" s="134" t="s">
        <v>164</v>
      </c>
      <c r="E884" s="135" t="s">
        <v>1408</v>
      </c>
      <c r="F884" s="136" t="s">
        <v>1409</v>
      </c>
      <c r="G884" s="137" t="s">
        <v>167</v>
      </c>
      <c r="H884" s="138">
        <v>323.37</v>
      </c>
      <c r="I884" s="139"/>
      <c r="J884" s="140">
        <f>ROUND(I884*H884,2)</f>
        <v>0</v>
      </c>
      <c r="K884" s="136" t="s">
        <v>168</v>
      </c>
      <c r="L884" s="33"/>
      <c r="M884" s="141" t="s">
        <v>1</v>
      </c>
      <c r="N884" s="142" t="s">
        <v>42</v>
      </c>
      <c r="P884" s="143">
        <f>O884*H884</f>
        <v>0</v>
      </c>
      <c r="Q884" s="143">
        <v>2.7999999999999998E-4</v>
      </c>
      <c r="R884" s="143">
        <f>Q884*H884</f>
        <v>9.0543599999999988E-2</v>
      </c>
      <c r="S884" s="143">
        <v>0</v>
      </c>
      <c r="T884" s="144">
        <f>S884*H884</f>
        <v>0</v>
      </c>
      <c r="AR884" s="145" t="s">
        <v>288</v>
      </c>
      <c r="AT884" s="145" t="s">
        <v>164</v>
      </c>
      <c r="AU884" s="145" t="s">
        <v>87</v>
      </c>
      <c r="AY884" s="18" t="s">
        <v>162</v>
      </c>
      <c r="BE884" s="146">
        <f>IF(N884="základní",J884,0)</f>
        <v>0</v>
      </c>
      <c r="BF884" s="146">
        <f>IF(N884="snížená",J884,0)</f>
        <v>0</v>
      </c>
      <c r="BG884" s="146">
        <f>IF(N884="zákl. přenesená",J884,0)</f>
        <v>0</v>
      </c>
      <c r="BH884" s="146">
        <f>IF(N884="sníž. přenesená",J884,0)</f>
        <v>0</v>
      </c>
      <c r="BI884" s="146">
        <f>IF(N884="nulová",J884,0)</f>
        <v>0</v>
      </c>
      <c r="BJ884" s="18" t="s">
        <v>85</v>
      </c>
      <c r="BK884" s="146">
        <f>ROUND(I884*H884,2)</f>
        <v>0</v>
      </c>
      <c r="BL884" s="18" t="s">
        <v>288</v>
      </c>
      <c r="BM884" s="145" t="s">
        <v>1410</v>
      </c>
    </row>
    <row r="885" spans="2:65" s="1" customFormat="1" ht="28.8">
      <c r="B885" s="33"/>
      <c r="D885" s="147" t="s">
        <v>171</v>
      </c>
      <c r="F885" s="148" t="s">
        <v>1411</v>
      </c>
      <c r="I885" s="149"/>
      <c r="L885" s="33"/>
      <c r="M885" s="150"/>
      <c r="T885" s="57"/>
      <c r="AT885" s="18" t="s">
        <v>171</v>
      </c>
      <c r="AU885" s="18" t="s">
        <v>87</v>
      </c>
    </row>
    <row r="886" spans="2:65" s="13" customFormat="1" ht="10.199999999999999">
      <c r="B886" s="157"/>
      <c r="D886" s="147" t="s">
        <v>173</v>
      </c>
      <c r="E886" s="158" t="s">
        <v>1</v>
      </c>
      <c r="F886" s="159" t="s">
        <v>105</v>
      </c>
      <c r="H886" s="160">
        <v>88.39</v>
      </c>
      <c r="I886" s="161"/>
      <c r="L886" s="157"/>
      <c r="M886" s="162"/>
      <c r="T886" s="163"/>
      <c r="AT886" s="158" t="s">
        <v>173</v>
      </c>
      <c r="AU886" s="158" t="s">
        <v>87</v>
      </c>
      <c r="AV886" s="13" t="s">
        <v>87</v>
      </c>
      <c r="AW886" s="13" t="s">
        <v>32</v>
      </c>
      <c r="AX886" s="13" t="s">
        <v>77</v>
      </c>
      <c r="AY886" s="158" t="s">
        <v>162</v>
      </c>
    </row>
    <row r="887" spans="2:65" s="13" customFormat="1" ht="10.199999999999999">
      <c r="B887" s="157"/>
      <c r="D887" s="147" t="s">
        <v>173</v>
      </c>
      <c r="E887" s="158" t="s">
        <v>1</v>
      </c>
      <c r="F887" s="159" t="s">
        <v>1412</v>
      </c>
      <c r="H887" s="160">
        <v>54.18</v>
      </c>
      <c r="I887" s="161"/>
      <c r="L887" s="157"/>
      <c r="M887" s="162"/>
      <c r="T887" s="163"/>
      <c r="AT887" s="158" t="s">
        <v>173</v>
      </c>
      <c r="AU887" s="158" t="s">
        <v>87</v>
      </c>
      <c r="AV887" s="13" t="s">
        <v>87</v>
      </c>
      <c r="AW887" s="13" t="s">
        <v>32</v>
      </c>
      <c r="AX887" s="13" t="s">
        <v>77</v>
      </c>
      <c r="AY887" s="158" t="s">
        <v>162</v>
      </c>
    </row>
    <row r="888" spans="2:65" s="13" customFormat="1" ht="10.199999999999999">
      <c r="B888" s="157"/>
      <c r="D888" s="147" t="s">
        <v>173</v>
      </c>
      <c r="E888" s="158" t="s">
        <v>1</v>
      </c>
      <c r="F888" s="159" t="s">
        <v>1413</v>
      </c>
      <c r="H888" s="160">
        <v>31.92</v>
      </c>
      <c r="I888" s="161"/>
      <c r="L888" s="157"/>
      <c r="M888" s="162"/>
      <c r="T888" s="163"/>
      <c r="AT888" s="158" t="s">
        <v>173</v>
      </c>
      <c r="AU888" s="158" t="s">
        <v>87</v>
      </c>
      <c r="AV888" s="13" t="s">
        <v>87</v>
      </c>
      <c r="AW888" s="13" t="s">
        <v>32</v>
      </c>
      <c r="AX888" s="13" t="s">
        <v>77</v>
      </c>
      <c r="AY888" s="158" t="s">
        <v>162</v>
      </c>
    </row>
    <row r="889" spans="2:65" s="13" customFormat="1" ht="10.199999999999999">
      <c r="B889" s="157"/>
      <c r="D889" s="147" t="s">
        <v>173</v>
      </c>
      <c r="E889" s="158" t="s">
        <v>1</v>
      </c>
      <c r="F889" s="159" t="s">
        <v>1414</v>
      </c>
      <c r="H889" s="160">
        <v>30.84</v>
      </c>
      <c r="I889" s="161"/>
      <c r="L889" s="157"/>
      <c r="M889" s="162"/>
      <c r="T889" s="163"/>
      <c r="AT889" s="158" t="s">
        <v>173</v>
      </c>
      <c r="AU889" s="158" t="s">
        <v>87</v>
      </c>
      <c r="AV889" s="13" t="s">
        <v>87</v>
      </c>
      <c r="AW889" s="13" t="s">
        <v>32</v>
      </c>
      <c r="AX889" s="13" t="s">
        <v>77</v>
      </c>
      <c r="AY889" s="158" t="s">
        <v>162</v>
      </c>
    </row>
    <row r="890" spans="2:65" s="13" customFormat="1" ht="10.199999999999999">
      <c r="B890" s="157"/>
      <c r="D890" s="147" t="s">
        <v>173</v>
      </c>
      <c r="E890" s="158" t="s">
        <v>1</v>
      </c>
      <c r="F890" s="159" t="s">
        <v>1415</v>
      </c>
      <c r="H890" s="160">
        <v>103.86</v>
      </c>
      <c r="I890" s="161"/>
      <c r="L890" s="157"/>
      <c r="M890" s="162"/>
      <c r="T890" s="163"/>
      <c r="AT890" s="158" t="s">
        <v>173</v>
      </c>
      <c r="AU890" s="158" t="s">
        <v>87</v>
      </c>
      <c r="AV890" s="13" t="s">
        <v>87</v>
      </c>
      <c r="AW890" s="13" t="s">
        <v>32</v>
      </c>
      <c r="AX890" s="13" t="s">
        <v>77</v>
      </c>
      <c r="AY890" s="158" t="s">
        <v>162</v>
      </c>
    </row>
    <row r="891" spans="2:65" s="13" customFormat="1" ht="10.199999999999999">
      <c r="B891" s="157"/>
      <c r="D891" s="147" t="s">
        <v>173</v>
      </c>
      <c r="E891" s="158" t="s">
        <v>1</v>
      </c>
      <c r="F891" s="159" t="s">
        <v>1416</v>
      </c>
      <c r="H891" s="160">
        <v>-0.86</v>
      </c>
      <c r="I891" s="161"/>
      <c r="L891" s="157"/>
      <c r="M891" s="162"/>
      <c r="T891" s="163"/>
      <c r="AT891" s="158" t="s">
        <v>173</v>
      </c>
      <c r="AU891" s="158" t="s">
        <v>87</v>
      </c>
      <c r="AV891" s="13" t="s">
        <v>87</v>
      </c>
      <c r="AW891" s="13" t="s">
        <v>32</v>
      </c>
      <c r="AX891" s="13" t="s">
        <v>77</v>
      </c>
      <c r="AY891" s="158" t="s">
        <v>162</v>
      </c>
    </row>
    <row r="892" spans="2:65" s="13" customFormat="1" ht="10.199999999999999">
      <c r="B892" s="157"/>
      <c r="D892" s="147" t="s">
        <v>173</v>
      </c>
      <c r="E892" s="158" t="s">
        <v>1</v>
      </c>
      <c r="F892" s="159" t="s">
        <v>1417</v>
      </c>
      <c r="H892" s="160">
        <v>-2</v>
      </c>
      <c r="I892" s="161"/>
      <c r="L892" s="157"/>
      <c r="M892" s="162"/>
      <c r="T892" s="163"/>
      <c r="AT892" s="158" t="s">
        <v>173</v>
      </c>
      <c r="AU892" s="158" t="s">
        <v>87</v>
      </c>
      <c r="AV892" s="13" t="s">
        <v>87</v>
      </c>
      <c r="AW892" s="13" t="s">
        <v>32</v>
      </c>
      <c r="AX892" s="13" t="s">
        <v>77</v>
      </c>
      <c r="AY892" s="158" t="s">
        <v>162</v>
      </c>
    </row>
    <row r="893" spans="2:65" s="13" customFormat="1" ht="10.199999999999999">
      <c r="B893" s="157"/>
      <c r="D893" s="147" t="s">
        <v>173</v>
      </c>
      <c r="E893" s="158" t="s">
        <v>1</v>
      </c>
      <c r="F893" s="159" t="s">
        <v>1418</v>
      </c>
      <c r="H893" s="160">
        <v>-3.33</v>
      </c>
      <c r="I893" s="161"/>
      <c r="L893" s="157"/>
      <c r="M893" s="162"/>
      <c r="T893" s="163"/>
      <c r="AT893" s="158" t="s">
        <v>173</v>
      </c>
      <c r="AU893" s="158" t="s">
        <v>87</v>
      </c>
      <c r="AV893" s="13" t="s">
        <v>87</v>
      </c>
      <c r="AW893" s="13" t="s">
        <v>32</v>
      </c>
      <c r="AX893" s="13" t="s">
        <v>77</v>
      </c>
      <c r="AY893" s="158" t="s">
        <v>162</v>
      </c>
    </row>
    <row r="894" spans="2:65" s="13" customFormat="1" ht="10.199999999999999">
      <c r="B894" s="157"/>
      <c r="D894" s="147" t="s">
        <v>173</v>
      </c>
      <c r="E894" s="158" t="s">
        <v>1</v>
      </c>
      <c r="F894" s="159" t="s">
        <v>1419</v>
      </c>
      <c r="H894" s="160">
        <v>-1.61</v>
      </c>
      <c r="I894" s="161"/>
      <c r="L894" s="157"/>
      <c r="M894" s="162"/>
      <c r="T894" s="163"/>
      <c r="AT894" s="158" t="s">
        <v>173</v>
      </c>
      <c r="AU894" s="158" t="s">
        <v>87</v>
      </c>
      <c r="AV894" s="13" t="s">
        <v>87</v>
      </c>
      <c r="AW894" s="13" t="s">
        <v>32</v>
      </c>
      <c r="AX894" s="13" t="s">
        <v>77</v>
      </c>
      <c r="AY894" s="158" t="s">
        <v>162</v>
      </c>
    </row>
    <row r="895" spans="2:65" s="13" customFormat="1" ht="10.199999999999999">
      <c r="B895" s="157"/>
      <c r="D895" s="147" t="s">
        <v>173</v>
      </c>
      <c r="E895" s="158" t="s">
        <v>1</v>
      </c>
      <c r="F895" s="159" t="s">
        <v>1420</v>
      </c>
      <c r="H895" s="160">
        <v>11.56</v>
      </c>
      <c r="I895" s="161"/>
      <c r="L895" s="157"/>
      <c r="M895" s="162"/>
      <c r="T895" s="163"/>
      <c r="AT895" s="158" t="s">
        <v>173</v>
      </c>
      <c r="AU895" s="158" t="s">
        <v>87</v>
      </c>
      <c r="AV895" s="13" t="s">
        <v>87</v>
      </c>
      <c r="AW895" s="13" t="s">
        <v>32</v>
      </c>
      <c r="AX895" s="13" t="s">
        <v>77</v>
      </c>
      <c r="AY895" s="158" t="s">
        <v>162</v>
      </c>
    </row>
    <row r="896" spans="2:65" s="13" customFormat="1" ht="10.199999999999999">
      <c r="B896" s="157"/>
      <c r="D896" s="147" t="s">
        <v>173</v>
      </c>
      <c r="E896" s="158" t="s">
        <v>1</v>
      </c>
      <c r="F896" s="159" t="s">
        <v>1421</v>
      </c>
      <c r="H896" s="160">
        <v>10.42</v>
      </c>
      <c r="I896" s="161"/>
      <c r="L896" s="157"/>
      <c r="M896" s="162"/>
      <c r="T896" s="163"/>
      <c r="AT896" s="158" t="s">
        <v>173</v>
      </c>
      <c r="AU896" s="158" t="s">
        <v>87</v>
      </c>
      <c r="AV896" s="13" t="s">
        <v>87</v>
      </c>
      <c r="AW896" s="13" t="s">
        <v>32</v>
      </c>
      <c r="AX896" s="13" t="s">
        <v>77</v>
      </c>
      <c r="AY896" s="158" t="s">
        <v>162</v>
      </c>
    </row>
    <row r="897" spans="2:65" s="14" customFormat="1" ht="10.199999999999999">
      <c r="B897" s="164"/>
      <c r="D897" s="147" t="s">
        <v>173</v>
      </c>
      <c r="E897" s="165" t="s">
        <v>1</v>
      </c>
      <c r="F897" s="166" t="s">
        <v>189</v>
      </c>
      <c r="H897" s="167">
        <v>323.37</v>
      </c>
      <c r="I897" s="168"/>
      <c r="L897" s="164"/>
      <c r="M897" s="169"/>
      <c r="T897" s="170"/>
      <c r="AT897" s="165" t="s">
        <v>173</v>
      </c>
      <c r="AU897" s="165" t="s">
        <v>87</v>
      </c>
      <c r="AV897" s="14" t="s">
        <v>169</v>
      </c>
      <c r="AW897" s="14" t="s">
        <v>32</v>
      </c>
      <c r="AX897" s="14" t="s">
        <v>85</v>
      </c>
      <c r="AY897" s="165" t="s">
        <v>162</v>
      </c>
    </row>
    <row r="898" spans="2:65" s="11" customFormat="1" ht="22.8" customHeight="1">
      <c r="B898" s="122"/>
      <c r="D898" s="123" t="s">
        <v>76</v>
      </c>
      <c r="E898" s="132" t="s">
        <v>1422</v>
      </c>
      <c r="F898" s="132" t="s">
        <v>1423</v>
      </c>
      <c r="I898" s="125"/>
      <c r="J898" s="133">
        <f>BK898</f>
        <v>0</v>
      </c>
      <c r="L898" s="122"/>
      <c r="M898" s="127"/>
      <c r="P898" s="128">
        <f>SUM(P899:P915)</f>
        <v>0</v>
      </c>
      <c r="R898" s="128">
        <f>SUM(R899:R915)</f>
        <v>1.2143067599999999</v>
      </c>
      <c r="T898" s="129">
        <f>SUM(T899:T915)</f>
        <v>0</v>
      </c>
      <c r="AR898" s="123" t="s">
        <v>87</v>
      </c>
      <c r="AT898" s="130" t="s">
        <v>76</v>
      </c>
      <c r="AU898" s="130" t="s">
        <v>85</v>
      </c>
      <c r="AY898" s="123" t="s">
        <v>162</v>
      </c>
      <c r="BK898" s="131">
        <f>SUM(BK899:BK915)</f>
        <v>0</v>
      </c>
    </row>
    <row r="899" spans="2:65" s="1" customFormat="1" ht="24.15" customHeight="1">
      <c r="B899" s="33"/>
      <c r="C899" s="134" t="s">
        <v>1424</v>
      </c>
      <c r="D899" s="134" t="s">
        <v>164</v>
      </c>
      <c r="E899" s="135" t="s">
        <v>1425</v>
      </c>
      <c r="F899" s="136" t="s">
        <v>1426</v>
      </c>
      <c r="G899" s="137" t="s">
        <v>167</v>
      </c>
      <c r="H899" s="138">
        <v>717.048</v>
      </c>
      <c r="I899" s="139"/>
      <c r="J899" s="140">
        <f>ROUND(I899*H899,2)</f>
        <v>0</v>
      </c>
      <c r="K899" s="136" t="s">
        <v>168</v>
      </c>
      <c r="L899" s="33"/>
      <c r="M899" s="141" t="s">
        <v>1</v>
      </c>
      <c r="N899" s="142" t="s">
        <v>42</v>
      </c>
      <c r="P899" s="143">
        <f>O899*H899</f>
        <v>0</v>
      </c>
      <c r="Q899" s="143">
        <v>8.0000000000000004E-4</v>
      </c>
      <c r="R899" s="143">
        <f>Q899*H899</f>
        <v>0.57363839999999999</v>
      </c>
      <c r="S899" s="143">
        <v>0</v>
      </c>
      <c r="T899" s="144">
        <f>S899*H899</f>
        <v>0</v>
      </c>
      <c r="AR899" s="145" t="s">
        <v>288</v>
      </c>
      <c r="AT899" s="145" t="s">
        <v>164</v>
      </c>
      <c r="AU899" s="145" t="s">
        <v>87</v>
      </c>
      <c r="AY899" s="18" t="s">
        <v>162</v>
      </c>
      <c r="BE899" s="146">
        <f>IF(N899="základní",J899,0)</f>
        <v>0</v>
      </c>
      <c r="BF899" s="146">
        <f>IF(N899="snížená",J899,0)</f>
        <v>0</v>
      </c>
      <c r="BG899" s="146">
        <f>IF(N899="zákl. přenesená",J899,0)</f>
        <v>0</v>
      </c>
      <c r="BH899" s="146">
        <f>IF(N899="sníž. přenesená",J899,0)</f>
        <v>0</v>
      </c>
      <c r="BI899" s="146">
        <f>IF(N899="nulová",J899,0)</f>
        <v>0</v>
      </c>
      <c r="BJ899" s="18" t="s">
        <v>85</v>
      </c>
      <c r="BK899" s="146">
        <f>ROUND(I899*H899,2)</f>
        <v>0</v>
      </c>
      <c r="BL899" s="18" t="s">
        <v>288</v>
      </c>
      <c r="BM899" s="145" t="s">
        <v>1427</v>
      </c>
    </row>
    <row r="900" spans="2:65" s="1" customFormat="1" ht="19.2">
      <c r="B900" s="33"/>
      <c r="D900" s="147" t="s">
        <v>171</v>
      </c>
      <c r="F900" s="148" t="s">
        <v>1428</v>
      </c>
      <c r="I900" s="149"/>
      <c r="L900" s="33"/>
      <c r="M900" s="150"/>
      <c r="T900" s="57"/>
      <c r="AT900" s="18" t="s">
        <v>171</v>
      </c>
      <c r="AU900" s="18" t="s">
        <v>87</v>
      </c>
    </row>
    <row r="901" spans="2:65" s="12" customFormat="1" ht="10.199999999999999">
      <c r="B901" s="151"/>
      <c r="D901" s="147" t="s">
        <v>173</v>
      </c>
      <c r="E901" s="152" t="s">
        <v>1</v>
      </c>
      <c r="F901" s="153" t="s">
        <v>597</v>
      </c>
      <c r="H901" s="152" t="s">
        <v>1</v>
      </c>
      <c r="I901" s="154"/>
      <c r="L901" s="151"/>
      <c r="M901" s="155"/>
      <c r="T901" s="156"/>
      <c r="AT901" s="152" t="s">
        <v>173</v>
      </c>
      <c r="AU901" s="152" t="s">
        <v>87</v>
      </c>
      <c r="AV901" s="12" t="s">
        <v>85</v>
      </c>
      <c r="AW901" s="12" t="s">
        <v>32</v>
      </c>
      <c r="AX901" s="12" t="s">
        <v>77</v>
      </c>
      <c r="AY901" s="152" t="s">
        <v>162</v>
      </c>
    </row>
    <row r="902" spans="2:65" s="13" customFormat="1" ht="10.199999999999999">
      <c r="B902" s="157"/>
      <c r="D902" s="147" t="s">
        <v>173</v>
      </c>
      <c r="E902" s="158" t="s">
        <v>1</v>
      </c>
      <c r="F902" s="159" t="s">
        <v>1429</v>
      </c>
      <c r="H902" s="160">
        <v>447.1</v>
      </c>
      <c r="I902" s="161"/>
      <c r="L902" s="157"/>
      <c r="M902" s="162"/>
      <c r="T902" s="163"/>
      <c r="AT902" s="158" t="s">
        <v>173</v>
      </c>
      <c r="AU902" s="158" t="s">
        <v>87</v>
      </c>
      <c r="AV902" s="13" t="s">
        <v>87</v>
      </c>
      <c r="AW902" s="13" t="s">
        <v>32</v>
      </c>
      <c r="AX902" s="13" t="s">
        <v>77</v>
      </c>
      <c r="AY902" s="158" t="s">
        <v>162</v>
      </c>
    </row>
    <row r="903" spans="2:65" s="12" customFormat="1" ht="10.199999999999999">
      <c r="B903" s="151"/>
      <c r="D903" s="147" t="s">
        <v>173</v>
      </c>
      <c r="E903" s="152" t="s">
        <v>1</v>
      </c>
      <c r="F903" s="153" t="s">
        <v>375</v>
      </c>
      <c r="H903" s="152" t="s">
        <v>1</v>
      </c>
      <c r="I903" s="154"/>
      <c r="L903" s="151"/>
      <c r="M903" s="155"/>
      <c r="T903" s="156"/>
      <c r="AT903" s="152" t="s">
        <v>173</v>
      </c>
      <c r="AU903" s="152" t="s">
        <v>87</v>
      </c>
      <c r="AV903" s="12" t="s">
        <v>85</v>
      </c>
      <c r="AW903" s="12" t="s">
        <v>32</v>
      </c>
      <c r="AX903" s="12" t="s">
        <v>77</v>
      </c>
      <c r="AY903" s="152" t="s">
        <v>162</v>
      </c>
    </row>
    <row r="904" spans="2:65" s="13" customFormat="1" ht="10.199999999999999">
      <c r="B904" s="157"/>
      <c r="D904" s="147" t="s">
        <v>173</v>
      </c>
      <c r="E904" s="158" t="s">
        <v>1</v>
      </c>
      <c r="F904" s="159" t="s">
        <v>1430</v>
      </c>
      <c r="H904" s="160">
        <v>73.319999999999993</v>
      </c>
      <c r="I904" s="161"/>
      <c r="L904" s="157"/>
      <c r="M904" s="162"/>
      <c r="T904" s="163"/>
      <c r="AT904" s="158" t="s">
        <v>173</v>
      </c>
      <c r="AU904" s="158" t="s">
        <v>87</v>
      </c>
      <c r="AV904" s="13" t="s">
        <v>87</v>
      </c>
      <c r="AW904" s="13" t="s">
        <v>32</v>
      </c>
      <c r="AX904" s="13" t="s">
        <v>77</v>
      </c>
      <c r="AY904" s="158" t="s">
        <v>162</v>
      </c>
    </row>
    <row r="905" spans="2:65" s="12" customFormat="1" ht="10.199999999999999">
      <c r="B905" s="151"/>
      <c r="D905" s="147" t="s">
        <v>173</v>
      </c>
      <c r="E905" s="152" t="s">
        <v>1</v>
      </c>
      <c r="F905" s="153" t="s">
        <v>1431</v>
      </c>
      <c r="H905" s="152" t="s">
        <v>1</v>
      </c>
      <c r="I905" s="154"/>
      <c r="L905" s="151"/>
      <c r="M905" s="155"/>
      <c r="T905" s="156"/>
      <c r="AT905" s="152" t="s">
        <v>173</v>
      </c>
      <c r="AU905" s="152" t="s">
        <v>87</v>
      </c>
      <c r="AV905" s="12" t="s">
        <v>85</v>
      </c>
      <c r="AW905" s="12" t="s">
        <v>32</v>
      </c>
      <c r="AX905" s="12" t="s">
        <v>77</v>
      </c>
      <c r="AY905" s="152" t="s">
        <v>162</v>
      </c>
    </row>
    <row r="906" spans="2:65" s="13" customFormat="1" ht="10.199999999999999">
      <c r="B906" s="157"/>
      <c r="D906" s="147" t="s">
        <v>173</v>
      </c>
      <c r="E906" s="158" t="s">
        <v>1</v>
      </c>
      <c r="F906" s="159" t="s">
        <v>1432</v>
      </c>
      <c r="H906" s="160">
        <v>223.928</v>
      </c>
      <c r="I906" s="161"/>
      <c r="L906" s="157"/>
      <c r="M906" s="162"/>
      <c r="T906" s="163"/>
      <c r="AT906" s="158" t="s">
        <v>173</v>
      </c>
      <c r="AU906" s="158" t="s">
        <v>87</v>
      </c>
      <c r="AV906" s="13" t="s">
        <v>87</v>
      </c>
      <c r="AW906" s="13" t="s">
        <v>32</v>
      </c>
      <c r="AX906" s="13" t="s">
        <v>77</v>
      </c>
      <c r="AY906" s="158" t="s">
        <v>162</v>
      </c>
    </row>
    <row r="907" spans="2:65" s="13" customFormat="1" ht="10.199999999999999">
      <c r="B907" s="157"/>
      <c r="D907" s="147" t="s">
        <v>173</v>
      </c>
      <c r="E907" s="158" t="s">
        <v>1</v>
      </c>
      <c r="F907" s="159" t="s">
        <v>1433</v>
      </c>
      <c r="H907" s="160">
        <v>-27.3</v>
      </c>
      <c r="I907" s="161"/>
      <c r="L907" s="157"/>
      <c r="M907" s="162"/>
      <c r="T907" s="163"/>
      <c r="AT907" s="158" t="s">
        <v>173</v>
      </c>
      <c r="AU907" s="158" t="s">
        <v>87</v>
      </c>
      <c r="AV907" s="13" t="s">
        <v>87</v>
      </c>
      <c r="AW907" s="13" t="s">
        <v>32</v>
      </c>
      <c r="AX907" s="13" t="s">
        <v>77</v>
      </c>
      <c r="AY907" s="158" t="s">
        <v>162</v>
      </c>
    </row>
    <row r="908" spans="2:65" s="14" customFormat="1" ht="10.199999999999999">
      <c r="B908" s="164"/>
      <c r="D908" s="147" t="s">
        <v>173</v>
      </c>
      <c r="E908" s="165" t="s">
        <v>1</v>
      </c>
      <c r="F908" s="166" t="s">
        <v>189</v>
      </c>
      <c r="H908" s="167">
        <v>717.04800000000012</v>
      </c>
      <c r="I908" s="168"/>
      <c r="L908" s="164"/>
      <c r="M908" s="169"/>
      <c r="T908" s="170"/>
      <c r="AT908" s="165" t="s">
        <v>173</v>
      </c>
      <c r="AU908" s="165" t="s">
        <v>87</v>
      </c>
      <c r="AV908" s="14" t="s">
        <v>169</v>
      </c>
      <c r="AW908" s="14" t="s">
        <v>32</v>
      </c>
      <c r="AX908" s="14" t="s">
        <v>85</v>
      </c>
      <c r="AY908" s="165" t="s">
        <v>162</v>
      </c>
    </row>
    <row r="909" spans="2:65" s="1" customFormat="1" ht="24.15" customHeight="1">
      <c r="B909" s="33"/>
      <c r="C909" s="134" t="s">
        <v>1434</v>
      </c>
      <c r="D909" s="134" t="s">
        <v>164</v>
      </c>
      <c r="E909" s="135" t="s">
        <v>1435</v>
      </c>
      <c r="F909" s="136" t="s">
        <v>1436</v>
      </c>
      <c r="G909" s="137" t="s">
        <v>167</v>
      </c>
      <c r="H909" s="138">
        <v>1434.096</v>
      </c>
      <c r="I909" s="139"/>
      <c r="J909" s="140">
        <f>ROUND(I909*H909,2)</f>
        <v>0</v>
      </c>
      <c r="K909" s="136" t="s">
        <v>168</v>
      </c>
      <c r="L909" s="33"/>
      <c r="M909" s="141" t="s">
        <v>1</v>
      </c>
      <c r="N909" s="142" t="s">
        <v>42</v>
      </c>
      <c r="P909" s="143">
        <f>O909*H909</f>
        <v>0</v>
      </c>
      <c r="Q909" s="143">
        <v>4.0999999999999999E-4</v>
      </c>
      <c r="R909" s="143">
        <f>Q909*H909</f>
        <v>0.58797935999999995</v>
      </c>
      <c r="S909" s="143">
        <v>0</v>
      </c>
      <c r="T909" s="144">
        <f>S909*H909</f>
        <v>0</v>
      </c>
      <c r="AR909" s="145" t="s">
        <v>288</v>
      </c>
      <c r="AT909" s="145" t="s">
        <v>164</v>
      </c>
      <c r="AU909" s="145" t="s">
        <v>87</v>
      </c>
      <c r="AY909" s="18" t="s">
        <v>162</v>
      </c>
      <c r="BE909" s="146">
        <f>IF(N909="základní",J909,0)</f>
        <v>0</v>
      </c>
      <c r="BF909" s="146">
        <f>IF(N909="snížená",J909,0)</f>
        <v>0</v>
      </c>
      <c r="BG909" s="146">
        <f>IF(N909="zákl. přenesená",J909,0)</f>
        <v>0</v>
      </c>
      <c r="BH909" s="146">
        <f>IF(N909="sníž. přenesená",J909,0)</f>
        <v>0</v>
      </c>
      <c r="BI909" s="146">
        <f>IF(N909="nulová",J909,0)</f>
        <v>0</v>
      </c>
      <c r="BJ909" s="18" t="s">
        <v>85</v>
      </c>
      <c r="BK909" s="146">
        <f>ROUND(I909*H909,2)</f>
        <v>0</v>
      </c>
      <c r="BL909" s="18" t="s">
        <v>288</v>
      </c>
      <c r="BM909" s="145" t="s">
        <v>1437</v>
      </c>
    </row>
    <row r="910" spans="2:65" s="1" customFormat="1" ht="19.2">
      <c r="B910" s="33"/>
      <c r="D910" s="147" t="s">
        <v>171</v>
      </c>
      <c r="F910" s="148" t="s">
        <v>1438</v>
      </c>
      <c r="I910" s="149"/>
      <c r="L910" s="33"/>
      <c r="M910" s="150"/>
      <c r="T910" s="57"/>
      <c r="AT910" s="18" t="s">
        <v>171</v>
      </c>
      <c r="AU910" s="18" t="s">
        <v>87</v>
      </c>
    </row>
    <row r="911" spans="2:65" s="13" customFormat="1" ht="10.199999999999999">
      <c r="B911" s="157"/>
      <c r="D911" s="147" t="s">
        <v>173</v>
      </c>
      <c r="E911" s="158" t="s">
        <v>1</v>
      </c>
      <c r="F911" s="159" t="s">
        <v>1439</v>
      </c>
      <c r="H911" s="160">
        <v>1434.096</v>
      </c>
      <c r="I911" s="161"/>
      <c r="L911" s="157"/>
      <c r="M911" s="162"/>
      <c r="T911" s="163"/>
      <c r="AT911" s="158" t="s">
        <v>173</v>
      </c>
      <c r="AU911" s="158" t="s">
        <v>87</v>
      </c>
      <c r="AV911" s="13" t="s">
        <v>87</v>
      </c>
      <c r="AW911" s="13" t="s">
        <v>32</v>
      </c>
      <c r="AX911" s="13" t="s">
        <v>85</v>
      </c>
      <c r="AY911" s="158" t="s">
        <v>162</v>
      </c>
    </row>
    <row r="912" spans="2:65" s="1" customFormat="1" ht="24.15" customHeight="1">
      <c r="B912" s="33"/>
      <c r="C912" s="134" t="s">
        <v>1440</v>
      </c>
      <c r="D912" s="134" t="s">
        <v>164</v>
      </c>
      <c r="E912" s="135" t="s">
        <v>1441</v>
      </c>
      <c r="F912" s="136" t="s">
        <v>1442</v>
      </c>
      <c r="G912" s="137" t="s">
        <v>167</v>
      </c>
      <c r="H912" s="138">
        <v>27.3</v>
      </c>
      <c r="I912" s="139"/>
      <c r="J912" s="140">
        <f>ROUND(I912*H912,2)</f>
        <v>0</v>
      </c>
      <c r="K912" s="136" t="s">
        <v>168</v>
      </c>
      <c r="L912" s="33"/>
      <c r="M912" s="141" t="s">
        <v>1</v>
      </c>
      <c r="N912" s="142" t="s">
        <v>42</v>
      </c>
      <c r="P912" s="143">
        <f>O912*H912</f>
        <v>0</v>
      </c>
      <c r="Q912" s="143">
        <v>1.9300000000000001E-3</v>
      </c>
      <c r="R912" s="143">
        <f>Q912*H912</f>
        <v>5.2689000000000007E-2</v>
      </c>
      <c r="S912" s="143">
        <v>0</v>
      </c>
      <c r="T912" s="144">
        <f>S912*H912</f>
        <v>0</v>
      </c>
      <c r="AR912" s="145" t="s">
        <v>288</v>
      </c>
      <c r="AT912" s="145" t="s">
        <v>164</v>
      </c>
      <c r="AU912" s="145" t="s">
        <v>87</v>
      </c>
      <c r="AY912" s="18" t="s">
        <v>162</v>
      </c>
      <c r="BE912" s="146">
        <f>IF(N912="základní",J912,0)</f>
        <v>0</v>
      </c>
      <c r="BF912" s="146">
        <f>IF(N912="snížená",J912,0)</f>
        <v>0</v>
      </c>
      <c r="BG912" s="146">
        <f>IF(N912="zákl. přenesená",J912,0)</f>
        <v>0</v>
      </c>
      <c r="BH912" s="146">
        <f>IF(N912="sníž. přenesená",J912,0)</f>
        <v>0</v>
      </c>
      <c r="BI912" s="146">
        <f>IF(N912="nulová",J912,0)</f>
        <v>0</v>
      </c>
      <c r="BJ912" s="18" t="s">
        <v>85</v>
      </c>
      <c r="BK912" s="146">
        <f>ROUND(I912*H912,2)</f>
        <v>0</v>
      </c>
      <c r="BL912" s="18" t="s">
        <v>288</v>
      </c>
      <c r="BM912" s="145" t="s">
        <v>1443</v>
      </c>
    </row>
    <row r="913" spans="2:51" s="1" customFormat="1" ht="19.2">
      <c r="B913" s="33"/>
      <c r="D913" s="147" t="s">
        <v>171</v>
      </c>
      <c r="F913" s="148" t="s">
        <v>1444</v>
      </c>
      <c r="I913" s="149"/>
      <c r="L913" s="33"/>
      <c r="M913" s="150"/>
      <c r="T913" s="57"/>
      <c r="AT913" s="18" t="s">
        <v>171</v>
      </c>
      <c r="AU913" s="18" t="s">
        <v>87</v>
      </c>
    </row>
    <row r="914" spans="2:51" s="12" customFormat="1" ht="10.199999999999999">
      <c r="B914" s="151"/>
      <c r="D914" s="147" t="s">
        <v>173</v>
      </c>
      <c r="E914" s="152" t="s">
        <v>1</v>
      </c>
      <c r="F914" s="153" t="s">
        <v>1445</v>
      </c>
      <c r="H914" s="152" t="s">
        <v>1</v>
      </c>
      <c r="I914" s="154"/>
      <c r="L914" s="151"/>
      <c r="M914" s="155"/>
      <c r="T914" s="156"/>
      <c r="AT914" s="152" t="s">
        <v>173</v>
      </c>
      <c r="AU914" s="152" t="s">
        <v>87</v>
      </c>
      <c r="AV914" s="12" t="s">
        <v>85</v>
      </c>
      <c r="AW914" s="12" t="s">
        <v>32</v>
      </c>
      <c r="AX914" s="12" t="s">
        <v>77</v>
      </c>
      <c r="AY914" s="152" t="s">
        <v>162</v>
      </c>
    </row>
    <row r="915" spans="2:51" s="13" customFormat="1" ht="10.199999999999999">
      <c r="B915" s="157"/>
      <c r="D915" s="147" t="s">
        <v>173</v>
      </c>
      <c r="E915" s="158" t="s">
        <v>1</v>
      </c>
      <c r="F915" s="159" t="s">
        <v>1446</v>
      </c>
      <c r="H915" s="160">
        <v>27.3</v>
      </c>
      <c r="I915" s="161"/>
      <c r="L915" s="157"/>
      <c r="M915" s="189"/>
      <c r="N915" s="190"/>
      <c r="O915" s="190"/>
      <c r="P915" s="190"/>
      <c r="Q915" s="190"/>
      <c r="R915" s="190"/>
      <c r="S915" s="190"/>
      <c r="T915" s="191"/>
      <c r="AT915" s="158" t="s">
        <v>173</v>
      </c>
      <c r="AU915" s="158" t="s">
        <v>87</v>
      </c>
      <c r="AV915" s="13" t="s">
        <v>87</v>
      </c>
      <c r="AW915" s="13" t="s">
        <v>32</v>
      </c>
      <c r="AX915" s="13" t="s">
        <v>85</v>
      </c>
      <c r="AY915" s="158" t="s">
        <v>162</v>
      </c>
    </row>
    <row r="916" spans="2:51" s="1" customFormat="1" ht="6.9" customHeight="1">
      <c r="B916" s="45"/>
      <c r="C916" s="46"/>
      <c r="D916" s="46"/>
      <c r="E916" s="46"/>
      <c r="F916" s="46"/>
      <c r="G916" s="46"/>
      <c r="H916" s="46"/>
      <c r="I916" s="46"/>
      <c r="J916" s="46"/>
      <c r="K916" s="46"/>
      <c r="L916" s="33"/>
    </row>
  </sheetData>
  <sheetProtection algorithmName="SHA-512" hashValue="8L3f4WERMUuAFllLiX4Bl23OwCDY+HF5lzH6ANdCSZwVseCoPrcP1GwWl3uABm+yDqq64N66UPBvI2G3+V+5Yg==" saltValue="Qvb/nhnUJFeXmHEv3Ufsu3i+rFhp++GBvn+iqNX5b1mWCraS8hIKwRcMjCvY+5QdWYTkNfkE2JmtQsiwTtoGBQ==" spinCount="100000" sheet="1" objects="1" scenarios="1" formatColumns="0" formatRows="0" autoFilter="0"/>
  <autoFilter ref="C139:K915" xr:uid="{00000000-0009-0000-0000-000001000000}"/>
  <mergeCells count="9">
    <mergeCell ref="E87:H87"/>
    <mergeCell ref="E130:H130"/>
    <mergeCell ref="E132:H13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02"/>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56" ht="36.9" customHeight="1">
      <c r="L2" s="236"/>
      <c r="M2" s="236"/>
      <c r="N2" s="236"/>
      <c r="O2" s="236"/>
      <c r="P2" s="236"/>
      <c r="Q2" s="236"/>
      <c r="R2" s="236"/>
      <c r="S2" s="236"/>
      <c r="T2" s="236"/>
      <c r="U2" s="236"/>
      <c r="V2" s="236"/>
      <c r="AT2" s="18" t="s">
        <v>90</v>
      </c>
      <c r="AZ2" s="89" t="s">
        <v>188</v>
      </c>
      <c r="BA2" s="89" t="s">
        <v>1</v>
      </c>
      <c r="BB2" s="89" t="s">
        <v>1</v>
      </c>
      <c r="BC2" s="89" t="s">
        <v>370</v>
      </c>
      <c r="BD2" s="89" t="s">
        <v>87</v>
      </c>
    </row>
    <row r="3" spans="2:56" ht="6.9" customHeight="1">
      <c r="B3" s="19"/>
      <c r="C3" s="20"/>
      <c r="D3" s="20"/>
      <c r="E3" s="20"/>
      <c r="F3" s="20"/>
      <c r="G3" s="20"/>
      <c r="H3" s="20"/>
      <c r="I3" s="20"/>
      <c r="J3" s="20"/>
      <c r="K3" s="20"/>
      <c r="L3" s="21"/>
      <c r="AT3" s="18" t="s">
        <v>87</v>
      </c>
      <c r="AZ3" s="89" t="s">
        <v>111</v>
      </c>
      <c r="BA3" s="89" t="s">
        <v>1</v>
      </c>
      <c r="BB3" s="89" t="s">
        <v>1</v>
      </c>
      <c r="BC3" s="89" t="s">
        <v>819</v>
      </c>
      <c r="BD3" s="89" t="s">
        <v>87</v>
      </c>
    </row>
    <row r="4" spans="2:56" ht="24.9" customHeight="1">
      <c r="B4" s="21"/>
      <c r="D4" s="22" t="s">
        <v>104</v>
      </c>
      <c r="L4" s="21"/>
      <c r="M4" s="90" t="s">
        <v>10</v>
      </c>
      <c r="AT4" s="18" t="s">
        <v>4</v>
      </c>
      <c r="AZ4" s="89" t="s">
        <v>1447</v>
      </c>
      <c r="BA4" s="89" t="s">
        <v>1</v>
      </c>
      <c r="BB4" s="89" t="s">
        <v>1</v>
      </c>
      <c r="BC4" s="89" t="s">
        <v>112</v>
      </c>
      <c r="BD4" s="89" t="s">
        <v>190</v>
      </c>
    </row>
    <row r="5" spans="2:56" ht="6.9" customHeight="1">
      <c r="B5" s="21"/>
      <c r="L5" s="21"/>
    </row>
    <row r="6" spans="2:56" ht="12" customHeight="1">
      <c r="B6" s="21"/>
      <c r="D6" s="28" t="s">
        <v>16</v>
      </c>
      <c r="L6" s="21"/>
    </row>
    <row r="7" spans="2:56" ht="26.25" customHeight="1">
      <c r="B7" s="21"/>
      <c r="E7" s="251" t="str">
        <f>'Rekapitulace stavby'!K6</f>
        <v>Rekonstrukce a dobudování vzdělávacích a výzkumných prostor v rámci objektu stáje antilopy losí</v>
      </c>
      <c r="F7" s="252"/>
      <c r="G7" s="252"/>
      <c r="H7" s="252"/>
      <c r="L7" s="21"/>
    </row>
    <row r="8" spans="2:56" s="1" customFormat="1" ht="12" customHeight="1">
      <c r="B8" s="33"/>
      <c r="D8" s="28" t="s">
        <v>113</v>
      </c>
      <c r="L8" s="33"/>
    </row>
    <row r="9" spans="2:56" s="1" customFormat="1" ht="16.5" customHeight="1">
      <c r="B9" s="33"/>
      <c r="E9" s="213" t="s">
        <v>1448</v>
      </c>
      <c r="F9" s="253"/>
      <c r="G9" s="253"/>
      <c r="H9" s="253"/>
      <c r="L9" s="33"/>
    </row>
    <row r="10" spans="2:56" s="1" customFormat="1" ht="10.199999999999999">
      <c r="B10" s="33"/>
      <c r="L10" s="33"/>
    </row>
    <row r="11" spans="2:56" s="1" customFormat="1" ht="12" customHeight="1">
      <c r="B11" s="33"/>
      <c r="D11" s="28" t="s">
        <v>18</v>
      </c>
      <c r="F11" s="26" t="s">
        <v>1</v>
      </c>
      <c r="I11" s="28" t="s">
        <v>19</v>
      </c>
      <c r="J11" s="26" t="s">
        <v>1</v>
      </c>
      <c r="L11" s="33"/>
    </row>
    <row r="12" spans="2:56" s="1" customFormat="1" ht="12" customHeight="1">
      <c r="B12" s="33"/>
      <c r="D12" s="28" t="s">
        <v>20</v>
      </c>
      <c r="F12" s="26" t="s">
        <v>21</v>
      </c>
      <c r="I12" s="28" t="s">
        <v>22</v>
      </c>
      <c r="J12" s="53" t="str">
        <f>'Rekapitulace stavby'!AN8</f>
        <v>9. 4. 2024</v>
      </c>
      <c r="L12" s="33"/>
    </row>
    <row r="13" spans="2:56" s="1" customFormat="1" ht="10.8" customHeight="1">
      <c r="B13" s="33"/>
      <c r="L13" s="33"/>
    </row>
    <row r="14" spans="2:56" s="1" customFormat="1" ht="12" customHeight="1">
      <c r="B14" s="33"/>
      <c r="D14" s="28" t="s">
        <v>24</v>
      </c>
      <c r="I14" s="28" t="s">
        <v>25</v>
      </c>
      <c r="J14" s="26" t="s">
        <v>1</v>
      </c>
      <c r="L14" s="33"/>
    </row>
    <row r="15" spans="2:56" s="1" customFormat="1" ht="18" customHeight="1">
      <c r="B15" s="33"/>
      <c r="E15" s="26" t="s">
        <v>26</v>
      </c>
      <c r="I15" s="28" t="s">
        <v>27</v>
      </c>
      <c r="J15" s="26" t="s">
        <v>1</v>
      </c>
      <c r="L15" s="33"/>
    </row>
    <row r="16" spans="2:56" s="1" customFormat="1" ht="6.9" customHeight="1">
      <c r="B16" s="33"/>
      <c r="L16" s="33"/>
    </row>
    <row r="17" spans="2:12" s="1" customFormat="1" ht="12" customHeight="1">
      <c r="B17" s="33"/>
      <c r="D17" s="28" t="s">
        <v>28</v>
      </c>
      <c r="I17" s="28" t="s">
        <v>25</v>
      </c>
      <c r="J17" s="29" t="str">
        <f>'Rekapitulace stavby'!AN13</f>
        <v>Vyplň údaj</v>
      </c>
      <c r="L17" s="33"/>
    </row>
    <row r="18" spans="2:12" s="1" customFormat="1" ht="18" customHeight="1">
      <c r="B18" s="33"/>
      <c r="E18" s="254" t="str">
        <f>'Rekapitulace stavby'!E14</f>
        <v>Vyplň údaj</v>
      </c>
      <c r="F18" s="235"/>
      <c r="G18" s="235"/>
      <c r="H18" s="235"/>
      <c r="I18" s="28" t="s">
        <v>27</v>
      </c>
      <c r="J18" s="29" t="str">
        <f>'Rekapitulace stavby'!AN14</f>
        <v>Vyplň údaj</v>
      </c>
      <c r="L18" s="33"/>
    </row>
    <row r="19" spans="2:12" s="1" customFormat="1" ht="6.9" customHeight="1">
      <c r="B19" s="33"/>
      <c r="L19" s="33"/>
    </row>
    <row r="20" spans="2:12" s="1" customFormat="1" ht="12" customHeight="1">
      <c r="B20" s="33"/>
      <c r="D20" s="28" t="s">
        <v>30</v>
      </c>
      <c r="I20" s="28" t="s">
        <v>25</v>
      </c>
      <c r="J20" s="26" t="s">
        <v>1</v>
      </c>
      <c r="L20" s="33"/>
    </row>
    <row r="21" spans="2:12" s="1" customFormat="1" ht="18" customHeight="1">
      <c r="B21" s="33"/>
      <c r="E21" s="26" t="s">
        <v>31</v>
      </c>
      <c r="I21" s="28" t="s">
        <v>27</v>
      </c>
      <c r="J21" s="26" t="s">
        <v>1</v>
      </c>
      <c r="L21" s="33"/>
    </row>
    <row r="22" spans="2:12" s="1" customFormat="1" ht="6.9" customHeight="1">
      <c r="B22" s="33"/>
      <c r="L22" s="33"/>
    </row>
    <row r="23" spans="2:12" s="1" customFormat="1" ht="12" customHeight="1">
      <c r="B23" s="33"/>
      <c r="D23" s="28" t="s">
        <v>33</v>
      </c>
      <c r="I23" s="28" t="s">
        <v>25</v>
      </c>
      <c r="J23" s="26" t="s">
        <v>1</v>
      </c>
      <c r="L23" s="33"/>
    </row>
    <row r="24" spans="2:12" s="1" customFormat="1" ht="18" customHeight="1">
      <c r="B24" s="33"/>
      <c r="E24" s="26" t="s">
        <v>34</v>
      </c>
      <c r="I24" s="28" t="s">
        <v>27</v>
      </c>
      <c r="J24" s="26" t="s">
        <v>1</v>
      </c>
      <c r="L24" s="33"/>
    </row>
    <row r="25" spans="2:12" s="1" customFormat="1" ht="6.9" customHeight="1">
      <c r="B25" s="33"/>
      <c r="L25" s="33"/>
    </row>
    <row r="26" spans="2:12" s="1" customFormat="1" ht="12" customHeight="1">
      <c r="B26" s="33"/>
      <c r="D26" s="28" t="s">
        <v>35</v>
      </c>
      <c r="L26" s="33"/>
    </row>
    <row r="27" spans="2:12" s="7" customFormat="1" ht="119.25" customHeight="1">
      <c r="B27" s="91"/>
      <c r="E27" s="240" t="s">
        <v>117</v>
      </c>
      <c r="F27" s="240"/>
      <c r="G27" s="240"/>
      <c r="H27" s="240"/>
      <c r="L27" s="91"/>
    </row>
    <row r="28" spans="2:12" s="1" customFormat="1" ht="6.9" customHeight="1">
      <c r="B28" s="33"/>
      <c r="L28" s="33"/>
    </row>
    <row r="29" spans="2:12" s="1" customFormat="1" ht="6.9" customHeight="1">
      <c r="B29" s="33"/>
      <c r="D29" s="54"/>
      <c r="E29" s="54"/>
      <c r="F29" s="54"/>
      <c r="G29" s="54"/>
      <c r="H29" s="54"/>
      <c r="I29" s="54"/>
      <c r="J29" s="54"/>
      <c r="K29" s="54"/>
      <c r="L29" s="33"/>
    </row>
    <row r="30" spans="2:12" s="1" customFormat="1" ht="25.35" customHeight="1">
      <c r="B30" s="33"/>
      <c r="D30" s="92" t="s">
        <v>37</v>
      </c>
      <c r="J30" s="67">
        <f>ROUND(J121, 2)</f>
        <v>0</v>
      </c>
      <c r="L30" s="33"/>
    </row>
    <row r="31" spans="2:12" s="1" customFormat="1" ht="6.9" customHeight="1">
      <c r="B31" s="33"/>
      <c r="D31" s="54"/>
      <c r="E31" s="54"/>
      <c r="F31" s="54"/>
      <c r="G31" s="54"/>
      <c r="H31" s="54"/>
      <c r="I31" s="54"/>
      <c r="J31" s="54"/>
      <c r="K31" s="54"/>
      <c r="L31" s="33"/>
    </row>
    <row r="32" spans="2:12" s="1" customFormat="1" ht="14.4" customHeight="1">
      <c r="B32" s="33"/>
      <c r="F32" s="36" t="s">
        <v>39</v>
      </c>
      <c r="I32" s="36" t="s">
        <v>38</v>
      </c>
      <c r="J32" s="36" t="s">
        <v>40</v>
      </c>
      <c r="L32" s="33"/>
    </row>
    <row r="33" spans="2:12" s="1" customFormat="1" ht="14.4" customHeight="1">
      <c r="B33" s="33"/>
      <c r="D33" s="56" t="s">
        <v>41</v>
      </c>
      <c r="E33" s="28" t="s">
        <v>42</v>
      </c>
      <c r="F33" s="93">
        <f>ROUND((SUM(BE121:BE201)),  2)</f>
        <v>0</v>
      </c>
      <c r="I33" s="94">
        <v>0.21</v>
      </c>
      <c r="J33" s="93">
        <f>ROUND(((SUM(BE121:BE201))*I33),  2)</f>
        <v>0</v>
      </c>
      <c r="L33" s="33"/>
    </row>
    <row r="34" spans="2:12" s="1" customFormat="1" ht="14.4" customHeight="1">
      <c r="B34" s="33"/>
      <c r="E34" s="28" t="s">
        <v>43</v>
      </c>
      <c r="F34" s="93">
        <f>ROUND((SUM(BF121:BF201)),  2)</f>
        <v>0</v>
      </c>
      <c r="I34" s="94">
        <v>0.12</v>
      </c>
      <c r="J34" s="93">
        <f>ROUND(((SUM(BF121:BF201))*I34),  2)</f>
        <v>0</v>
      </c>
      <c r="L34" s="33"/>
    </row>
    <row r="35" spans="2:12" s="1" customFormat="1" ht="14.4" hidden="1" customHeight="1">
      <c r="B35" s="33"/>
      <c r="E35" s="28" t="s">
        <v>44</v>
      </c>
      <c r="F35" s="93">
        <f>ROUND((SUM(BG121:BG201)),  2)</f>
        <v>0</v>
      </c>
      <c r="I35" s="94">
        <v>0.21</v>
      </c>
      <c r="J35" s="93">
        <f>0</f>
        <v>0</v>
      </c>
      <c r="L35" s="33"/>
    </row>
    <row r="36" spans="2:12" s="1" customFormat="1" ht="14.4" hidden="1" customHeight="1">
      <c r="B36" s="33"/>
      <c r="E36" s="28" t="s">
        <v>45</v>
      </c>
      <c r="F36" s="93">
        <f>ROUND((SUM(BH121:BH201)),  2)</f>
        <v>0</v>
      </c>
      <c r="I36" s="94">
        <v>0.12</v>
      </c>
      <c r="J36" s="93">
        <f>0</f>
        <v>0</v>
      </c>
      <c r="L36" s="33"/>
    </row>
    <row r="37" spans="2:12" s="1" customFormat="1" ht="14.4" hidden="1" customHeight="1">
      <c r="B37" s="33"/>
      <c r="E37" s="28" t="s">
        <v>46</v>
      </c>
      <c r="F37" s="93">
        <f>ROUND((SUM(BI121:BI201)),  2)</f>
        <v>0</v>
      </c>
      <c r="I37" s="94">
        <v>0</v>
      </c>
      <c r="J37" s="93">
        <f>0</f>
        <v>0</v>
      </c>
      <c r="L37" s="33"/>
    </row>
    <row r="38" spans="2:12" s="1" customFormat="1" ht="6.9" customHeight="1">
      <c r="B38" s="33"/>
      <c r="L38" s="33"/>
    </row>
    <row r="39" spans="2:12" s="1" customFormat="1" ht="25.35" customHeight="1">
      <c r="B39" s="33"/>
      <c r="C39" s="95"/>
      <c r="D39" s="96" t="s">
        <v>47</v>
      </c>
      <c r="E39" s="58"/>
      <c r="F39" s="58"/>
      <c r="G39" s="97" t="s">
        <v>48</v>
      </c>
      <c r="H39" s="98" t="s">
        <v>49</v>
      </c>
      <c r="I39" s="58"/>
      <c r="J39" s="99">
        <f>SUM(J30:J37)</f>
        <v>0</v>
      </c>
      <c r="K39" s="100"/>
      <c r="L39" s="33"/>
    </row>
    <row r="40" spans="2:12" s="1" customFormat="1" ht="14.4" customHeight="1">
      <c r="B40" s="33"/>
      <c r="L40" s="33"/>
    </row>
    <row r="41" spans="2:12" ht="14.4" customHeight="1">
      <c r="B41" s="21"/>
      <c r="L41" s="21"/>
    </row>
    <row r="42" spans="2:12" ht="14.4" customHeight="1">
      <c r="B42" s="21"/>
      <c r="L42" s="21"/>
    </row>
    <row r="43" spans="2:12" ht="14.4" customHeight="1">
      <c r="B43" s="21"/>
      <c r="L43" s="21"/>
    </row>
    <row r="44" spans="2:12" ht="14.4" customHeight="1">
      <c r="B44" s="21"/>
      <c r="L44" s="21"/>
    </row>
    <row r="45" spans="2:12" ht="14.4" customHeight="1">
      <c r="B45" s="21"/>
      <c r="L45" s="21"/>
    </row>
    <row r="46" spans="2:12" ht="14.4" customHeight="1">
      <c r="B46" s="21"/>
      <c r="L46" s="21"/>
    </row>
    <row r="47" spans="2:12" ht="14.4" customHeight="1">
      <c r="B47" s="21"/>
      <c r="L47" s="21"/>
    </row>
    <row r="48" spans="2:12" ht="14.4" customHeight="1">
      <c r="B48" s="21"/>
      <c r="L48" s="21"/>
    </row>
    <row r="49" spans="2:12" ht="14.4" customHeight="1">
      <c r="B49" s="21"/>
      <c r="L49" s="21"/>
    </row>
    <row r="50" spans="2:12" s="1" customFormat="1" ht="14.4" customHeight="1">
      <c r="B50" s="33"/>
      <c r="D50" s="42" t="s">
        <v>50</v>
      </c>
      <c r="E50" s="43"/>
      <c r="F50" s="43"/>
      <c r="G50" s="42" t="s">
        <v>51</v>
      </c>
      <c r="H50" s="43"/>
      <c r="I50" s="43"/>
      <c r="J50" s="43"/>
      <c r="K50" s="43"/>
      <c r="L50" s="33"/>
    </row>
    <row r="51" spans="2:12" ht="10.199999999999999">
      <c r="B51" s="21"/>
      <c r="L51" s="21"/>
    </row>
    <row r="52" spans="2:12" ht="10.199999999999999">
      <c r="B52" s="21"/>
      <c r="L52" s="21"/>
    </row>
    <row r="53" spans="2:12" ht="10.199999999999999">
      <c r="B53" s="21"/>
      <c r="L53" s="21"/>
    </row>
    <row r="54" spans="2:12" ht="10.199999999999999">
      <c r="B54" s="21"/>
      <c r="L54" s="21"/>
    </row>
    <row r="55" spans="2:12" ht="10.199999999999999">
      <c r="B55" s="21"/>
      <c r="L55" s="21"/>
    </row>
    <row r="56" spans="2:12" ht="10.199999999999999">
      <c r="B56" s="21"/>
      <c r="L56" s="21"/>
    </row>
    <row r="57" spans="2:12" ht="10.199999999999999">
      <c r="B57" s="21"/>
      <c r="L57" s="21"/>
    </row>
    <row r="58" spans="2:12" ht="10.199999999999999">
      <c r="B58" s="21"/>
      <c r="L58" s="21"/>
    </row>
    <row r="59" spans="2:12" ht="10.199999999999999">
      <c r="B59" s="21"/>
      <c r="L59" s="21"/>
    </row>
    <row r="60" spans="2:12" ht="10.199999999999999">
      <c r="B60" s="21"/>
      <c r="L60" s="21"/>
    </row>
    <row r="61" spans="2:12" s="1" customFormat="1" ht="13.2">
      <c r="B61" s="33"/>
      <c r="D61" s="44" t="s">
        <v>52</v>
      </c>
      <c r="E61" s="35"/>
      <c r="F61" s="101" t="s">
        <v>53</v>
      </c>
      <c r="G61" s="44" t="s">
        <v>52</v>
      </c>
      <c r="H61" s="35"/>
      <c r="I61" s="35"/>
      <c r="J61" s="102" t="s">
        <v>53</v>
      </c>
      <c r="K61" s="35"/>
      <c r="L61" s="33"/>
    </row>
    <row r="62" spans="2:12" ht="10.199999999999999">
      <c r="B62" s="21"/>
      <c r="L62" s="21"/>
    </row>
    <row r="63" spans="2:12" ht="10.199999999999999">
      <c r="B63" s="21"/>
      <c r="L63" s="21"/>
    </row>
    <row r="64" spans="2:12" ht="10.199999999999999">
      <c r="B64" s="21"/>
      <c r="L64" s="21"/>
    </row>
    <row r="65" spans="2:12" s="1" customFormat="1" ht="13.2">
      <c r="B65" s="33"/>
      <c r="D65" s="42" t="s">
        <v>54</v>
      </c>
      <c r="E65" s="43"/>
      <c r="F65" s="43"/>
      <c r="G65" s="42" t="s">
        <v>55</v>
      </c>
      <c r="H65" s="43"/>
      <c r="I65" s="43"/>
      <c r="J65" s="43"/>
      <c r="K65" s="43"/>
      <c r="L65" s="33"/>
    </row>
    <row r="66" spans="2:12" ht="10.199999999999999">
      <c r="B66" s="21"/>
      <c r="L66" s="21"/>
    </row>
    <row r="67" spans="2:12" ht="10.199999999999999">
      <c r="B67" s="21"/>
      <c r="L67" s="21"/>
    </row>
    <row r="68" spans="2:12" ht="10.199999999999999">
      <c r="B68" s="21"/>
      <c r="L68" s="21"/>
    </row>
    <row r="69" spans="2:12" ht="10.199999999999999">
      <c r="B69" s="21"/>
      <c r="L69" s="21"/>
    </row>
    <row r="70" spans="2:12" ht="10.199999999999999">
      <c r="B70" s="21"/>
      <c r="L70" s="21"/>
    </row>
    <row r="71" spans="2:12" ht="10.199999999999999">
      <c r="B71" s="21"/>
      <c r="L71" s="21"/>
    </row>
    <row r="72" spans="2:12" ht="10.199999999999999">
      <c r="B72" s="21"/>
      <c r="L72" s="21"/>
    </row>
    <row r="73" spans="2:12" ht="10.199999999999999">
      <c r="B73" s="21"/>
      <c r="L73" s="21"/>
    </row>
    <row r="74" spans="2:12" ht="10.199999999999999">
      <c r="B74" s="21"/>
      <c r="L74" s="21"/>
    </row>
    <row r="75" spans="2:12" ht="10.199999999999999">
      <c r="B75" s="21"/>
      <c r="L75" s="21"/>
    </row>
    <row r="76" spans="2:12" s="1" customFormat="1" ht="13.2">
      <c r="B76" s="33"/>
      <c r="D76" s="44" t="s">
        <v>52</v>
      </c>
      <c r="E76" s="35"/>
      <c r="F76" s="101" t="s">
        <v>53</v>
      </c>
      <c r="G76" s="44" t="s">
        <v>52</v>
      </c>
      <c r="H76" s="35"/>
      <c r="I76" s="35"/>
      <c r="J76" s="102" t="s">
        <v>53</v>
      </c>
      <c r="K76" s="35"/>
      <c r="L76" s="33"/>
    </row>
    <row r="77" spans="2:12" s="1" customFormat="1" ht="14.4" customHeight="1">
      <c r="B77" s="45"/>
      <c r="C77" s="46"/>
      <c r="D77" s="46"/>
      <c r="E77" s="46"/>
      <c r="F77" s="46"/>
      <c r="G77" s="46"/>
      <c r="H77" s="46"/>
      <c r="I77" s="46"/>
      <c r="J77" s="46"/>
      <c r="K77" s="46"/>
      <c r="L77" s="33"/>
    </row>
    <row r="81" spans="2:47" s="1" customFormat="1" ht="6.9" customHeight="1">
      <c r="B81" s="47"/>
      <c r="C81" s="48"/>
      <c r="D81" s="48"/>
      <c r="E81" s="48"/>
      <c r="F81" s="48"/>
      <c r="G81" s="48"/>
      <c r="H81" s="48"/>
      <c r="I81" s="48"/>
      <c r="J81" s="48"/>
      <c r="K81" s="48"/>
      <c r="L81" s="33"/>
    </row>
    <row r="82" spans="2:47" s="1" customFormat="1" ht="24.9" customHeight="1">
      <c r="B82" s="33"/>
      <c r="C82" s="22" t="s">
        <v>118</v>
      </c>
      <c r="L82" s="33"/>
    </row>
    <row r="83" spans="2:47" s="1" customFormat="1" ht="6.9" customHeight="1">
      <c r="B83" s="33"/>
      <c r="L83" s="33"/>
    </row>
    <row r="84" spans="2:47" s="1" customFormat="1" ht="12" customHeight="1">
      <c r="B84" s="33"/>
      <c r="C84" s="28" t="s">
        <v>16</v>
      </c>
      <c r="L84" s="33"/>
    </row>
    <row r="85" spans="2:47" s="1" customFormat="1" ht="26.25" customHeight="1">
      <c r="B85" s="33"/>
      <c r="E85" s="251" t="str">
        <f>E7</f>
        <v>Rekonstrukce a dobudování vzdělávacích a výzkumných prostor v rámci objektu stáje antilopy losí</v>
      </c>
      <c r="F85" s="252"/>
      <c r="G85" s="252"/>
      <c r="H85" s="252"/>
      <c r="L85" s="33"/>
    </row>
    <row r="86" spans="2:47" s="1" customFormat="1" ht="12" customHeight="1">
      <c r="B86" s="33"/>
      <c r="C86" s="28" t="s">
        <v>113</v>
      </c>
      <c r="L86" s="33"/>
    </row>
    <row r="87" spans="2:47" s="1" customFormat="1" ht="16.5" customHeight="1">
      <c r="B87" s="33"/>
      <c r="E87" s="213" t="str">
        <f>E9</f>
        <v>02 - Zdravotechnika</v>
      </c>
      <c r="F87" s="253"/>
      <c r="G87" s="253"/>
      <c r="H87" s="253"/>
      <c r="L87" s="33"/>
    </row>
    <row r="88" spans="2:47" s="1" customFormat="1" ht="6.9" customHeight="1">
      <c r="B88" s="33"/>
      <c r="L88" s="33"/>
    </row>
    <row r="89" spans="2:47" s="1" customFormat="1" ht="12" customHeight="1">
      <c r="B89" s="33"/>
      <c r="C89" s="28" t="s">
        <v>20</v>
      </c>
      <c r="F89" s="26" t="str">
        <f>F12</f>
        <v>Praha Suchdol</v>
      </c>
      <c r="I89" s="28" t="s">
        <v>22</v>
      </c>
      <c r="J89" s="53" t="str">
        <f>IF(J12="","",J12)</f>
        <v>9. 4. 2024</v>
      </c>
      <c r="L89" s="33"/>
    </row>
    <row r="90" spans="2:47" s="1" customFormat="1" ht="6.9" customHeight="1">
      <c r="B90" s="33"/>
      <c r="L90" s="33"/>
    </row>
    <row r="91" spans="2:47" s="1" customFormat="1" ht="25.65" customHeight="1">
      <c r="B91" s="33"/>
      <c r="C91" s="28" t="s">
        <v>24</v>
      </c>
      <c r="F91" s="26" t="str">
        <f>E15</f>
        <v>Fakulta tropického zemědělství,ČZU v Praze</v>
      </c>
      <c r="I91" s="28" t="s">
        <v>30</v>
      </c>
      <c r="J91" s="31" t="str">
        <f>E21</f>
        <v>LZ-PROJEKT plus s.r.o.</v>
      </c>
      <c r="L91" s="33"/>
    </row>
    <row r="92" spans="2:47" s="1" customFormat="1" ht="15.15" customHeight="1">
      <c r="B92" s="33"/>
      <c r="C92" s="28" t="s">
        <v>28</v>
      </c>
      <c r="F92" s="26" t="str">
        <f>IF(E18="","",E18)</f>
        <v>Vyplň údaj</v>
      </c>
      <c r="I92" s="28" t="s">
        <v>33</v>
      </c>
      <c r="J92" s="31" t="str">
        <f>E24</f>
        <v>Fajfrová Irena</v>
      </c>
      <c r="L92" s="33"/>
    </row>
    <row r="93" spans="2:47" s="1" customFormat="1" ht="10.35" customHeight="1">
      <c r="B93" s="33"/>
      <c r="L93" s="33"/>
    </row>
    <row r="94" spans="2:47" s="1" customFormat="1" ht="29.25" customHeight="1">
      <c r="B94" s="33"/>
      <c r="C94" s="103" t="s">
        <v>119</v>
      </c>
      <c r="D94" s="95"/>
      <c r="E94" s="95"/>
      <c r="F94" s="95"/>
      <c r="G94" s="95"/>
      <c r="H94" s="95"/>
      <c r="I94" s="95"/>
      <c r="J94" s="104" t="s">
        <v>120</v>
      </c>
      <c r="K94" s="95"/>
      <c r="L94" s="33"/>
    </row>
    <row r="95" spans="2:47" s="1" customFormat="1" ht="10.35" customHeight="1">
      <c r="B95" s="33"/>
      <c r="L95" s="33"/>
    </row>
    <row r="96" spans="2:47" s="1" customFormat="1" ht="22.8" customHeight="1">
      <c r="B96" s="33"/>
      <c r="C96" s="105" t="s">
        <v>121</v>
      </c>
      <c r="J96" s="67">
        <f>J121</f>
        <v>0</v>
      </c>
      <c r="L96" s="33"/>
      <c r="AU96" s="18" t="s">
        <v>122</v>
      </c>
    </row>
    <row r="97" spans="2:12" s="8" customFormat="1" ht="24.9" customHeight="1">
      <c r="B97" s="106"/>
      <c r="D97" s="107" t="s">
        <v>1449</v>
      </c>
      <c r="E97" s="108"/>
      <c r="F97" s="108"/>
      <c r="G97" s="108"/>
      <c r="H97" s="108"/>
      <c r="I97" s="108"/>
      <c r="J97" s="109">
        <f>J122</f>
        <v>0</v>
      </c>
      <c r="L97" s="106"/>
    </row>
    <row r="98" spans="2:12" s="8" customFormat="1" ht="24.9" customHeight="1">
      <c r="B98" s="106"/>
      <c r="D98" s="107" t="s">
        <v>1450</v>
      </c>
      <c r="E98" s="108"/>
      <c r="F98" s="108"/>
      <c r="G98" s="108"/>
      <c r="H98" s="108"/>
      <c r="I98" s="108"/>
      <c r="J98" s="109">
        <f>J137</f>
        <v>0</v>
      </c>
      <c r="L98" s="106"/>
    </row>
    <row r="99" spans="2:12" s="8" customFormat="1" ht="24.9" customHeight="1">
      <c r="B99" s="106"/>
      <c r="D99" s="107" t="s">
        <v>1451</v>
      </c>
      <c r="E99" s="108"/>
      <c r="F99" s="108"/>
      <c r="G99" s="108"/>
      <c r="H99" s="108"/>
      <c r="I99" s="108"/>
      <c r="J99" s="109">
        <f>J144</f>
        <v>0</v>
      </c>
      <c r="L99" s="106"/>
    </row>
    <row r="100" spans="2:12" s="8" customFormat="1" ht="24.9" customHeight="1">
      <c r="B100" s="106"/>
      <c r="D100" s="107" t="s">
        <v>123</v>
      </c>
      <c r="E100" s="108"/>
      <c r="F100" s="108"/>
      <c r="G100" s="108"/>
      <c r="H100" s="108"/>
      <c r="I100" s="108"/>
      <c r="J100" s="109">
        <f>J153</f>
        <v>0</v>
      </c>
      <c r="L100" s="106"/>
    </row>
    <row r="101" spans="2:12" s="9" customFormat="1" ht="19.95" customHeight="1">
      <c r="B101" s="110"/>
      <c r="D101" s="111" t="s">
        <v>124</v>
      </c>
      <c r="E101" s="112"/>
      <c r="F101" s="112"/>
      <c r="G101" s="112"/>
      <c r="H101" s="112"/>
      <c r="I101" s="112"/>
      <c r="J101" s="113">
        <f>J154</f>
        <v>0</v>
      </c>
      <c r="L101" s="110"/>
    </row>
    <row r="102" spans="2:12" s="1" customFormat="1" ht="21.75" customHeight="1">
      <c r="B102" s="33"/>
      <c r="L102" s="33"/>
    </row>
    <row r="103" spans="2:12" s="1" customFormat="1" ht="6.9" customHeight="1">
      <c r="B103" s="45"/>
      <c r="C103" s="46"/>
      <c r="D103" s="46"/>
      <c r="E103" s="46"/>
      <c r="F103" s="46"/>
      <c r="G103" s="46"/>
      <c r="H103" s="46"/>
      <c r="I103" s="46"/>
      <c r="J103" s="46"/>
      <c r="K103" s="46"/>
      <c r="L103" s="33"/>
    </row>
    <row r="107" spans="2:12" s="1" customFormat="1" ht="6.9" customHeight="1">
      <c r="B107" s="47"/>
      <c r="C107" s="48"/>
      <c r="D107" s="48"/>
      <c r="E107" s="48"/>
      <c r="F107" s="48"/>
      <c r="G107" s="48"/>
      <c r="H107" s="48"/>
      <c r="I107" s="48"/>
      <c r="J107" s="48"/>
      <c r="K107" s="48"/>
      <c r="L107" s="33"/>
    </row>
    <row r="108" spans="2:12" s="1" customFormat="1" ht="24.9" customHeight="1">
      <c r="B108" s="33"/>
      <c r="C108" s="22" t="s">
        <v>147</v>
      </c>
      <c r="L108" s="33"/>
    </row>
    <row r="109" spans="2:12" s="1" customFormat="1" ht="6.9" customHeight="1">
      <c r="B109" s="33"/>
      <c r="L109" s="33"/>
    </row>
    <row r="110" spans="2:12" s="1" customFormat="1" ht="12" customHeight="1">
      <c r="B110" s="33"/>
      <c r="C110" s="28" t="s">
        <v>16</v>
      </c>
      <c r="L110" s="33"/>
    </row>
    <row r="111" spans="2:12" s="1" customFormat="1" ht="26.25" customHeight="1">
      <c r="B111" s="33"/>
      <c r="E111" s="251" t="str">
        <f>E7</f>
        <v>Rekonstrukce a dobudování vzdělávacích a výzkumných prostor v rámci objektu stáje antilopy losí</v>
      </c>
      <c r="F111" s="252"/>
      <c r="G111" s="252"/>
      <c r="H111" s="252"/>
      <c r="L111" s="33"/>
    </row>
    <row r="112" spans="2:12" s="1" customFormat="1" ht="12" customHeight="1">
      <c r="B112" s="33"/>
      <c r="C112" s="28" t="s">
        <v>113</v>
      </c>
      <c r="L112" s="33"/>
    </row>
    <row r="113" spans="2:65" s="1" customFormat="1" ht="16.5" customHeight="1">
      <c r="B113" s="33"/>
      <c r="E113" s="213" t="str">
        <f>E9</f>
        <v>02 - Zdravotechnika</v>
      </c>
      <c r="F113" s="253"/>
      <c r="G113" s="253"/>
      <c r="H113" s="253"/>
      <c r="L113" s="33"/>
    </row>
    <row r="114" spans="2:65" s="1" customFormat="1" ht="6.9" customHeight="1">
      <c r="B114" s="33"/>
      <c r="L114" s="33"/>
    </row>
    <row r="115" spans="2:65" s="1" customFormat="1" ht="12" customHeight="1">
      <c r="B115" s="33"/>
      <c r="C115" s="28" t="s">
        <v>20</v>
      </c>
      <c r="F115" s="26" t="str">
        <f>F12</f>
        <v>Praha Suchdol</v>
      </c>
      <c r="I115" s="28" t="s">
        <v>22</v>
      </c>
      <c r="J115" s="53" t="str">
        <f>IF(J12="","",J12)</f>
        <v>9. 4. 2024</v>
      </c>
      <c r="L115" s="33"/>
    </row>
    <row r="116" spans="2:65" s="1" customFormat="1" ht="6.9" customHeight="1">
      <c r="B116" s="33"/>
      <c r="L116" s="33"/>
    </row>
    <row r="117" spans="2:65" s="1" customFormat="1" ht="25.65" customHeight="1">
      <c r="B117" s="33"/>
      <c r="C117" s="28" t="s">
        <v>24</v>
      </c>
      <c r="F117" s="26" t="str">
        <f>E15</f>
        <v>Fakulta tropického zemědělství,ČZU v Praze</v>
      </c>
      <c r="I117" s="28" t="s">
        <v>30</v>
      </c>
      <c r="J117" s="31" t="str">
        <f>E21</f>
        <v>LZ-PROJEKT plus s.r.o.</v>
      </c>
      <c r="L117" s="33"/>
    </row>
    <row r="118" spans="2:65" s="1" customFormat="1" ht="15.15" customHeight="1">
      <c r="B118" s="33"/>
      <c r="C118" s="28" t="s">
        <v>28</v>
      </c>
      <c r="F118" s="26" t="str">
        <f>IF(E18="","",E18)</f>
        <v>Vyplň údaj</v>
      </c>
      <c r="I118" s="28" t="s">
        <v>33</v>
      </c>
      <c r="J118" s="31" t="str">
        <f>E24</f>
        <v>Fajfrová Irena</v>
      </c>
      <c r="L118" s="33"/>
    </row>
    <row r="119" spans="2:65" s="1" customFormat="1" ht="10.35" customHeight="1">
      <c r="B119" s="33"/>
      <c r="L119" s="33"/>
    </row>
    <row r="120" spans="2:65" s="10" customFormat="1" ht="29.25" customHeight="1">
      <c r="B120" s="114"/>
      <c r="C120" s="115" t="s">
        <v>148</v>
      </c>
      <c r="D120" s="116" t="s">
        <v>62</v>
      </c>
      <c r="E120" s="116" t="s">
        <v>58</v>
      </c>
      <c r="F120" s="116" t="s">
        <v>59</v>
      </c>
      <c r="G120" s="116" t="s">
        <v>149</v>
      </c>
      <c r="H120" s="116" t="s">
        <v>150</v>
      </c>
      <c r="I120" s="116" t="s">
        <v>151</v>
      </c>
      <c r="J120" s="116" t="s">
        <v>120</v>
      </c>
      <c r="K120" s="117" t="s">
        <v>152</v>
      </c>
      <c r="L120" s="114"/>
      <c r="M120" s="60" t="s">
        <v>1</v>
      </c>
      <c r="N120" s="61" t="s">
        <v>41</v>
      </c>
      <c r="O120" s="61" t="s">
        <v>153</v>
      </c>
      <c r="P120" s="61" t="s">
        <v>154</v>
      </c>
      <c r="Q120" s="61" t="s">
        <v>155</v>
      </c>
      <c r="R120" s="61" t="s">
        <v>156</v>
      </c>
      <c r="S120" s="61" t="s">
        <v>157</v>
      </c>
      <c r="T120" s="62" t="s">
        <v>158</v>
      </c>
    </row>
    <row r="121" spans="2:65" s="1" customFormat="1" ht="22.8" customHeight="1">
      <c r="B121" s="33"/>
      <c r="C121" s="65" t="s">
        <v>159</v>
      </c>
      <c r="J121" s="118">
        <f>BK121</f>
        <v>0</v>
      </c>
      <c r="L121" s="33"/>
      <c r="M121" s="63"/>
      <c r="N121" s="54"/>
      <c r="O121" s="54"/>
      <c r="P121" s="119">
        <f>P122+P137+P144+P153</f>
        <v>0</v>
      </c>
      <c r="Q121" s="54"/>
      <c r="R121" s="119">
        <f>R122+R137+R144+R153</f>
        <v>2.3999999999999998E-3</v>
      </c>
      <c r="S121" s="54"/>
      <c r="T121" s="120">
        <f>T122+T137+T144+T153</f>
        <v>0</v>
      </c>
      <c r="AT121" s="18" t="s">
        <v>76</v>
      </c>
      <c r="AU121" s="18" t="s">
        <v>122</v>
      </c>
      <c r="BK121" s="121">
        <f>BK122+BK137+BK144+BK153</f>
        <v>0</v>
      </c>
    </row>
    <row r="122" spans="2:65" s="11" customFormat="1" ht="25.95" customHeight="1">
      <c r="B122" s="122"/>
      <c r="D122" s="123" t="s">
        <v>76</v>
      </c>
      <c r="E122" s="124" t="s">
        <v>1452</v>
      </c>
      <c r="F122" s="124" t="s">
        <v>1453</v>
      </c>
      <c r="I122" s="125"/>
      <c r="J122" s="126">
        <f>BK122</f>
        <v>0</v>
      </c>
      <c r="L122" s="122"/>
      <c r="M122" s="127"/>
      <c r="P122" s="128">
        <f>SUM(P123:P136)</f>
        <v>0</v>
      </c>
      <c r="R122" s="128">
        <f>SUM(R123:R136)</f>
        <v>0</v>
      </c>
      <c r="T122" s="129">
        <f>SUM(T123:T136)</f>
        <v>0</v>
      </c>
      <c r="AR122" s="123" t="s">
        <v>85</v>
      </c>
      <c r="AT122" s="130" t="s">
        <v>76</v>
      </c>
      <c r="AU122" s="130" t="s">
        <v>77</v>
      </c>
      <c r="AY122" s="123" t="s">
        <v>162</v>
      </c>
      <c r="BK122" s="131">
        <f>SUM(BK123:BK136)</f>
        <v>0</v>
      </c>
    </row>
    <row r="123" spans="2:65" s="1" customFormat="1" ht="37.799999999999997" customHeight="1">
      <c r="B123" s="33"/>
      <c r="C123" s="134" t="s">
        <v>85</v>
      </c>
      <c r="D123" s="134" t="s">
        <v>164</v>
      </c>
      <c r="E123" s="135" t="s">
        <v>1454</v>
      </c>
      <c r="F123" s="136" t="s">
        <v>1455</v>
      </c>
      <c r="G123" s="137" t="s">
        <v>504</v>
      </c>
      <c r="H123" s="138">
        <v>80</v>
      </c>
      <c r="I123" s="139"/>
      <c r="J123" s="140">
        <f>ROUND(I123*H123,2)</f>
        <v>0</v>
      </c>
      <c r="K123" s="136" t="s">
        <v>1</v>
      </c>
      <c r="L123" s="33"/>
      <c r="M123" s="141" t="s">
        <v>1</v>
      </c>
      <c r="N123" s="142" t="s">
        <v>42</v>
      </c>
      <c r="P123" s="143">
        <f>O123*H123</f>
        <v>0</v>
      </c>
      <c r="Q123" s="143">
        <v>0</v>
      </c>
      <c r="R123" s="143">
        <f>Q123*H123</f>
        <v>0</v>
      </c>
      <c r="S123" s="143">
        <v>0</v>
      </c>
      <c r="T123" s="144">
        <f>S123*H123</f>
        <v>0</v>
      </c>
      <c r="AR123" s="145" t="s">
        <v>288</v>
      </c>
      <c r="AT123" s="145" t="s">
        <v>164</v>
      </c>
      <c r="AU123" s="145" t="s">
        <v>85</v>
      </c>
      <c r="AY123" s="18" t="s">
        <v>162</v>
      </c>
      <c r="BE123" s="146">
        <f>IF(N123="základní",J123,0)</f>
        <v>0</v>
      </c>
      <c r="BF123" s="146">
        <f>IF(N123="snížená",J123,0)</f>
        <v>0</v>
      </c>
      <c r="BG123" s="146">
        <f>IF(N123="zákl. přenesená",J123,0)</f>
        <v>0</v>
      </c>
      <c r="BH123" s="146">
        <f>IF(N123="sníž. přenesená",J123,0)</f>
        <v>0</v>
      </c>
      <c r="BI123" s="146">
        <f>IF(N123="nulová",J123,0)</f>
        <v>0</v>
      </c>
      <c r="BJ123" s="18" t="s">
        <v>85</v>
      </c>
      <c r="BK123" s="146">
        <f>ROUND(I123*H123,2)</f>
        <v>0</v>
      </c>
      <c r="BL123" s="18" t="s">
        <v>288</v>
      </c>
      <c r="BM123" s="145" t="s">
        <v>1456</v>
      </c>
    </row>
    <row r="124" spans="2:65" s="1" customFormat="1" ht="28.8">
      <c r="B124" s="33"/>
      <c r="D124" s="147" t="s">
        <v>171</v>
      </c>
      <c r="F124" s="148" t="s">
        <v>1455</v>
      </c>
      <c r="I124" s="149"/>
      <c r="L124" s="33"/>
      <c r="M124" s="150"/>
      <c r="T124" s="57"/>
      <c r="AT124" s="18" t="s">
        <v>171</v>
      </c>
      <c r="AU124" s="18" t="s">
        <v>85</v>
      </c>
    </row>
    <row r="125" spans="2:65" s="1" customFormat="1" ht="37.799999999999997" customHeight="1">
      <c r="B125" s="33"/>
      <c r="C125" s="134" t="s">
        <v>87</v>
      </c>
      <c r="D125" s="134" t="s">
        <v>164</v>
      </c>
      <c r="E125" s="135" t="s">
        <v>1457</v>
      </c>
      <c r="F125" s="136" t="s">
        <v>1458</v>
      </c>
      <c r="G125" s="137" t="s">
        <v>504</v>
      </c>
      <c r="H125" s="138">
        <v>92</v>
      </c>
      <c r="I125" s="139"/>
      <c r="J125" s="140">
        <f>ROUND(I125*H125,2)</f>
        <v>0</v>
      </c>
      <c r="K125" s="136" t="s">
        <v>1</v>
      </c>
      <c r="L125" s="33"/>
      <c r="M125" s="141" t="s">
        <v>1</v>
      </c>
      <c r="N125" s="142" t="s">
        <v>42</v>
      </c>
      <c r="P125" s="143">
        <f>O125*H125</f>
        <v>0</v>
      </c>
      <c r="Q125" s="143">
        <v>0</v>
      </c>
      <c r="R125" s="143">
        <f>Q125*H125</f>
        <v>0</v>
      </c>
      <c r="S125" s="143">
        <v>0</v>
      </c>
      <c r="T125" s="144">
        <f>S125*H125</f>
        <v>0</v>
      </c>
      <c r="AR125" s="145" t="s">
        <v>288</v>
      </c>
      <c r="AT125" s="145" t="s">
        <v>164</v>
      </c>
      <c r="AU125" s="145" t="s">
        <v>85</v>
      </c>
      <c r="AY125" s="18" t="s">
        <v>162</v>
      </c>
      <c r="BE125" s="146">
        <f>IF(N125="základní",J125,0)</f>
        <v>0</v>
      </c>
      <c r="BF125" s="146">
        <f>IF(N125="snížená",J125,0)</f>
        <v>0</v>
      </c>
      <c r="BG125" s="146">
        <f>IF(N125="zákl. přenesená",J125,0)</f>
        <v>0</v>
      </c>
      <c r="BH125" s="146">
        <f>IF(N125="sníž. přenesená",J125,0)</f>
        <v>0</v>
      </c>
      <c r="BI125" s="146">
        <f>IF(N125="nulová",J125,0)</f>
        <v>0</v>
      </c>
      <c r="BJ125" s="18" t="s">
        <v>85</v>
      </c>
      <c r="BK125" s="146">
        <f>ROUND(I125*H125,2)</f>
        <v>0</v>
      </c>
      <c r="BL125" s="18" t="s">
        <v>288</v>
      </c>
      <c r="BM125" s="145" t="s">
        <v>1459</v>
      </c>
    </row>
    <row r="126" spans="2:65" s="1" customFormat="1" ht="28.8">
      <c r="B126" s="33"/>
      <c r="D126" s="147" t="s">
        <v>171</v>
      </c>
      <c r="F126" s="148" t="s">
        <v>1458</v>
      </c>
      <c r="I126" s="149"/>
      <c r="L126" s="33"/>
      <c r="M126" s="150"/>
      <c r="T126" s="57"/>
      <c r="AT126" s="18" t="s">
        <v>171</v>
      </c>
      <c r="AU126" s="18" t="s">
        <v>85</v>
      </c>
    </row>
    <row r="127" spans="2:65" s="1" customFormat="1" ht="16.5" customHeight="1">
      <c r="B127" s="33"/>
      <c r="C127" s="134" t="s">
        <v>190</v>
      </c>
      <c r="D127" s="134" t="s">
        <v>164</v>
      </c>
      <c r="E127" s="135" t="s">
        <v>1460</v>
      </c>
      <c r="F127" s="136" t="s">
        <v>1461</v>
      </c>
      <c r="G127" s="137" t="s">
        <v>1462</v>
      </c>
      <c r="H127" s="138">
        <v>3</v>
      </c>
      <c r="I127" s="139"/>
      <c r="J127" s="140">
        <f>ROUND(I127*H127,2)</f>
        <v>0</v>
      </c>
      <c r="K127" s="136" t="s">
        <v>1</v>
      </c>
      <c r="L127" s="33"/>
      <c r="M127" s="141" t="s">
        <v>1</v>
      </c>
      <c r="N127" s="142" t="s">
        <v>42</v>
      </c>
      <c r="P127" s="143">
        <f>O127*H127</f>
        <v>0</v>
      </c>
      <c r="Q127" s="143">
        <v>0</v>
      </c>
      <c r="R127" s="143">
        <f>Q127*H127</f>
        <v>0</v>
      </c>
      <c r="S127" s="143">
        <v>0</v>
      </c>
      <c r="T127" s="144">
        <f>S127*H127</f>
        <v>0</v>
      </c>
      <c r="AR127" s="145" t="s">
        <v>288</v>
      </c>
      <c r="AT127" s="145" t="s">
        <v>164</v>
      </c>
      <c r="AU127" s="145" t="s">
        <v>85</v>
      </c>
      <c r="AY127" s="18" t="s">
        <v>162</v>
      </c>
      <c r="BE127" s="146">
        <f>IF(N127="základní",J127,0)</f>
        <v>0</v>
      </c>
      <c r="BF127" s="146">
        <f>IF(N127="snížená",J127,0)</f>
        <v>0</v>
      </c>
      <c r="BG127" s="146">
        <f>IF(N127="zákl. přenesená",J127,0)</f>
        <v>0</v>
      </c>
      <c r="BH127" s="146">
        <f>IF(N127="sníž. přenesená",J127,0)</f>
        <v>0</v>
      </c>
      <c r="BI127" s="146">
        <f>IF(N127="nulová",J127,0)</f>
        <v>0</v>
      </c>
      <c r="BJ127" s="18" t="s">
        <v>85</v>
      </c>
      <c r="BK127" s="146">
        <f>ROUND(I127*H127,2)</f>
        <v>0</v>
      </c>
      <c r="BL127" s="18" t="s">
        <v>288</v>
      </c>
      <c r="BM127" s="145" t="s">
        <v>1463</v>
      </c>
    </row>
    <row r="128" spans="2:65" s="1" customFormat="1" ht="10.199999999999999">
      <c r="B128" s="33"/>
      <c r="D128" s="147" t="s">
        <v>171</v>
      </c>
      <c r="F128" s="148" t="s">
        <v>1461</v>
      </c>
      <c r="I128" s="149"/>
      <c r="L128" s="33"/>
      <c r="M128" s="150"/>
      <c r="T128" s="57"/>
      <c r="AT128" s="18" t="s">
        <v>171</v>
      </c>
      <c r="AU128" s="18" t="s">
        <v>85</v>
      </c>
    </row>
    <row r="129" spans="2:65" s="1" customFormat="1" ht="21.75" customHeight="1">
      <c r="B129" s="33"/>
      <c r="C129" s="134" t="s">
        <v>169</v>
      </c>
      <c r="D129" s="134" t="s">
        <v>164</v>
      </c>
      <c r="E129" s="135" t="s">
        <v>1464</v>
      </c>
      <c r="F129" s="136" t="s">
        <v>1465</v>
      </c>
      <c r="G129" s="137" t="s">
        <v>1462</v>
      </c>
      <c r="H129" s="138">
        <v>1</v>
      </c>
      <c r="I129" s="139"/>
      <c r="J129" s="140">
        <f>ROUND(I129*H129,2)</f>
        <v>0</v>
      </c>
      <c r="K129" s="136" t="s">
        <v>1</v>
      </c>
      <c r="L129" s="33"/>
      <c r="M129" s="141" t="s">
        <v>1</v>
      </c>
      <c r="N129" s="142" t="s">
        <v>42</v>
      </c>
      <c r="P129" s="143">
        <f>O129*H129</f>
        <v>0</v>
      </c>
      <c r="Q129" s="143">
        <v>0</v>
      </c>
      <c r="R129" s="143">
        <f>Q129*H129</f>
        <v>0</v>
      </c>
      <c r="S129" s="143">
        <v>0</v>
      </c>
      <c r="T129" s="144">
        <f>S129*H129</f>
        <v>0</v>
      </c>
      <c r="AR129" s="145" t="s">
        <v>288</v>
      </c>
      <c r="AT129" s="145" t="s">
        <v>164</v>
      </c>
      <c r="AU129" s="145" t="s">
        <v>85</v>
      </c>
      <c r="AY129" s="18" t="s">
        <v>162</v>
      </c>
      <c r="BE129" s="146">
        <f>IF(N129="základní",J129,0)</f>
        <v>0</v>
      </c>
      <c r="BF129" s="146">
        <f>IF(N129="snížená",J129,0)</f>
        <v>0</v>
      </c>
      <c r="BG129" s="146">
        <f>IF(N129="zákl. přenesená",J129,0)</f>
        <v>0</v>
      </c>
      <c r="BH129" s="146">
        <f>IF(N129="sníž. přenesená",J129,0)</f>
        <v>0</v>
      </c>
      <c r="BI129" s="146">
        <f>IF(N129="nulová",J129,0)</f>
        <v>0</v>
      </c>
      <c r="BJ129" s="18" t="s">
        <v>85</v>
      </c>
      <c r="BK129" s="146">
        <f>ROUND(I129*H129,2)</f>
        <v>0</v>
      </c>
      <c r="BL129" s="18" t="s">
        <v>288</v>
      </c>
      <c r="BM129" s="145" t="s">
        <v>1466</v>
      </c>
    </row>
    <row r="130" spans="2:65" s="1" customFormat="1" ht="10.199999999999999">
      <c r="B130" s="33"/>
      <c r="D130" s="147" t="s">
        <v>171</v>
      </c>
      <c r="F130" s="148" t="s">
        <v>1465</v>
      </c>
      <c r="I130" s="149"/>
      <c r="L130" s="33"/>
      <c r="M130" s="150"/>
      <c r="T130" s="57"/>
      <c r="AT130" s="18" t="s">
        <v>171</v>
      </c>
      <c r="AU130" s="18" t="s">
        <v>85</v>
      </c>
    </row>
    <row r="131" spans="2:65" s="1" customFormat="1" ht="33" customHeight="1">
      <c r="B131" s="33"/>
      <c r="C131" s="134" t="s">
        <v>209</v>
      </c>
      <c r="D131" s="134" t="s">
        <v>164</v>
      </c>
      <c r="E131" s="135" t="s">
        <v>1467</v>
      </c>
      <c r="F131" s="136" t="s">
        <v>1468</v>
      </c>
      <c r="G131" s="137" t="s">
        <v>504</v>
      </c>
      <c r="H131" s="138">
        <v>10</v>
      </c>
      <c r="I131" s="139"/>
      <c r="J131" s="140">
        <f>ROUND(I131*H131,2)</f>
        <v>0</v>
      </c>
      <c r="K131" s="136" t="s">
        <v>1</v>
      </c>
      <c r="L131" s="33"/>
      <c r="M131" s="141" t="s">
        <v>1</v>
      </c>
      <c r="N131" s="142" t="s">
        <v>42</v>
      </c>
      <c r="P131" s="143">
        <f>O131*H131</f>
        <v>0</v>
      </c>
      <c r="Q131" s="143">
        <v>0</v>
      </c>
      <c r="R131" s="143">
        <f>Q131*H131</f>
        <v>0</v>
      </c>
      <c r="S131" s="143">
        <v>0</v>
      </c>
      <c r="T131" s="144">
        <f>S131*H131</f>
        <v>0</v>
      </c>
      <c r="AR131" s="145" t="s">
        <v>288</v>
      </c>
      <c r="AT131" s="145" t="s">
        <v>164</v>
      </c>
      <c r="AU131" s="145" t="s">
        <v>85</v>
      </c>
      <c r="AY131" s="18" t="s">
        <v>162</v>
      </c>
      <c r="BE131" s="146">
        <f>IF(N131="základní",J131,0)</f>
        <v>0</v>
      </c>
      <c r="BF131" s="146">
        <f>IF(N131="snížená",J131,0)</f>
        <v>0</v>
      </c>
      <c r="BG131" s="146">
        <f>IF(N131="zákl. přenesená",J131,0)</f>
        <v>0</v>
      </c>
      <c r="BH131" s="146">
        <f>IF(N131="sníž. přenesená",J131,0)</f>
        <v>0</v>
      </c>
      <c r="BI131" s="146">
        <f>IF(N131="nulová",J131,0)</f>
        <v>0</v>
      </c>
      <c r="BJ131" s="18" t="s">
        <v>85</v>
      </c>
      <c r="BK131" s="146">
        <f>ROUND(I131*H131,2)</f>
        <v>0</v>
      </c>
      <c r="BL131" s="18" t="s">
        <v>288</v>
      </c>
      <c r="BM131" s="145" t="s">
        <v>1469</v>
      </c>
    </row>
    <row r="132" spans="2:65" s="1" customFormat="1" ht="19.2">
      <c r="B132" s="33"/>
      <c r="D132" s="147" t="s">
        <v>171</v>
      </c>
      <c r="F132" s="148" t="s">
        <v>1468</v>
      </c>
      <c r="I132" s="149"/>
      <c r="L132" s="33"/>
      <c r="M132" s="150"/>
      <c r="T132" s="57"/>
      <c r="AT132" s="18" t="s">
        <v>171</v>
      </c>
      <c r="AU132" s="18" t="s">
        <v>85</v>
      </c>
    </row>
    <row r="133" spans="2:65" s="1" customFormat="1" ht="33" customHeight="1">
      <c r="B133" s="33"/>
      <c r="C133" s="134" t="s">
        <v>216</v>
      </c>
      <c r="D133" s="134" t="s">
        <v>164</v>
      </c>
      <c r="E133" s="135" t="s">
        <v>1470</v>
      </c>
      <c r="F133" s="136" t="s">
        <v>1471</v>
      </c>
      <c r="G133" s="137" t="s">
        <v>504</v>
      </c>
      <c r="H133" s="138">
        <v>33</v>
      </c>
      <c r="I133" s="139"/>
      <c r="J133" s="140">
        <f>ROUND(I133*H133,2)</f>
        <v>0</v>
      </c>
      <c r="K133" s="136" t="s">
        <v>1</v>
      </c>
      <c r="L133" s="33"/>
      <c r="M133" s="141" t="s">
        <v>1</v>
      </c>
      <c r="N133" s="142" t="s">
        <v>42</v>
      </c>
      <c r="P133" s="143">
        <f>O133*H133</f>
        <v>0</v>
      </c>
      <c r="Q133" s="143">
        <v>0</v>
      </c>
      <c r="R133" s="143">
        <f>Q133*H133</f>
        <v>0</v>
      </c>
      <c r="S133" s="143">
        <v>0</v>
      </c>
      <c r="T133" s="144">
        <f>S133*H133</f>
        <v>0</v>
      </c>
      <c r="AR133" s="145" t="s">
        <v>288</v>
      </c>
      <c r="AT133" s="145" t="s">
        <v>164</v>
      </c>
      <c r="AU133" s="145" t="s">
        <v>85</v>
      </c>
      <c r="AY133" s="18" t="s">
        <v>162</v>
      </c>
      <c r="BE133" s="146">
        <f>IF(N133="základní",J133,0)</f>
        <v>0</v>
      </c>
      <c r="BF133" s="146">
        <f>IF(N133="snížená",J133,0)</f>
        <v>0</v>
      </c>
      <c r="BG133" s="146">
        <f>IF(N133="zákl. přenesená",J133,0)</f>
        <v>0</v>
      </c>
      <c r="BH133" s="146">
        <f>IF(N133="sníž. přenesená",J133,0)</f>
        <v>0</v>
      </c>
      <c r="BI133" s="146">
        <f>IF(N133="nulová",J133,0)</f>
        <v>0</v>
      </c>
      <c r="BJ133" s="18" t="s">
        <v>85</v>
      </c>
      <c r="BK133" s="146">
        <f>ROUND(I133*H133,2)</f>
        <v>0</v>
      </c>
      <c r="BL133" s="18" t="s">
        <v>288</v>
      </c>
      <c r="BM133" s="145" t="s">
        <v>1472</v>
      </c>
    </row>
    <row r="134" spans="2:65" s="1" customFormat="1" ht="19.2">
      <c r="B134" s="33"/>
      <c r="D134" s="147" t="s">
        <v>171</v>
      </c>
      <c r="F134" s="148" t="s">
        <v>1471</v>
      </c>
      <c r="I134" s="149"/>
      <c r="L134" s="33"/>
      <c r="M134" s="150"/>
      <c r="T134" s="57"/>
      <c r="AT134" s="18" t="s">
        <v>171</v>
      </c>
      <c r="AU134" s="18" t="s">
        <v>85</v>
      </c>
    </row>
    <row r="135" spans="2:65" s="1" customFormat="1" ht="55.5" customHeight="1">
      <c r="B135" s="33"/>
      <c r="C135" s="134" t="s">
        <v>220</v>
      </c>
      <c r="D135" s="134" t="s">
        <v>164</v>
      </c>
      <c r="E135" s="135" t="s">
        <v>1473</v>
      </c>
      <c r="F135" s="136" t="s">
        <v>1474</v>
      </c>
      <c r="G135" s="137" t="s">
        <v>1462</v>
      </c>
      <c r="H135" s="138">
        <v>1</v>
      </c>
      <c r="I135" s="139"/>
      <c r="J135" s="140">
        <f>ROUND(I135*H135,2)</f>
        <v>0</v>
      </c>
      <c r="K135" s="136" t="s">
        <v>1</v>
      </c>
      <c r="L135" s="33"/>
      <c r="M135" s="141" t="s">
        <v>1</v>
      </c>
      <c r="N135" s="142" t="s">
        <v>42</v>
      </c>
      <c r="P135" s="143">
        <f>O135*H135</f>
        <v>0</v>
      </c>
      <c r="Q135" s="143">
        <v>0</v>
      </c>
      <c r="R135" s="143">
        <f>Q135*H135</f>
        <v>0</v>
      </c>
      <c r="S135" s="143">
        <v>0</v>
      </c>
      <c r="T135" s="144">
        <f>S135*H135</f>
        <v>0</v>
      </c>
      <c r="AR135" s="145" t="s">
        <v>288</v>
      </c>
      <c r="AT135" s="145" t="s">
        <v>164</v>
      </c>
      <c r="AU135" s="145" t="s">
        <v>85</v>
      </c>
      <c r="AY135" s="18" t="s">
        <v>162</v>
      </c>
      <c r="BE135" s="146">
        <f>IF(N135="základní",J135,0)</f>
        <v>0</v>
      </c>
      <c r="BF135" s="146">
        <f>IF(N135="snížená",J135,0)</f>
        <v>0</v>
      </c>
      <c r="BG135" s="146">
        <f>IF(N135="zákl. přenesená",J135,0)</f>
        <v>0</v>
      </c>
      <c r="BH135" s="146">
        <f>IF(N135="sníž. přenesená",J135,0)</f>
        <v>0</v>
      </c>
      <c r="BI135" s="146">
        <f>IF(N135="nulová",J135,0)</f>
        <v>0</v>
      </c>
      <c r="BJ135" s="18" t="s">
        <v>85</v>
      </c>
      <c r="BK135" s="146">
        <f>ROUND(I135*H135,2)</f>
        <v>0</v>
      </c>
      <c r="BL135" s="18" t="s">
        <v>288</v>
      </c>
      <c r="BM135" s="145" t="s">
        <v>1475</v>
      </c>
    </row>
    <row r="136" spans="2:65" s="1" customFormat="1" ht="28.8">
      <c r="B136" s="33"/>
      <c r="D136" s="147" t="s">
        <v>171</v>
      </c>
      <c r="F136" s="148" t="s">
        <v>1474</v>
      </c>
      <c r="I136" s="149"/>
      <c r="L136" s="33"/>
      <c r="M136" s="150"/>
      <c r="T136" s="57"/>
      <c r="AT136" s="18" t="s">
        <v>171</v>
      </c>
      <c r="AU136" s="18" t="s">
        <v>85</v>
      </c>
    </row>
    <row r="137" spans="2:65" s="11" customFormat="1" ht="25.95" customHeight="1">
      <c r="B137" s="122"/>
      <c r="D137" s="123" t="s">
        <v>76</v>
      </c>
      <c r="E137" s="124" t="s">
        <v>1476</v>
      </c>
      <c r="F137" s="124" t="s">
        <v>1477</v>
      </c>
      <c r="I137" s="125"/>
      <c r="J137" s="126">
        <f>BK137</f>
        <v>0</v>
      </c>
      <c r="L137" s="122"/>
      <c r="M137" s="127"/>
      <c r="P137" s="128">
        <f>SUM(P138:P143)</f>
        <v>0</v>
      </c>
      <c r="R137" s="128">
        <f>SUM(R138:R143)</f>
        <v>0</v>
      </c>
      <c r="T137" s="129">
        <f>SUM(T138:T143)</f>
        <v>0</v>
      </c>
      <c r="AR137" s="123" t="s">
        <v>85</v>
      </c>
      <c r="AT137" s="130" t="s">
        <v>76</v>
      </c>
      <c r="AU137" s="130" t="s">
        <v>77</v>
      </c>
      <c r="AY137" s="123" t="s">
        <v>162</v>
      </c>
      <c r="BK137" s="131">
        <f>SUM(BK138:BK143)</f>
        <v>0</v>
      </c>
    </row>
    <row r="138" spans="2:65" s="1" customFormat="1" ht="24.15" customHeight="1">
      <c r="B138" s="33"/>
      <c r="C138" s="134" t="s">
        <v>227</v>
      </c>
      <c r="D138" s="134" t="s">
        <v>164</v>
      </c>
      <c r="E138" s="135" t="s">
        <v>1478</v>
      </c>
      <c r="F138" s="136" t="s">
        <v>1479</v>
      </c>
      <c r="G138" s="137" t="s">
        <v>504</v>
      </c>
      <c r="H138" s="138">
        <v>38</v>
      </c>
      <c r="I138" s="139"/>
      <c r="J138" s="140">
        <f>ROUND(I138*H138,2)</f>
        <v>0</v>
      </c>
      <c r="K138" s="136" t="s">
        <v>1</v>
      </c>
      <c r="L138" s="33"/>
      <c r="M138" s="141" t="s">
        <v>1</v>
      </c>
      <c r="N138" s="142" t="s">
        <v>42</v>
      </c>
      <c r="P138" s="143">
        <f>O138*H138</f>
        <v>0</v>
      </c>
      <c r="Q138" s="143">
        <v>0</v>
      </c>
      <c r="R138" s="143">
        <f>Q138*H138</f>
        <v>0</v>
      </c>
      <c r="S138" s="143">
        <v>0</v>
      </c>
      <c r="T138" s="144">
        <f>S138*H138</f>
        <v>0</v>
      </c>
      <c r="AR138" s="145" t="s">
        <v>288</v>
      </c>
      <c r="AT138" s="145" t="s">
        <v>164</v>
      </c>
      <c r="AU138" s="145" t="s">
        <v>85</v>
      </c>
      <c r="AY138" s="18" t="s">
        <v>162</v>
      </c>
      <c r="BE138" s="146">
        <f>IF(N138="základní",J138,0)</f>
        <v>0</v>
      </c>
      <c r="BF138" s="146">
        <f>IF(N138="snížená",J138,0)</f>
        <v>0</v>
      </c>
      <c r="BG138" s="146">
        <f>IF(N138="zákl. přenesená",J138,0)</f>
        <v>0</v>
      </c>
      <c r="BH138" s="146">
        <f>IF(N138="sníž. přenesená",J138,0)</f>
        <v>0</v>
      </c>
      <c r="BI138" s="146">
        <f>IF(N138="nulová",J138,0)</f>
        <v>0</v>
      </c>
      <c r="BJ138" s="18" t="s">
        <v>85</v>
      </c>
      <c r="BK138" s="146">
        <f>ROUND(I138*H138,2)</f>
        <v>0</v>
      </c>
      <c r="BL138" s="18" t="s">
        <v>288</v>
      </c>
      <c r="BM138" s="145" t="s">
        <v>1480</v>
      </c>
    </row>
    <row r="139" spans="2:65" s="1" customFormat="1" ht="19.2">
      <c r="B139" s="33"/>
      <c r="D139" s="147" t="s">
        <v>171</v>
      </c>
      <c r="F139" s="148" t="s">
        <v>1479</v>
      </c>
      <c r="I139" s="149"/>
      <c r="L139" s="33"/>
      <c r="M139" s="150"/>
      <c r="T139" s="57"/>
      <c r="AT139" s="18" t="s">
        <v>171</v>
      </c>
      <c r="AU139" s="18" t="s">
        <v>85</v>
      </c>
    </row>
    <row r="140" spans="2:65" s="1" customFormat="1" ht="33" customHeight="1">
      <c r="B140" s="33"/>
      <c r="C140" s="134" t="s">
        <v>233</v>
      </c>
      <c r="D140" s="134" t="s">
        <v>164</v>
      </c>
      <c r="E140" s="135" t="s">
        <v>1481</v>
      </c>
      <c r="F140" s="136" t="s">
        <v>1482</v>
      </c>
      <c r="G140" s="137" t="s">
        <v>504</v>
      </c>
      <c r="H140" s="138">
        <v>20</v>
      </c>
      <c r="I140" s="139"/>
      <c r="J140" s="140">
        <f>ROUND(I140*H140,2)</f>
        <v>0</v>
      </c>
      <c r="K140" s="136" t="s">
        <v>1</v>
      </c>
      <c r="L140" s="33"/>
      <c r="M140" s="141" t="s">
        <v>1</v>
      </c>
      <c r="N140" s="142" t="s">
        <v>42</v>
      </c>
      <c r="P140" s="143">
        <f>O140*H140</f>
        <v>0</v>
      </c>
      <c r="Q140" s="143">
        <v>0</v>
      </c>
      <c r="R140" s="143">
        <f>Q140*H140</f>
        <v>0</v>
      </c>
      <c r="S140" s="143">
        <v>0</v>
      </c>
      <c r="T140" s="144">
        <f>S140*H140</f>
        <v>0</v>
      </c>
      <c r="AR140" s="145" t="s">
        <v>288</v>
      </c>
      <c r="AT140" s="145" t="s">
        <v>164</v>
      </c>
      <c r="AU140" s="145" t="s">
        <v>85</v>
      </c>
      <c r="AY140" s="18" t="s">
        <v>162</v>
      </c>
      <c r="BE140" s="146">
        <f>IF(N140="základní",J140,0)</f>
        <v>0</v>
      </c>
      <c r="BF140" s="146">
        <f>IF(N140="snížená",J140,0)</f>
        <v>0</v>
      </c>
      <c r="BG140" s="146">
        <f>IF(N140="zákl. přenesená",J140,0)</f>
        <v>0</v>
      </c>
      <c r="BH140" s="146">
        <f>IF(N140="sníž. přenesená",J140,0)</f>
        <v>0</v>
      </c>
      <c r="BI140" s="146">
        <f>IF(N140="nulová",J140,0)</f>
        <v>0</v>
      </c>
      <c r="BJ140" s="18" t="s">
        <v>85</v>
      </c>
      <c r="BK140" s="146">
        <f>ROUND(I140*H140,2)</f>
        <v>0</v>
      </c>
      <c r="BL140" s="18" t="s">
        <v>288</v>
      </c>
      <c r="BM140" s="145" t="s">
        <v>1483</v>
      </c>
    </row>
    <row r="141" spans="2:65" s="1" customFormat="1" ht="19.2">
      <c r="B141" s="33"/>
      <c r="D141" s="147" t="s">
        <v>171</v>
      </c>
      <c r="F141" s="148" t="s">
        <v>1482</v>
      </c>
      <c r="I141" s="149"/>
      <c r="L141" s="33"/>
      <c r="M141" s="150"/>
      <c r="T141" s="57"/>
      <c r="AT141" s="18" t="s">
        <v>171</v>
      </c>
      <c r="AU141" s="18" t="s">
        <v>85</v>
      </c>
    </row>
    <row r="142" spans="2:65" s="1" customFormat="1" ht="24.15" customHeight="1">
      <c r="B142" s="33"/>
      <c r="C142" s="134" t="s">
        <v>238</v>
      </c>
      <c r="D142" s="134" t="s">
        <v>164</v>
      </c>
      <c r="E142" s="135" t="s">
        <v>1484</v>
      </c>
      <c r="F142" s="136" t="s">
        <v>1485</v>
      </c>
      <c r="G142" s="137" t="s">
        <v>1486</v>
      </c>
      <c r="H142" s="138">
        <v>2</v>
      </c>
      <c r="I142" s="139"/>
      <c r="J142" s="140">
        <f>ROUND(I142*H142,2)</f>
        <v>0</v>
      </c>
      <c r="K142" s="136" t="s">
        <v>1</v>
      </c>
      <c r="L142" s="33"/>
      <c r="M142" s="141" t="s">
        <v>1</v>
      </c>
      <c r="N142" s="142" t="s">
        <v>42</v>
      </c>
      <c r="P142" s="143">
        <f>O142*H142</f>
        <v>0</v>
      </c>
      <c r="Q142" s="143">
        <v>0</v>
      </c>
      <c r="R142" s="143">
        <f>Q142*H142</f>
        <v>0</v>
      </c>
      <c r="S142" s="143">
        <v>0</v>
      </c>
      <c r="T142" s="144">
        <f>S142*H142</f>
        <v>0</v>
      </c>
      <c r="AR142" s="145" t="s">
        <v>288</v>
      </c>
      <c r="AT142" s="145" t="s">
        <v>164</v>
      </c>
      <c r="AU142" s="145" t="s">
        <v>85</v>
      </c>
      <c r="AY142" s="18" t="s">
        <v>162</v>
      </c>
      <c r="BE142" s="146">
        <f>IF(N142="základní",J142,0)</f>
        <v>0</v>
      </c>
      <c r="BF142" s="146">
        <f>IF(N142="snížená",J142,0)</f>
        <v>0</v>
      </c>
      <c r="BG142" s="146">
        <f>IF(N142="zákl. přenesená",J142,0)</f>
        <v>0</v>
      </c>
      <c r="BH142" s="146">
        <f>IF(N142="sníž. přenesená",J142,0)</f>
        <v>0</v>
      </c>
      <c r="BI142" s="146">
        <f>IF(N142="nulová",J142,0)</f>
        <v>0</v>
      </c>
      <c r="BJ142" s="18" t="s">
        <v>85</v>
      </c>
      <c r="BK142" s="146">
        <f>ROUND(I142*H142,2)</f>
        <v>0</v>
      </c>
      <c r="BL142" s="18" t="s">
        <v>288</v>
      </c>
      <c r="BM142" s="145" t="s">
        <v>1487</v>
      </c>
    </row>
    <row r="143" spans="2:65" s="1" customFormat="1" ht="19.2">
      <c r="B143" s="33"/>
      <c r="D143" s="147" t="s">
        <v>171</v>
      </c>
      <c r="F143" s="148" t="s">
        <v>1485</v>
      </c>
      <c r="I143" s="149"/>
      <c r="L143" s="33"/>
      <c r="M143" s="150"/>
      <c r="T143" s="57"/>
      <c r="AT143" s="18" t="s">
        <v>171</v>
      </c>
      <c r="AU143" s="18" t="s">
        <v>85</v>
      </c>
    </row>
    <row r="144" spans="2:65" s="11" customFormat="1" ht="25.95" customHeight="1">
      <c r="B144" s="122"/>
      <c r="D144" s="123" t="s">
        <v>76</v>
      </c>
      <c r="E144" s="124" t="s">
        <v>1488</v>
      </c>
      <c r="F144" s="124" t="s">
        <v>1489</v>
      </c>
      <c r="I144" s="125"/>
      <c r="J144" s="126">
        <f>BK144</f>
        <v>0</v>
      </c>
      <c r="L144" s="122"/>
      <c r="M144" s="127"/>
      <c r="P144" s="128">
        <f>SUM(P145:P152)</f>
        <v>0</v>
      </c>
      <c r="R144" s="128">
        <f>SUM(R145:R152)</f>
        <v>0</v>
      </c>
      <c r="T144" s="129">
        <f>SUM(T145:T152)</f>
        <v>0</v>
      </c>
      <c r="AR144" s="123" t="s">
        <v>85</v>
      </c>
      <c r="AT144" s="130" t="s">
        <v>76</v>
      </c>
      <c r="AU144" s="130" t="s">
        <v>77</v>
      </c>
      <c r="AY144" s="123" t="s">
        <v>162</v>
      </c>
      <c r="BK144" s="131">
        <f>SUM(BK145:BK152)</f>
        <v>0</v>
      </c>
    </row>
    <row r="145" spans="2:65" s="1" customFormat="1" ht="66.75" customHeight="1">
      <c r="B145" s="33"/>
      <c r="C145" s="134" t="s">
        <v>245</v>
      </c>
      <c r="D145" s="134" t="s">
        <v>164</v>
      </c>
      <c r="E145" s="135" t="s">
        <v>1490</v>
      </c>
      <c r="F145" s="136" t="s">
        <v>1491</v>
      </c>
      <c r="G145" s="137" t="s">
        <v>1462</v>
      </c>
      <c r="H145" s="138">
        <v>1</v>
      </c>
      <c r="I145" s="139"/>
      <c r="J145" s="140">
        <f>ROUND(I145*H145,2)</f>
        <v>0</v>
      </c>
      <c r="K145" s="136" t="s">
        <v>1</v>
      </c>
      <c r="L145" s="33"/>
      <c r="M145" s="141" t="s">
        <v>1</v>
      </c>
      <c r="N145" s="142" t="s">
        <v>42</v>
      </c>
      <c r="P145" s="143">
        <f>O145*H145</f>
        <v>0</v>
      </c>
      <c r="Q145" s="143">
        <v>0</v>
      </c>
      <c r="R145" s="143">
        <f>Q145*H145</f>
        <v>0</v>
      </c>
      <c r="S145" s="143">
        <v>0</v>
      </c>
      <c r="T145" s="144">
        <f>S145*H145</f>
        <v>0</v>
      </c>
      <c r="AR145" s="145" t="s">
        <v>288</v>
      </c>
      <c r="AT145" s="145" t="s">
        <v>164</v>
      </c>
      <c r="AU145" s="145" t="s">
        <v>85</v>
      </c>
      <c r="AY145" s="18" t="s">
        <v>162</v>
      </c>
      <c r="BE145" s="146">
        <f>IF(N145="základní",J145,0)</f>
        <v>0</v>
      </c>
      <c r="BF145" s="146">
        <f>IF(N145="snížená",J145,0)</f>
        <v>0</v>
      </c>
      <c r="BG145" s="146">
        <f>IF(N145="zákl. přenesená",J145,0)</f>
        <v>0</v>
      </c>
      <c r="BH145" s="146">
        <f>IF(N145="sníž. přenesená",J145,0)</f>
        <v>0</v>
      </c>
      <c r="BI145" s="146">
        <f>IF(N145="nulová",J145,0)</f>
        <v>0</v>
      </c>
      <c r="BJ145" s="18" t="s">
        <v>85</v>
      </c>
      <c r="BK145" s="146">
        <f>ROUND(I145*H145,2)</f>
        <v>0</v>
      </c>
      <c r="BL145" s="18" t="s">
        <v>288</v>
      </c>
      <c r="BM145" s="145" t="s">
        <v>1492</v>
      </c>
    </row>
    <row r="146" spans="2:65" s="1" customFormat="1" ht="48">
      <c r="B146" s="33"/>
      <c r="D146" s="147" t="s">
        <v>171</v>
      </c>
      <c r="F146" s="148" t="s">
        <v>1493</v>
      </c>
      <c r="I146" s="149"/>
      <c r="L146" s="33"/>
      <c r="M146" s="150"/>
      <c r="T146" s="57"/>
      <c r="AT146" s="18" t="s">
        <v>171</v>
      </c>
      <c r="AU146" s="18" t="s">
        <v>85</v>
      </c>
    </row>
    <row r="147" spans="2:65" s="1" customFormat="1" ht="76.349999999999994" customHeight="1">
      <c r="B147" s="33"/>
      <c r="C147" s="134" t="s">
        <v>8</v>
      </c>
      <c r="D147" s="134" t="s">
        <v>164</v>
      </c>
      <c r="E147" s="135" t="s">
        <v>1494</v>
      </c>
      <c r="F147" s="136" t="s">
        <v>1495</v>
      </c>
      <c r="G147" s="137" t="s">
        <v>1462</v>
      </c>
      <c r="H147" s="138">
        <v>2</v>
      </c>
      <c r="I147" s="139"/>
      <c r="J147" s="140">
        <f>ROUND(I147*H147,2)</f>
        <v>0</v>
      </c>
      <c r="K147" s="136" t="s">
        <v>1</v>
      </c>
      <c r="L147" s="33"/>
      <c r="M147" s="141" t="s">
        <v>1</v>
      </c>
      <c r="N147" s="142" t="s">
        <v>42</v>
      </c>
      <c r="P147" s="143">
        <f>O147*H147</f>
        <v>0</v>
      </c>
      <c r="Q147" s="143">
        <v>0</v>
      </c>
      <c r="R147" s="143">
        <f>Q147*H147</f>
        <v>0</v>
      </c>
      <c r="S147" s="143">
        <v>0</v>
      </c>
      <c r="T147" s="144">
        <f>S147*H147</f>
        <v>0</v>
      </c>
      <c r="AR147" s="145" t="s">
        <v>288</v>
      </c>
      <c r="AT147" s="145" t="s">
        <v>164</v>
      </c>
      <c r="AU147" s="145" t="s">
        <v>85</v>
      </c>
      <c r="AY147" s="18" t="s">
        <v>162</v>
      </c>
      <c r="BE147" s="146">
        <f>IF(N147="základní",J147,0)</f>
        <v>0</v>
      </c>
      <c r="BF147" s="146">
        <f>IF(N147="snížená",J147,0)</f>
        <v>0</v>
      </c>
      <c r="BG147" s="146">
        <f>IF(N147="zákl. přenesená",J147,0)</f>
        <v>0</v>
      </c>
      <c r="BH147" s="146">
        <f>IF(N147="sníž. přenesená",J147,0)</f>
        <v>0</v>
      </c>
      <c r="BI147" s="146">
        <f>IF(N147="nulová",J147,0)</f>
        <v>0</v>
      </c>
      <c r="BJ147" s="18" t="s">
        <v>85</v>
      </c>
      <c r="BK147" s="146">
        <f>ROUND(I147*H147,2)</f>
        <v>0</v>
      </c>
      <c r="BL147" s="18" t="s">
        <v>288</v>
      </c>
      <c r="BM147" s="145" t="s">
        <v>1496</v>
      </c>
    </row>
    <row r="148" spans="2:65" s="1" customFormat="1" ht="48">
      <c r="B148" s="33"/>
      <c r="D148" s="147" t="s">
        <v>171</v>
      </c>
      <c r="F148" s="148" t="s">
        <v>1495</v>
      </c>
      <c r="I148" s="149"/>
      <c r="L148" s="33"/>
      <c r="M148" s="150"/>
      <c r="T148" s="57"/>
      <c r="AT148" s="18" t="s">
        <v>171</v>
      </c>
      <c r="AU148" s="18" t="s">
        <v>85</v>
      </c>
    </row>
    <row r="149" spans="2:65" s="1" customFormat="1" ht="49.05" customHeight="1">
      <c r="B149" s="33"/>
      <c r="C149" s="134" t="s">
        <v>265</v>
      </c>
      <c r="D149" s="134" t="s">
        <v>164</v>
      </c>
      <c r="E149" s="135" t="s">
        <v>1497</v>
      </c>
      <c r="F149" s="136" t="s">
        <v>1498</v>
      </c>
      <c r="G149" s="137" t="s">
        <v>1462</v>
      </c>
      <c r="H149" s="138">
        <v>1</v>
      </c>
      <c r="I149" s="139"/>
      <c r="J149" s="140">
        <f>ROUND(I149*H149,2)</f>
        <v>0</v>
      </c>
      <c r="K149" s="136" t="s">
        <v>1</v>
      </c>
      <c r="L149" s="33"/>
      <c r="M149" s="141" t="s">
        <v>1</v>
      </c>
      <c r="N149" s="142" t="s">
        <v>42</v>
      </c>
      <c r="P149" s="143">
        <f>O149*H149</f>
        <v>0</v>
      </c>
      <c r="Q149" s="143">
        <v>0</v>
      </c>
      <c r="R149" s="143">
        <f>Q149*H149</f>
        <v>0</v>
      </c>
      <c r="S149" s="143">
        <v>0</v>
      </c>
      <c r="T149" s="144">
        <f>S149*H149</f>
        <v>0</v>
      </c>
      <c r="AR149" s="145" t="s">
        <v>288</v>
      </c>
      <c r="AT149" s="145" t="s">
        <v>164</v>
      </c>
      <c r="AU149" s="145" t="s">
        <v>85</v>
      </c>
      <c r="AY149" s="18" t="s">
        <v>162</v>
      </c>
      <c r="BE149" s="146">
        <f>IF(N149="základní",J149,0)</f>
        <v>0</v>
      </c>
      <c r="BF149" s="146">
        <f>IF(N149="snížená",J149,0)</f>
        <v>0</v>
      </c>
      <c r="BG149" s="146">
        <f>IF(N149="zákl. přenesená",J149,0)</f>
        <v>0</v>
      </c>
      <c r="BH149" s="146">
        <f>IF(N149="sníž. přenesená",J149,0)</f>
        <v>0</v>
      </c>
      <c r="BI149" s="146">
        <f>IF(N149="nulová",J149,0)</f>
        <v>0</v>
      </c>
      <c r="BJ149" s="18" t="s">
        <v>85</v>
      </c>
      <c r="BK149" s="146">
        <f>ROUND(I149*H149,2)</f>
        <v>0</v>
      </c>
      <c r="BL149" s="18" t="s">
        <v>288</v>
      </c>
      <c r="BM149" s="145" t="s">
        <v>1499</v>
      </c>
    </row>
    <row r="150" spans="2:65" s="1" customFormat="1" ht="38.4">
      <c r="B150" s="33"/>
      <c r="D150" s="147" t="s">
        <v>171</v>
      </c>
      <c r="F150" s="148" t="s">
        <v>1500</v>
      </c>
      <c r="I150" s="149"/>
      <c r="L150" s="33"/>
      <c r="M150" s="150"/>
      <c r="T150" s="57"/>
      <c r="AT150" s="18" t="s">
        <v>171</v>
      </c>
      <c r="AU150" s="18" t="s">
        <v>85</v>
      </c>
    </row>
    <row r="151" spans="2:65" s="1" customFormat="1" ht="49.05" customHeight="1">
      <c r="B151" s="33"/>
      <c r="C151" s="134" t="s">
        <v>270</v>
      </c>
      <c r="D151" s="134" t="s">
        <v>164</v>
      </c>
      <c r="E151" s="135" t="s">
        <v>1501</v>
      </c>
      <c r="F151" s="136" t="s">
        <v>1502</v>
      </c>
      <c r="G151" s="137" t="s">
        <v>1462</v>
      </c>
      <c r="H151" s="138">
        <v>1</v>
      </c>
      <c r="I151" s="139"/>
      <c r="J151" s="140">
        <f>ROUND(I151*H151,2)</f>
        <v>0</v>
      </c>
      <c r="K151" s="136" t="s">
        <v>1</v>
      </c>
      <c r="L151" s="33"/>
      <c r="M151" s="141" t="s">
        <v>1</v>
      </c>
      <c r="N151" s="142" t="s">
        <v>42</v>
      </c>
      <c r="P151" s="143">
        <f>O151*H151</f>
        <v>0</v>
      </c>
      <c r="Q151" s="143">
        <v>0</v>
      </c>
      <c r="R151" s="143">
        <f>Q151*H151</f>
        <v>0</v>
      </c>
      <c r="S151" s="143">
        <v>0</v>
      </c>
      <c r="T151" s="144">
        <f>S151*H151</f>
        <v>0</v>
      </c>
      <c r="AR151" s="145" t="s">
        <v>288</v>
      </c>
      <c r="AT151" s="145" t="s">
        <v>164</v>
      </c>
      <c r="AU151" s="145" t="s">
        <v>85</v>
      </c>
      <c r="AY151" s="18" t="s">
        <v>162</v>
      </c>
      <c r="BE151" s="146">
        <f>IF(N151="základní",J151,0)</f>
        <v>0</v>
      </c>
      <c r="BF151" s="146">
        <f>IF(N151="snížená",J151,0)</f>
        <v>0</v>
      </c>
      <c r="BG151" s="146">
        <f>IF(N151="zákl. přenesená",J151,0)</f>
        <v>0</v>
      </c>
      <c r="BH151" s="146">
        <f>IF(N151="sníž. přenesená",J151,0)</f>
        <v>0</v>
      </c>
      <c r="BI151" s="146">
        <f>IF(N151="nulová",J151,0)</f>
        <v>0</v>
      </c>
      <c r="BJ151" s="18" t="s">
        <v>85</v>
      </c>
      <c r="BK151" s="146">
        <f>ROUND(I151*H151,2)</f>
        <v>0</v>
      </c>
      <c r="BL151" s="18" t="s">
        <v>288</v>
      </c>
      <c r="BM151" s="145" t="s">
        <v>1503</v>
      </c>
    </row>
    <row r="152" spans="2:65" s="1" customFormat="1" ht="48">
      <c r="B152" s="33"/>
      <c r="D152" s="147" t="s">
        <v>171</v>
      </c>
      <c r="F152" s="148" t="s">
        <v>1504</v>
      </c>
      <c r="I152" s="149"/>
      <c r="L152" s="33"/>
      <c r="M152" s="150"/>
      <c r="T152" s="57"/>
      <c r="AT152" s="18" t="s">
        <v>171</v>
      </c>
      <c r="AU152" s="18" t="s">
        <v>85</v>
      </c>
    </row>
    <row r="153" spans="2:65" s="11" customFormat="1" ht="25.95" customHeight="1">
      <c r="B153" s="122"/>
      <c r="D153" s="123" t="s">
        <v>76</v>
      </c>
      <c r="E153" s="124" t="s">
        <v>160</v>
      </c>
      <c r="F153" s="124" t="s">
        <v>161</v>
      </c>
      <c r="I153" s="125"/>
      <c r="J153" s="126">
        <f>BK153</f>
        <v>0</v>
      </c>
      <c r="L153" s="122"/>
      <c r="M153" s="127"/>
      <c r="P153" s="128">
        <f>P154</f>
        <v>0</v>
      </c>
      <c r="R153" s="128">
        <f>R154</f>
        <v>2.3999999999999998E-3</v>
      </c>
      <c r="T153" s="129">
        <f>T154</f>
        <v>0</v>
      </c>
      <c r="AR153" s="123" t="s">
        <v>85</v>
      </c>
      <c r="AT153" s="130" t="s">
        <v>76</v>
      </c>
      <c r="AU153" s="130" t="s">
        <v>77</v>
      </c>
      <c r="AY153" s="123" t="s">
        <v>162</v>
      </c>
      <c r="BK153" s="131">
        <f>BK154</f>
        <v>0</v>
      </c>
    </row>
    <row r="154" spans="2:65" s="11" customFormat="1" ht="22.8" customHeight="1">
      <c r="B154" s="122"/>
      <c r="D154" s="123" t="s">
        <v>76</v>
      </c>
      <c r="E154" s="132" t="s">
        <v>85</v>
      </c>
      <c r="F154" s="132" t="s">
        <v>163</v>
      </c>
      <c r="I154" s="125"/>
      <c r="J154" s="133">
        <f>BK154</f>
        <v>0</v>
      </c>
      <c r="L154" s="122"/>
      <c r="M154" s="127"/>
      <c r="P154" s="128">
        <f>SUM(P155:P201)</f>
        <v>0</v>
      </c>
      <c r="R154" s="128">
        <f>SUM(R155:R201)</f>
        <v>2.3999999999999998E-3</v>
      </c>
      <c r="T154" s="129">
        <f>SUM(T155:T201)</f>
        <v>0</v>
      </c>
      <c r="AR154" s="123" t="s">
        <v>85</v>
      </c>
      <c r="AT154" s="130" t="s">
        <v>76</v>
      </c>
      <c r="AU154" s="130" t="s">
        <v>85</v>
      </c>
      <c r="AY154" s="123" t="s">
        <v>162</v>
      </c>
      <c r="BK154" s="131">
        <f>SUM(BK155:BK201)</f>
        <v>0</v>
      </c>
    </row>
    <row r="155" spans="2:65" s="1" customFormat="1" ht="24.15" customHeight="1">
      <c r="B155" s="33"/>
      <c r="C155" s="134" t="s">
        <v>282</v>
      </c>
      <c r="D155" s="134" t="s">
        <v>164</v>
      </c>
      <c r="E155" s="135" t="s">
        <v>1505</v>
      </c>
      <c r="F155" s="136" t="s">
        <v>1506</v>
      </c>
      <c r="G155" s="137" t="s">
        <v>167</v>
      </c>
      <c r="H155" s="138">
        <v>100</v>
      </c>
      <c r="I155" s="139"/>
      <c r="J155" s="140">
        <f>ROUND(I155*H155,2)</f>
        <v>0</v>
      </c>
      <c r="K155" s="136" t="s">
        <v>168</v>
      </c>
      <c r="L155" s="33"/>
      <c r="M155" s="141" t="s">
        <v>1</v>
      </c>
      <c r="N155" s="142" t="s">
        <v>42</v>
      </c>
      <c r="P155" s="143">
        <f>O155*H155</f>
        <v>0</v>
      </c>
      <c r="Q155" s="143">
        <v>0</v>
      </c>
      <c r="R155" s="143">
        <f>Q155*H155</f>
        <v>0</v>
      </c>
      <c r="S155" s="143">
        <v>0</v>
      </c>
      <c r="T155" s="144">
        <f>S155*H155</f>
        <v>0</v>
      </c>
      <c r="AR155" s="145" t="s">
        <v>169</v>
      </c>
      <c r="AT155" s="145" t="s">
        <v>164</v>
      </c>
      <c r="AU155" s="145" t="s">
        <v>87</v>
      </c>
      <c r="AY155" s="18" t="s">
        <v>162</v>
      </c>
      <c r="BE155" s="146">
        <f>IF(N155="základní",J155,0)</f>
        <v>0</v>
      </c>
      <c r="BF155" s="146">
        <f>IF(N155="snížená",J155,0)</f>
        <v>0</v>
      </c>
      <c r="BG155" s="146">
        <f>IF(N155="zákl. přenesená",J155,0)</f>
        <v>0</v>
      </c>
      <c r="BH155" s="146">
        <f>IF(N155="sníž. přenesená",J155,0)</f>
        <v>0</v>
      </c>
      <c r="BI155" s="146">
        <f>IF(N155="nulová",J155,0)</f>
        <v>0</v>
      </c>
      <c r="BJ155" s="18" t="s">
        <v>85</v>
      </c>
      <c r="BK155" s="146">
        <f>ROUND(I155*H155,2)</f>
        <v>0</v>
      </c>
      <c r="BL155" s="18" t="s">
        <v>169</v>
      </c>
      <c r="BM155" s="145" t="s">
        <v>1507</v>
      </c>
    </row>
    <row r="156" spans="2:65" s="1" customFormat="1" ht="19.2">
      <c r="B156" s="33"/>
      <c r="D156" s="147" t="s">
        <v>171</v>
      </c>
      <c r="F156" s="148" t="s">
        <v>1508</v>
      </c>
      <c r="I156" s="149"/>
      <c r="L156" s="33"/>
      <c r="M156" s="150"/>
      <c r="T156" s="57"/>
      <c r="AT156" s="18" t="s">
        <v>171</v>
      </c>
      <c r="AU156" s="18" t="s">
        <v>87</v>
      </c>
    </row>
    <row r="157" spans="2:65" s="13" customFormat="1" ht="10.199999999999999">
      <c r="B157" s="157"/>
      <c r="D157" s="147" t="s">
        <v>173</v>
      </c>
      <c r="E157" s="158" t="s">
        <v>111</v>
      </c>
      <c r="F157" s="159" t="s">
        <v>1509</v>
      </c>
      <c r="H157" s="160">
        <v>100</v>
      </c>
      <c r="I157" s="161"/>
      <c r="L157" s="157"/>
      <c r="M157" s="162"/>
      <c r="T157" s="163"/>
      <c r="AT157" s="158" t="s">
        <v>173</v>
      </c>
      <c r="AU157" s="158" t="s">
        <v>87</v>
      </c>
      <c r="AV157" s="13" t="s">
        <v>87</v>
      </c>
      <c r="AW157" s="13" t="s">
        <v>32</v>
      </c>
      <c r="AX157" s="13" t="s">
        <v>85</v>
      </c>
      <c r="AY157" s="158" t="s">
        <v>162</v>
      </c>
    </row>
    <row r="158" spans="2:65" s="1" customFormat="1" ht="24.15" customHeight="1">
      <c r="B158" s="33"/>
      <c r="C158" s="134" t="s">
        <v>288</v>
      </c>
      <c r="D158" s="134" t="s">
        <v>164</v>
      </c>
      <c r="E158" s="135" t="s">
        <v>1510</v>
      </c>
      <c r="F158" s="136" t="s">
        <v>1511</v>
      </c>
      <c r="G158" s="137" t="s">
        <v>179</v>
      </c>
      <c r="H158" s="138">
        <v>22</v>
      </c>
      <c r="I158" s="139"/>
      <c r="J158" s="140">
        <f>ROUND(I158*H158,2)</f>
        <v>0</v>
      </c>
      <c r="K158" s="136" t="s">
        <v>168</v>
      </c>
      <c r="L158" s="33"/>
      <c r="M158" s="141" t="s">
        <v>1</v>
      </c>
      <c r="N158" s="142" t="s">
        <v>42</v>
      </c>
      <c r="P158" s="143">
        <f>O158*H158</f>
        <v>0</v>
      </c>
      <c r="Q158" s="143">
        <v>0</v>
      </c>
      <c r="R158" s="143">
        <f>Q158*H158</f>
        <v>0</v>
      </c>
      <c r="S158" s="143">
        <v>0</v>
      </c>
      <c r="T158" s="144">
        <f>S158*H158</f>
        <v>0</v>
      </c>
      <c r="AR158" s="145" t="s">
        <v>169</v>
      </c>
      <c r="AT158" s="145" t="s">
        <v>164</v>
      </c>
      <c r="AU158" s="145" t="s">
        <v>87</v>
      </c>
      <c r="AY158" s="18" t="s">
        <v>162</v>
      </c>
      <c r="BE158" s="146">
        <f>IF(N158="základní",J158,0)</f>
        <v>0</v>
      </c>
      <c r="BF158" s="146">
        <f>IF(N158="snížená",J158,0)</f>
        <v>0</v>
      </c>
      <c r="BG158" s="146">
        <f>IF(N158="zákl. přenesená",J158,0)</f>
        <v>0</v>
      </c>
      <c r="BH158" s="146">
        <f>IF(N158="sníž. přenesená",J158,0)</f>
        <v>0</v>
      </c>
      <c r="BI158" s="146">
        <f>IF(N158="nulová",J158,0)</f>
        <v>0</v>
      </c>
      <c r="BJ158" s="18" t="s">
        <v>85</v>
      </c>
      <c r="BK158" s="146">
        <f>ROUND(I158*H158,2)</f>
        <v>0</v>
      </c>
      <c r="BL158" s="18" t="s">
        <v>169</v>
      </c>
      <c r="BM158" s="145" t="s">
        <v>1512</v>
      </c>
    </row>
    <row r="159" spans="2:65" s="1" customFormat="1" ht="28.8">
      <c r="B159" s="33"/>
      <c r="D159" s="147" t="s">
        <v>171</v>
      </c>
      <c r="F159" s="148" t="s">
        <v>1513</v>
      </c>
      <c r="I159" s="149"/>
      <c r="L159" s="33"/>
      <c r="M159" s="150"/>
      <c r="T159" s="57"/>
      <c r="AT159" s="18" t="s">
        <v>171</v>
      </c>
      <c r="AU159" s="18" t="s">
        <v>87</v>
      </c>
    </row>
    <row r="160" spans="2:65" s="13" customFormat="1" ht="10.199999999999999">
      <c r="B160" s="157"/>
      <c r="D160" s="147" t="s">
        <v>173</v>
      </c>
      <c r="E160" s="158" t="s">
        <v>188</v>
      </c>
      <c r="F160" s="159" t="s">
        <v>1514</v>
      </c>
      <c r="H160" s="160">
        <v>22</v>
      </c>
      <c r="I160" s="161"/>
      <c r="L160" s="157"/>
      <c r="M160" s="162"/>
      <c r="T160" s="163"/>
      <c r="AT160" s="158" t="s">
        <v>173</v>
      </c>
      <c r="AU160" s="158" t="s">
        <v>87</v>
      </c>
      <c r="AV160" s="13" t="s">
        <v>87</v>
      </c>
      <c r="AW160" s="13" t="s">
        <v>32</v>
      </c>
      <c r="AX160" s="13" t="s">
        <v>85</v>
      </c>
      <c r="AY160" s="158" t="s">
        <v>162</v>
      </c>
    </row>
    <row r="161" spans="2:65" s="1" customFormat="1" ht="37.799999999999997" customHeight="1">
      <c r="B161" s="33"/>
      <c r="C161" s="134" t="s">
        <v>303</v>
      </c>
      <c r="D161" s="134" t="s">
        <v>164</v>
      </c>
      <c r="E161" s="135" t="s">
        <v>210</v>
      </c>
      <c r="F161" s="136" t="s">
        <v>211</v>
      </c>
      <c r="G161" s="137" t="s">
        <v>179</v>
      </c>
      <c r="H161" s="138">
        <v>40</v>
      </c>
      <c r="I161" s="139"/>
      <c r="J161" s="140">
        <f>ROUND(I161*H161,2)</f>
        <v>0</v>
      </c>
      <c r="K161" s="136" t="s">
        <v>168</v>
      </c>
      <c r="L161" s="33"/>
      <c r="M161" s="141" t="s">
        <v>1</v>
      </c>
      <c r="N161" s="142" t="s">
        <v>42</v>
      </c>
      <c r="P161" s="143">
        <f>O161*H161</f>
        <v>0</v>
      </c>
      <c r="Q161" s="143">
        <v>0</v>
      </c>
      <c r="R161" s="143">
        <f>Q161*H161</f>
        <v>0</v>
      </c>
      <c r="S161" s="143">
        <v>0</v>
      </c>
      <c r="T161" s="144">
        <f>S161*H161</f>
        <v>0</v>
      </c>
      <c r="AR161" s="145" t="s">
        <v>169</v>
      </c>
      <c r="AT161" s="145" t="s">
        <v>164</v>
      </c>
      <c r="AU161" s="145" t="s">
        <v>87</v>
      </c>
      <c r="AY161" s="18" t="s">
        <v>162</v>
      </c>
      <c r="BE161" s="146">
        <f>IF(N161="základní",J161,0)</f>
        <v>0</v>
      </c>
      <c r="BF161" s="146">
        <f>IF(N161="snížená",J161,0)</f>
        <v>0</v>
      </c>
      <c r="BG161" s="146">
        <f>IF(N161="zákl. přenesená",J161,0)</f>
        <v>0</v>
      </c>
      <c r="BH161" s="146">
        <f>IF(N161="sníž. přenesená",J161,0)</f>
        <v>0</v>
      </c>
      <c r="BI161" s="146">
        <f>IF(N161="nulová",J161,0)</f>
        <v>0</v>
      </c>
      <c r="BJ161" s="18" t="s">
        <v>85</v>
      </c>
      <c r="BK161" s="146">
        <f>ROUND(I161*H161,2)</f>
        <v>0</v>
      </c>
      <c r="BL161" s="18" t="s">
        <v>169</v>
      </c>
      <c r="BM161" s="145" t="s">
        <v>1515</v>
      </c>
    </row>
    <row r="162" spans="2:65" s="1" customFormat="1" ht="38.4">
      <c r="B162" s="33"/>
      <c r="D162" s="147" t="s">
        <v>171</v>
      </c>
      <c r="F162" s="148" t="s">
        <v>213</v>
      </c>
      <c r="I162" s="149"/>
      <c r="L162" s="33"/>
      <c r="M162" s="150"/>
      <c r="T162" s="57"/>
      <c r="AT162" s="18" t="s">
        <v>171</v>
      </c>
      <c r="AU162" s="18" t="s">
        <v>87</v>
      </c>
    </row>
    <row r="163" spans="2:65" s="12" customFormat="1" ht="10.199999999999999">
      <c r="B163" s="151"/>
      <c r="D163" s="147" t="s">
        <v>173</v>
      </c>
      <c r="E163" s="152" t="s">
        <v>1</v>
      </c>
      <c r="F163" s="153" t="s">
        <v>1516</v>
      </c>
      <c r="H163" s="152" t="s">
        <v>1</v>
      </c>
      <c r="I163" s="154"/>
      <c r="L163" s="151"/>
      <c r="M163" s="155"/>
      <c r="T163" s="156"/>
      <c r="AT163" s="152" t="s">
        <v>173</v>
      </c>
      <c r="AU163" s="152" t="s">
        <v>87</v>
      </c>
      <c r="AV163" s="12" t="s">
        <v>85</v>
      </c>
      <c r="AW163" s="12" t="s">
        <v>32</v>
      </c>
      <c r="AX163" s="12" t="s">
        <v>77</v>
      </c>
      <c r="AY163" s="152" t="s">
        <v>162</v>
      </c>
    </row>
    <row r="164" spans="2:65" s="13" customFormat="1" ht="10.199999999999999">
      <c r="B164" s="157"/>
      <c r="D164" s="147" t="s">
        <v>173</v>
      </c>
      <c r="E164" s="158" t="s">
        <v>1</v>
      </c>
      <c r="F164" s="159" t="s">
        <v>1517</v>
      </c>
      <c r="H164" s="160">
        <v>40</v>
      </c>
      <c r="I164" s="161"/>
      <c r="L164" s="157"/>
      <c r="M164" s="162"/>
      <c r="T164" s="163"/>
      <c r="AT164" s="158" t="s">
        <v>173</v>
      </c>
      <c r="AU164" s="158" t="s">
        <v>87</v>
      </c>
      <c r="AV164" s="13" t="s">
        <v>87</v>
      </c>
      <c r="AW164" s="13" t="s">
        <v>32</v>
      </c>
      <c r="AX164" s="13" t="s">
        <v>85</v>
      </c>
      <c r="AY164" s="158" t="s">
        <v>162</v>
      </c>
    </row>
    <row r="165" spans="2:65" s="1" customFormat="1" ht="37.799999999999997" customHeight="1">
      <c r="B165" s="33"/>
      <c r="C165" s="134" t="s">
        <v>317</v>
      </c>
      <c r="D165" s="134" t="s">
        <v>164</v>
      </c>
      <c r="E165" s="135" t="s">
        <v>221</v>
      </c>
      <c r="F165" s="136" t="s">
        <v>222</v>
      </c>
      <c r="G165" s="137" t="s">
        <v>179</v>
      </c>
      <c r="H165" s="138">
        <v>22</v>
      </c>
      <c r="I165" s="139"/>
      <c r="J165" s="140">
        <f>ROUND(I165*H165,2)</f>
        <v>0</v>
      </c>
      <c r="K165" s="136" t="s">
        <v>168</v>
      </c>
      <c r="L165" s="33"/>
      <c r="M165" s="141" t="s">
        <v>1</v>
      </c>
      <c r="N165" s="142" t="s">
        <v>42</v>
      </c>
      <c r="P165" s="143">
        <f>O165*H165</f>
        <v>0</v>
      </c>
      <c r="Q165" s="143">
        <v>0</v>
      </c>
      <c r="R165" s="143">
        <f>Q165*H165</f>
        <v>0</v>
      </c>
      <c r="S165" s="143">
        <v>0</v>
      </c>
      <c r="T165" s="144">
        <f>S165*H165</f>
        <v>0</v>
      </c>
      <c r="AR165" s="145" t="s">
        <v>169</v>
      </c>
      <c r="AT165" s="145" t="s">
        <v>164</v>
      </c>
      <c r="AU165" s="145" t="s">
        <v>87</v>
      </c>
      <c r="AY165" s="18" t="s">
        <v>162</v>
      </c>
      <c r="BE165" s="146">
        <f>IF(N165="základní",J165,0)</f>
        <v>0</v>
      </c>
      <c r="BF165" s="146">
        <f>IF(N165="snížená",J165,0)</f>
        <v>0</v>
      </c>
      <c r="BG165" s="146">
        <f>IF(N165="zákl. přenesená",J165,0)</f>
        <v>0</v>
      </c>
      <c r="BH165" s="146">
        <f>IF(N165="sníž. přenesená",J165,0)</f>
        <v>0</v>
      </c>
      <c r="BI165" s="146">
        <f>IF(N165="nulová",J165,0)</f>
        <v>0</v>
      </c>
      <c r="BJ165" s="18" t="s">
        <v>85</v>
      </c>
      <c r="BK165" s="146">
        <f>ROUND(I165*H165,2)</f>
        <v>0</v>
      </c>
      <c r="BL165" s="18" t="s">
        <v>169</v>
      </c>
      <c r="BM165" s="145" t="s">
        <v>1518</v>
      </c>
    </row>
    <row r="166" spans="2:65" s="1" customFormat="1" ht="38.4">
      <c r="B166" s="33"/>
      <c r="D166" s="147" t="s">
        <v>171</v>
      </c>
      <c r="F166" s="148" t="s">
        <v>224</v>
      </c>
      <c r="I166" s="149"/>
      <c r="L166" s="33"/>
      <c r="M166" s="150"/>
      <c r="T166" s="57"/>
      <c r="AT166" s="18" t="s">
        <v>171</v>
      </c>
      <c r="AU166" s="18" t="s">
        <v>87</v>
      </c>
    </row>
    <row r="167" spans="2:65" s="13" customFormat="1" ht="10.199999999999999">
      <c r="B167" s="157"/>
      <c r="D167" s="147" t="s">
        <v>173</v>
      </c>
      <c r="E167" s="158" t="s">
        <v>1</v>
      </c>
      <c r="F167" s="159" t="s">
        <v>188</v>
      </c>
      <c r="H167" s="160">
        <v>22</v>
      </c>
      <c r="I167" s="161"/>
      <c r="L167" s="157"/>
      <c r="M167" s="162"/>
      <c r="T167" s="163"/>
      <c r="AT167" s="158" t="s">
        <v>173</v>
      </c>
      <c r="AU167" s="158" t="s">
        <v>87</v>
      </c>
      <c r="AV167" s="13" t="s">
        <v>87</v>
      </c>
      <c r="AW167" s="13" t="s">
        <v>32</v>
      </c>
      <c r="AX167" s="13" t="s">
        <v>85</v>
      </c>
      <c r="AY167" s="158" t="s">
        <v>162</v>
      </c>
    </row>
    <row r="168" spans="2:65" s="1" customFormat="1" ht="24.15" customHeight="1">
      <c r="B168" s="33"/>
      <c r="C168" s="134" t="s">
        <v>340</v>
      </c>
      <c r="D168" s="134" t="s">
        <v>164</v>
      </c>
      <c r="E168" s="135" t="s">
        <v>228</v>
      </c>
      <c r="F168" s="136" t="s">
        <v>229</v>
      </c>
      <c r="G168" s="137" t="s">
        <v>179</v>
      </c>
      <c r="H168" s="138">
        <v>20</v>
      </c>
      <c r="I168" s="139"/>
      <c r="J168" s="140">
        <f>ROUND(I168*H168,2)</f>
        <v>0</v>
      </c>
      <c r="K168" s="136" t="s">
        <v>168</v>
      </c>
      <c r="L168" s="33"/>
      <c r="M168" s="141" t="s">
        <v>1</v>
      </c>
      <c r="N168" s="142" t="s">
        <v>42</v>
      </c>
      <c r="P168" s="143">
        <f>O168*H168</f>
        <v>0</v>
      </c>
      <c r="Q168" s="143">
        <v>0</v>
      </c>
      <c r="R168" s="143">
        <f>Q168*H168</f>
        <v>0</v>
      </c>
      <c r="S168" s="143">
        <v>0</v>
      </c>
      <c r="T168" s="144">
        <f>S168*H168</f>
        <v>0</v>
      </c>
      <c r="AR168" s="145" t="s">
        <v>169</v>
      </c>
      <c r="AT168" s="145" t="s">
        <v>164</v>
      </c>
      <c r="AU168" s="145" t="s">
        <v>87</v>
      </c>
      <c r="AY168" s="18" t="s">
        <v>162</v>
      </c>
      <c r="BE168" s="146">
        <f>IF(N168="základní",J168,0)</f>
        <v>0</v>
      </c>
      <c r="BF168" s="146">
        <f>IF(N168="snížená",J168,0)</f>
        <v>0</v>
      </c>
      <c r="BG168" s="146">
        <f>IF(N168="zákl. přenesená",J168,0)</f>
        <v>0</v>
      </c>
      <c r="BH168" s="146">
        <f>IF(N168="sníž. přenesená",J168,0)</f>
        <v>0</v>
      </c>
      <c r="BI168" s="146">
        <f>IF(N168="nulová",J168,0)</f>
        <v>0</v>
      </c>
      <c r="BJ168" s="18" t="s">
        <v>85</v>
      </c>
      <c r="BK168" s="146">
        <f>ROUND(I168*H168,2)</f>
        <v>0</v>
      </c>
      <c r="BL168" s="18" t="s">
        <v>169</v>
      </c>
      <c r="BM168" s="145" t="s">
        <v>1519</v>
      </c>
    </row>
    <row r="169" spans="2:65" s="1" customFormat="1" ht="28.8">
      <c r="B169" s="33"/>
      <c r="D169" s="147" t="s">
        <v>171</v>
      </c>
      <c r="F169" s="148" t="s">
        <v>231</v>
      </c>
      <c r="I169" s="149"/>
      <c r="L169" s="33"/>
      <c r="M169" s="150"/>
      <c r="T169" s="57"/>
      <c r="AT169" s="18" t="s">
        <v>171</v>
      </c>
      <c r="AU169" s="18" t="s">
        <v>87</v>
      </c>
    </row>
    <row r="170" spans="2:65" s="13" customFormat="1" ht="10.199999999999999">
      <c r="B170" s="157"/>
      <c r="D170" s="147" t="s">
        <v>173</v>
      </c>
      <c r="E170" s="158" t="s">
        <v>1</v>
      </c>
      <c r="F170" s="159" t="s">
        <v>215</v>
      </c>
      <c r="H170" s="160">
        <v>20</v>
      </c>
      <c r="I170" s="161"/>
      <c r="L170" s="157"/>
      <c r="M170" s="162"/>
      <c r="T170" s="163"/>
      <c r="AT170" s="158" t="s">
        <v>173</v>
      </c>
      <c r="AU170" s="158" t="s">
        <v>87</v>
      </c>
      <c r="AV170" s="13" t="s">
        <v>87</v>
      </c>
      <c r="AW170" s="13" t="s">
        <v>32</v>
      </c>
      <c r="AX170" s="13" t="s">
        <v>85</v>
      </c>
      <c r="AY170" s="158" t="s">
        <v>162</v>
      </c>
    </row>
    <row r="171" spans="2:65" s="1" customFormat="1" ht="33" customHeight="1">
      <c r="B171" s="33"/>
      <c r="C171" s="134" t="s">
        <v>346</v>
      </c>
      <c r="D171" s="134" t="s">
        <v>164</v>
      </c>
      <c r="E171" s="135" t="s">
        <v>239</v>
      </c>
      <c r="F171" s="136" t="s">
        <v>240</v>
      </c>
      <c r="G171" s="137" t="s">
        <v>241</v>
      </c>
      <c r="H171" s="138">
        <v>44</v>
      </c>
      <c r="I171" s="139"/>
      <c r="J171" s="140">
        <f>ROUND(I171*H171,2)</f>
        <v>0</v>
      </c>
      <c r="K171" s="136" t="s">
        <v>168</v>
      </c>
      <c r="L171" s="33"/>
      <c r="M171" s="141" t="s">
        <v>1</v>
      </c>
      <c r="N171" s="142" t="s">
        <v>42</v>
      </c>
      <c r="P171" s="143">
        <f>O171*H171</f>
        <v>0</v>
      </c>
      <c r="Q171" s="143">
        <v>0</v>
      </c>
      <c r="R171" s="143">
        <f>Q171*H171</f>
        <v>0</v>
      </c>
      <c r="S171" s="143">
        <v>0</v>
      </c>
      <c r="T171" s="144">
        <f>S171*H171</f>
        <v>0</v>
      </c>
      <c r="AR171" s="145" t="s">
        <v>169</v>
      </c>
      <c r="AT171" s="145" t="s">
        <v>164</v>
      </c>
      <c r="AU171" s="145" t="s">
        <v>87</v>
      </c>
      <c r="AY171" s="18" t="s">
        <v>162</v>
      </c>
      <c r="BE171" s="146">
        <f>IF(N171="základní",J171,0)</f>
        <v>0</v>
      </c>
      <c r="BF171" s="146">
        <f>IF(N171="snížená",J171,0)</f>
        <v>0</v>
      </c>
      <c r="BG171" s="146">
        <f>IF(N171="zákl. přenesená",J171,0)</f>
        <v>0</v>
      </c>
      <c r="BH171" s="146">
        <f>IF(N171="sníž. přenesená",J171,0)</f>
        <v>0</v>
      </c>
      <c r="BI171" s="146">
        <f>IF(N171="nulová",J171,0)</f>
        <v>0</v>
      </c>
      <c r="BJ171" s="18" t="s">
        <v>85</v>
      </c>
      <c r="BK171" s="146">
        <f>ROUND(I171*H171,2)</f>
        <v>0</v>
      </c>
      <c r="BL171" s="18" t="s">
        <v>169</v>
      </c>
      <c r="BM171" s="145" t="s">
        <v>1520</v>
      </c>
    </row>
    <row r="172" spans="2:65" s="1" customFormat="1" ht="28.8">
      <c r="B172" s="33"/>
      <c r="D172" s="147" t="s">
        <v>171</v>
      </c>
      <c r="F172" s="148" t="s">
        <v>243</v>
      </c>
      <c r="I172" s="149"/>
      <c r="L172" s="33"/>
      <c r="M172" s="150"/>
      <c r="T172" s="57"/>
      <c r="AT172" s="18" t="s">
        <v>171</v>
      </c>
      <c r="AU172" s="18" t="s">
        <v>87</v>
      </c>
    </row>
    <row r="173" spans="2:65" s="13" customFormat="1" ht="10.199999999999999">
      <c r="B173" s="157"/>
      <c r="D173" s="147" t="s">
        <v>173</v>
      </c>
      <c r="E173" s="158" t="s">
        <v>1</v>
      </c>
      <c r="F173" s="159" t="s">
        <v>1521</v>
      </c>
      <c r="H173" s="160">
        <v>44</v>
      </c>
      <c r="I173" s="161"/>
      <c r="L173" s="157"/>
      <c r="M173" s="162"/>
      <c r="T173" s="163"/>
      <c r="AT173" s="158" t="s">
        <v>173</v>
      </c>
      <c r="AU173" s="158" t="s">
        <v>87</v>
      </c>
      <c r="AV173" s="13" t="s">
        <v>87</v>
      </c>
      <c r="AW173" s="13" t="s">
        <v>32</v>
      </c>
      <c r="AX173" s="13" t="s">
        <v>85</v>
      </c>
      <c r="AY173" s="158" t="s">
        <v>162</v>
      </c>
    </row>
    <row r="174" spans="2:65" s="1" customFormat="1" ht="16.5" customHeight="1">
      <c r="B174" s="33"/>
      <c r="C174" s="134" t="s">
        <v>7</v>
      </c>
      <c r="D174" s="134" t="s">
        <v>164</v>
      </c>
      <c r="E174" s="135" t="s">
        <v>246</v>
      </c>
      <c r="F174" s="136" t="s">
        <v>247</v>
      </c>
      <c r="G174" s="137" t="s">
        <v>179</v>
      </c>
      <c r="H174" s="138">
        <v>22</v>
      </c>
      <c r="I174" s="139"/>
      <c r="J174" s="140">
        <f>ROUND(I174*H174,2)</f>
        <v>0</v>
      </c>
      <c r="K174" s="136" t="s">
        <v>168</v>
      </c>
      <c r="L174" s="33"/>
      <c r="M174" s="141" t="s">
        <v>1</v>
      </c>
      <c r="N174" s="142" t="s">
        <v>42</v>
      </c>
      <c r="P174" s="143">
        <f>O174*H174</f>
        <v>0</v>
      </c>
      <c r="Q174" s="143">
        <v>0</v>
      </c>
      <c r="R174" s="143">
        <f>Q174*H174</f>
        <v>0</v>
      </c>
      <c r="S174" s="143">
        <v>0</v>
      </c>
      <c r="T174" s="144">
        <f>S174*H174</f>
        <v>0</v>
      </c>
      <c r="AR174" s="145" t="s">
        <v>169</v>
      </c>
      <c r="AT174" s="145" t="s">
        <v>164</v>
      </c>
      <c r="AU174" s="145" t="s">
        <v>87</v>
      </c>
      <c r="AY174" s="18" t="s">
        <v>162</v>
      </c>
      <c r="BE174" s="146">
        <f>IF(N174="základní",J174,0)</f>
        <v>0</v>
      </c>
      <c r="BF174" s="146">
        <f>IF(N174="snížená",J174,0)</f>
        <v>0</v>
      </c>
      <c r="BG174" s="146">
        <f>IF(N174="zákl. přenesená",J174,0)</f>
        <v>0</v>
      </c>
      <c r="BH174" s="146">
        <f>IF(N174="sníž. přenesená",J174,0)</f>
        <v>0</v>
      </c>
      <c r="BI174" s="146">
        <f>IF(N174="nulová",J174,0)</f>
        <v>0</v>
      </c>
      <c r="BJ174" s="18" t="s">
        <v>85</v>
      </c>
      <c r="BK174" s="146">
        <f>ROUND(I174*H174,2)</f>
        <v>0</v>
      </c>
      <c r="BL174" s="18" t="s">
        <v>169</v>
      </c>
      <c r="BM174" s="145" t="s">
        <v>1522</v>
      </c>
    </row>
    <row r="175" spans="2:65" s="1" customFormat="1" ht="19.2">
      <c r="B175" s="33"/>
      <c r="D175" s="147" t="s">
        <v>171</v>
      </c>
      <c r="F175" s="148" t="s">
        <v>249</v>
      </c>
      <c r="I175" s="149"/>
      <c r="L175" s="33"/>
      <c r="M175" s="150"/>
      <c r="T175" s="57"/>
      <c r="AT175" s="18" t="s">
        <v>171</v>
      </c>
      <c r="AU175" s="18" t="s">
        <v>87</v>
      </c>
    </row>
    <row r="176" spans="2:65" s="13" customFormat="1" ht="10.199999999999999">
      <c r="B176" s="157"/>
      <c r="D176" s="147" t="s">
        <v>173</v>
      </c>
      <c r="E176" s="158" t="s">
        <v>1</v>
      </c>
      <c r="F176" s="159" t="s">
        <v>188</v>
      </c>
      <c r="H176" s="160">
        <v>22</v>
      </c>
      <c r="I176" s="161"/>
      <c r="L176" s="157"/>
      <c r="M176" s="162"/>
      <c r="T176" s="163"/>
      <c r="AT176" s="158" t="s">
        <v>173</v>
      </c>
      <c r="AU176" s="158" t="s">
        <v>87</v>
      </c>
      <c r="AV176" s="13" t="s">
        <v>87</v>
      </c>
      <c r="AW176" s="13" t="s">
        <v>32</v>
      </c>
      <c r="AX176" s="13" t="s">
        <v>85</v>
      </c>
      <c r="AY176" s="158" t="s">
        <v>162</v>
      </c>
    </row>
    <row r="177" spans="2:65" s="1" customFormat="1" ht="33" customHeight="1">
      <c r="B177" s="33"/>
      <c r="C177" s="134" t="s">
        <v>370</v>
      </c>
      <c r="D177" s="134" t="s">
        <v>164</v>
      </c>
      <c r="E177" s="135" t="s">
        <v>266</v>
      </c>
      <c r="F177" s="136" t="s">
        <v>267</v>
      </c>
      <c r="G177" s="137" t="s">
        <v>167</v>
      </c>
      <c r="H177" s="138">
        <v>185</v>
      </c>
      <c r="I177" s="139"/>
      <c r="J177" s="140">
        <f>ROUND(I177*H177,2)</f>
        <v>0</v>
      </c>
      <c r="K177" s="136" t="s">
        <v>168</v>
      </c>
      <c r="L177" s="33"/>
      <c r="M177" s="141" t="s">
        <v>1</v>
      </c>
      <c r="N177" s="142" t="s">
        <v>42</v>
      </c>
      <c r="P177" s="143">
        <f>O177*H177</f>
        <v>0</v>
      </c>
      <c r="Q177" s="143">
        <v>0</v>
      </c>
      <c r="R177" s="143">
        <f>Q177*H177</f>
        <v>0</v>
      </c>
      <c r="S177" s="143">
        <v>0</v>
      </c>
      <c r="T177" s="144">
        <f>S177*H177</f>
        <v>0</v>
      </c>
      <c r="AR177" s="145" t="s">
        <v>169</v>
      </c>
      <c r="AT177" s="145" t="s">
        <v>164</v>
      </c>
      <c r="AU177" s="145" t="s">
        <v>87</v>
      </c>
      <c r="AY177" s="18" t="s">
        <v>162</v>
      </c>
      <c r="BE177" s="146">
        <f>IF(N177="základní",J177,0)</f>
        <v>0</v>
      </c>
      <c r="BF177" s="146">
        <f>IF(N177="snížená",J177,0)</f>
        <v>0</v>
      </c>
      <c r="BG177" s="146">
        <f>IF(N177="zákl. přenesená",J177,0)</f>
        <v>0</v>
      </c>
      <c r="BH177" s="146">
        <f>IF(N177="sníž. přenesená",J177,0)</f>
        <v>0</v>
      </c>
      <c r="BI177" s="146">
        <f>IF(N177="nulová",J177,0)</f>
        <v>0</v>
      </c>
      <c r="BJ177" s="18" t="s">
        <v>85</v>
      </c>
      <c r="BK177" s="146">
        <f>ROUND(I177*H177,2)</f>
        <v>0</v>
      </c>
      <c r="BL177" s="18" t="s">
        <v>169</v>
      </c>
      <c r="BM177" s="145" t="s">
        <v>1523</v>
      </c>
    </row>
    <row r="178" spans="2:65" s="1" customFormat="1" ht="28.8">
      <c r="B178" s="33"/>
      <c r="D178" s="147" t="s">
        <v>171</v>
      </c>
      <c r="F178" s="148" t="s">
        <v>269</v>
      </c>
      <c r="I178" s="149"/>
      <c r="L178" s="33"/>
      <c r="M178" s="150"/>
      <c r="T178" s="57"/>
      <c r="AT178" s="18" t="s">
        <v>171</v>
      </c>
      <c r="AU178" s="18" t="s">
        <v>87</v>
      </c>
    </row>
    <row r="179" spans="2:65" s="13" customFormat="1" ht="10.199999999999999">
      <c r="B179" s="157"/>
      <c r="D179" s="147" t="s">
        <v>173</v>
      </c>
      <c r="E179" s="158" t="s">
        <v>1</v>
      </c>
      <c r="F179" s="159" t="s">
        <v>1447</v>
      </c>
      <c r="H179" s="160">
        <v>185</v>
      </c>
      <c r="I179" s="161"/>
      <c r="L179" s="157"/>
      <c r="M179" s="162"/>
      <c r="T179" s="163"/>
      <c r="AT179" s="158" t="s">
        <v>173</v>
      </c>
      <c r="AU179" s="158" t="s">
        <v>87</v>
      </c>
      <c r="AV179" s="13" t="s">
        <v>87</v>
      </c>
      <c r="AW179" s="13" t="s">
        <v>32</v>
      </c>
      <c r="AX179" s="13" t="s">
        <v>85</v>
      </c>
      <c r="AY179" s="158" t="s">
        <v>162</v>
      </c>
    </row>
    <row r="180" spans="2:65" s="1" customFormat="1" ht="24.15" customHeight="1">
      <c r="B180" s="33"/>
      <c r="C180" s="134" t="s">
        <v>378</v>
      </c>
      <c r="D180" s="134" t="s">
        <v>164</v>
      </c>
      <c r="E180" s="135" t="s">
        <v>1524</v>
      </c>
      <c r="F180" s="136" t="s">
        <v>1525</v>
      </c>
      <c r="G180" s="137" t="s">
        <v>167</v>
      </c>
      <c r="H180" s="138">
        <v>48</v>
      </c>
      <c r="I180" s="139"/>
      <c r="J180" s="140">
        <f>ROUND(I180*H180,2)</f>
        <v>0</v>
      </c>
      <c r="K180" s="136" t="s">
        <v>168</v>
      </c>
      <c r="L180" s="33"/>
      <c r="M180" s="141" t="s">
        <v>1</v>
      </c>
      <c r="N180" s="142" t="s">
        <v>42</v>
      </c>
      <c r="P180" s="143">
        <f>O180*H180</f>
        <v>0</v>
      </c>
      <c r="Q180" s="143">
        <v>0</v>
      </c>
      <c r="R180" s="143">
        <f>Q180*H180</f>
        <v>0</v>
      </c>
      <c r="S180" s="143">
        <v>0</v>
      </c>
      <c r="T180" s="144">
        <f>S180*H180</f>
        <v>0</v>
      </c>
      <c r="AR180" s="145" t="s">
        <v>169</v>
      </c>
      <c r="AT180" s="145" t="s">
        <v>164</v>
      </c>
      <c r="AU180" s="145" t="s">
        <v>87</v>
      </c>
      <c r="AY180" s="18" t="s">
        <v>162</v>
      </c>
      <c r="BE180" s="146">
        <f>IF(N180="základní",J180,0)</f>
        <v>0</v>
      </c>
      <c r="BF180" s="146">
        <f>IF(N180="snížená",J180,0)</f>
        <v>0</v>
      </c>
      <c r="BG180" s="146">
        <f>IF(N180="zákl. přenesená",J180,0)</f>
        <v>0</v>
      </c>
      <c r="BH180" s="146">
        <f>IF(N180="sníž. přenesená",J180,0)</f>
        <v>0</v>
      </c>
      <c r="BI180" s="146">
        <f>IF(N180="nulová",J180,0)</f>
        <v>0</v>
      </c>
      <c r="BJ180" s="18" t="s">
        <v>85</v>
      </c>
      <c r="BK180" s="146">
        <f>ROUND(I180*H180,2)</f>
        <v>0</v>
      </c>
      <c r="BL180" s="18" t="s">
        <v>169</v>
      </c>
      <c r="BM180" s="145" t="s">
        <v>1526</v>
      </c>
    </row>
    <row r="181" spans="2:65" s="1" customFormat="1" ht="28.8">
      <c r="B181" s="33"/>
      <c r="D181" s="147" t="s">
        <v>171</v>
      </c>
      <c r="F181" s="148" t="s">
        <v>1527</v>
      </c>
      <c r="I181" s="149"/>
      <c r="L181" s="33"/>
      <c r="M181" s="150"/>
      <c r="T181" s="57"/>
      <c r="AT181" s="18" t="s">
        <v>171</v>
      </c>
      <c r="AU181" s="18" t="s">
        <v>87</v>
      </c>
    </row>
    <row r="182" spans="2:65" s="13" customFormat="1" ht="10.199999999999999">
      <c r="B182" s="157"/>
      <c r="D182" s="147" t="s">
        <v>173</v>
      </c>
      <c r="E182" s="158" t="s">
        <v>1</v>
      </c>
      <c r="F182" s="159" t="s">
        <v>1528</v>
      </c>
      <c r="H182" s="160">
        <v>48</v>
      </c>
      <c r="I182" s="161"/>
      <c r="L182" s="157"/>
      <c r="M182" s="162"/>
      <c r="T182" s="163"/>
      <c r="AT182" s="158" t="s">
        <v>173</v>
      </c>
      <c r="AU182" s="158" t="s">
        <v>87</v>
      </c>
      <c r="AV182" s="13" t="s">
        <v>87</v>
      </c>
      <c r="AW182" s="13" t="s">
        <v>32</v>
      </c>
      <c r="AX182" s="13" t="s">
        <v>85</v>
      </c>
      <c r="AY182" s="158" t="s">
        <v>162</v>
      </c>
    </row>
    <row r="183" spans="2:65" s="1" customFormat="1" ht="16.5" customHeight="1">
      <c r="B183" s="33"/>
      <c r="C183" s="178" t="s">
        <v>384</v>
      </c>
      <c r="D183" s="178" t="s">
        <v>363</v>
      </c>
      <c r="E183" s="179" t="s">
        <v>1529</v>
      </c>
      <c r="F183" s="180" t="s">
        <v>1530</v>
      </c>
      <c r="G183" s="181" t="s">
        <v>583</v>
      </c>
      <c r="H183" s="182">
        <v>0.96</v>
      </c>
      <c r="I183" s="183"/>
      <c r="J183" s="184">
        <f>ROUND(I183*H183,2)</f>
        <v>0</v>
      </c>
      <c r="K183" s="180" t="s">
        <v>168</v>
      </c>
      <c r="L183" s="185"/>
      <c r="M183" s="186" t="s">
        <v>1</v>
      </c>
      <c r="N183" s="187" t="s">
        <v>42</v>
      </c>
      <c r="P183" s="143">
        <f>O183*H183</f>
        <v>0</v>
      </c>
      <c r="Q183" s="143">
        <v>1E-3</v>
      </c>
      <c r="R183" s="143">
        <f>Q183*H183</f>
        <v>9.6000000000000002E-4</v>
      </c>
      <c r="S183" s="143">
        <v>0</v>
      </c>
      <c r="T183" s="144">
        <f>S183*H183</f>
        <v>0</v>
      </c>
      <c r="AR183" s="145" t="s">
        <v>227</v>
      </c>
      <c r="AT183" s="145" t="s">
        <v>363</v>
      </c>
      <c r="AU183" s="145" t="s">
        <v>87</v>
      </c>
      <c r="AY183" s="18" t="s">
        <v>162</v>
      </c>
      <c r="BE183" s="146">
        <f>IF(N183="základní",J183,0)</f>
        <v>0</v>
      </c>
      <c r="BF183" s="146">
        <f>IF(N183="snížená",J183,0)</f>
        <v>0</v>
      </c>
      <c r="BG183" s="146">
        <f>IF(N183="zákl. přenesená",J183,0)</f>
        <v>0</v>
      </c>
      <c r="BH183" s="146">
        <f>IF(N183="sníž. přenesená",J183,0)</f>
        <v>0</v>
      </c>
      <c r="BI183" s="146">
        <f>IF(N183="nulová",J183,0)</f>
        <v>0</v>
      </c>
      <c r="BJ183" s="18" t="s">
        <v>85</v>
      </c>
      <c r="BK183" s="146">
        <f>ROUND(I183*H183,2)</f>
        <v>0</v>
      </c>
      <c r="BL183" s="18" t="s">
        <v>169</v>
      </c>
      <c r="BM183" s="145" t="s">
        <v>1531</v>
      </c>
    </row>
    <row r="184" spans="2:65" s="1" customFormat="1" ht="10.199999999999999">
      <c r="B184" s="33"/>
      <c r="D184" s="147" t="s">
        <v>171</v>
      </c>
      <c r="F184" s="148" t="s">
        <v>1530</v>
      </c>
      <c r="I184" s="149"/>
      <c r="L184" s="33"/>
      <c r="M184" s="150"/>
      <c r="T184" s="57"/>
      <c r="AT184" s="18" t="s">
        <v>171</v>
      </c>
      <c r="AU184" s="18" t="s">
        <v>87</v>
      </c>
    </row>
    <row r="185" spans="2:65" s="13" customFormat="1" ht="10.199999999999999">
      <c r="B185" s="157"/>
      <c r="D185" s="147" t="s">
        <v>173</v>
      </c>
      <c r="F185" s="159" t="s">
        <v>1532</v>
      </c>
      <c r="H185" s="160">
        <v>0.96</v>
      </c>
      <c r="I185" s="161"/>
      <c r="L185" s="157"/>
      <c r="M185" s="162"/>
      <c r="T185" s="163"/>
      <c r="AT185" s="158" t="s">
        <v>173</v>
      </c>
      <c r="AU185" s="158" t="s">
        <v>87</v>
      </c>
      <c r="AV185" s="13" t="s">
        <v>87</v>
      </c>
      <c r="AW185" s="13" t="s">
        <v>4</v>
      </c>
      <c r="AX185" s="13" t="s">
        <v>85</v>
      </c>
      <c r="AY185" s="158" t="s">
        <v>162</v>
      </c>
    </row>
    <row r="186" spans="2:65" s="1" customFormat="1" ht="24.15" customHeight="1">
      <c r="B186" s="33"/>
      <c r="C186" s="134" t="s">
        <v>392</v>
      </c>
      <c r="D186" s="134" t="s">
        <v>164</v>
      </c>
      <c r="E186" s="135" t="s">
        <v>1533</v>
      </c>
      <c r="F186" s="136" t="s">
        <v>1534</v>
      </c>
      <c r="G186" s="137" t="s">
        <v>167</v>
      </c>
      <c r="H186" s="138">
        <v>72</v>
      </c>
      <c r="I186" s="139"/>
      <c r="J186" s="140">
        <f>ROUND(I186*H186,2)</f>
        <v>0</v>
      </c>
      <c r="K186" s="136" t="s">
        <v>168</v>
      </c>
      <c r="L186" s="33"/>
      <c r="M186" s="141" t="s">
        <v>1</v>
      </c>
      <c r="N186" s="142" t="s">
        <v>42</v>
      </c>
      <c r="P186" s="143">
        <f>O186*H186</f>
        <v>0</v>
      </c>
      <c r="Q186" s="143">
        <v>0</v>
      </c>
      <c r="R186" s="143">
        <f>Q186*H186</f>
        <v>0</v>
      </c>
      <c r="S186" s="143">
        <v>0</v>
      </c>
      <c r="T186" s="144">
        <f>S186*H186</f>
        <v>0</v>
      </c>
      <c r="AR186" s="145" t="s">
        <v>169</v>
      </c>
      <c r="AT186" s="145" t="s">
        <v>164</v>
      </c>
      <c r="AU186" s="145" t="s">
        <v>87</v>
      </c>
      <c r="AY186" s="18" t="s">
        <v>162</v>
      </c>
      <c r="BE186" s="146">
        <f>IF(N186="základní",J186,0)</f>
        <v>0</v>
      </c>
      <c r="BF186" s="146">
        <f>IF(N186="snížená",J186,0)</f>
        <v>0</v>
      </c>
      <c r="BG186" s="146">
        <f>IF(N186="zákl. přenesená",J186,0)</f>
        <v>0</v>
      </c>
      <c r="BH186" s="146">
        <f>IF(N186="sníž. přenesená",J186,0)</f>
        <v>0</v>
      </c>
      <c r="BI186" s="146">
        <f>IF(N186="nulová",J186,0)</f>
        <v>0</v>
      </c>
      <c r="BJ186" s="18" t="s">
        <v>85</v>
      </c>
      <c r="BK186" s="146">
        <f>ROUND(I186*H186,2)</f>
        <v>0</v>
      </c>
      <c r="BL186" s="18" t="s">
        <v>169</v>
      </c>
      <c r="BM186" s="145" t="s">
        <v>1535</v>
      </c>
    </row>
    <row r="187" spans="2:65" s="1" customFormat="1" ht="28.8">
      <c r="B187" s="33"/>
      <c r="D187" s="147" t="s">
        <v>171</v>
      </c>
      <c r="F187" s="148" t="s">
        <v>1536</v>
      </c>
      <c r="I187" s="149"/>
      <c r="L187" s="33"/>
      <c r="M187" s="150"/>
      <c r="T187" s="57"/>
      <c r="AT187" s="18" t="s">
        <v>171</v>
      </c>
      <c r="AU187" s="18" t="s">
        <v>87</v>
      </c>
    </row>
    <row r="188" spans="2:65" s="13" customFormat="1" ht="10.199999999999999">
      <c r="B188" s="157"/>
      <c r="D188" s="147" t="s">
        <v>173</v>
      </c>
      <c r="E188" s="158" t="s">
        <v>1</v>
      </c>
      <c r="F188" s="159" t="s">
        <v>1537</v>
      </c>
      <c r="H188" s="160">
        <v>72</v>
      </c>
      <c r="I188" s="161"/>
      <c r="L188" s="157"/>
      <c r="M188" s="162"/>
      <c r="T188" s="163"/>
      <c r="AT188" s="158" t="s">
        <v>173</v>
      </c>
      <c r="AU188" s="158" t="s">
        <v>87</v>
      </c>
      <c r="AV188" s="13" t="s">
        <v>87</v>
      </c>
      <c r="AW188" s="13" t="s">
        <v>32</v>
      </c>
      <c r="AX188" s="13" t="s">
        <v>85</v>
      </c>
      <c r="AY188" s="158" t="s">
        <v>162</v>
      </c>
    </row>
    <row r="189" spans="2:65" s="1" customFormat="1" ht="16.5" customHeight="1">
      <c r="B189" s="33"/>
      <c r="C189" s="178" t="s">
        <v>399</v>
      </c>
      <c r="D189" s="178" t="s">
        <v>363</v>
      </c>
      <c r="E189" s="179" t="s">
        <v>1529</v>
      </c>
      <c r="F189" s="180" t="s">
        <v>1530</v>
      </c>
      <c r="G189" s="181" t="s">
        <v>583</v>
      </c>
      <c r="H189" s="182">
        <v>1.44</v>
      </c>
      <c r="I189" s="183"/>
      <c r="J189" s="184">
        <f>ROUND(I189*H189,2)</f>
        <v>0</v>
      </c>
      <c r="K189" s="180" t="s">
        <v>168</v>
      </c>
      <c r="L189" s="185"/>
      <c r="M189" s="186" t="s">
        <v>1</v>
      </c>
      <c r="N189" s="187" t="s">
        <v>42</v>
      </c>
      <c r="P189" s="143">
        <f>O189*H189</f>
        <v>0</v>
      </c>
      <c r="Q189" s="143">
        <v>1E-3</v>
      </c>
      <c r="R189" s="143">
        <f>Q189*H189</f>
        <v>1.4399999999999999E-3</v>
      </c>
      <c r="S189" s="143">
        <v>0</v>
      </c>
      <c r="T189" s="144">
        <f>S189*H189</f>
        <v>0</v>
      </c>
      <c r="AR189" s="145" t="s">
        <v>227</v>
      </c>
      <c r="AT189" s="145" t="s">
        <v>363</v>
      </c>
      <c r="AU189" s="145" t="s">
        <v>87</v>
      </c>
      <c r="AY189" s="18" t="s">
        <v>162</v>
      </c>
      <c r="BE189" s="146">
        <f>IF(N189="základní",J189,0)</f>
        <v>0</v>
      </c>
      <c r="BF189" s="146">
        <f>IF(N189="snížená",J189,0)</f>
        <v>0</v>
      </c>
      <c r="BG189" s="146">
        <f>IF(N189="zákl. přenesená",J189,0)</f>
        <v>0</v>
      </c>
      <c r="BH189" s="146">
        <f>IF(N189="sníž. přenesená",J189,0)</f>
        <v>0</v>
      </c>
      <c r="BI189" s="146">
        <f>IF(N189="nulová",J189,0)</f>
        <v>0</v>
      </c>
      <c r="BJ189" s="18" t="s">
        <v>85</v>
      </c>
      <c r="BK189" s="146">
        <f>ROUND(I189*H189,2)</f>
        <v>0</v>
      </c>
      <c r="BL189" s="18" t="s">
        <v>169</v>
      </c>
      <c r="BM189" s="145" t="s">
        <v>1538</v>
      </c>
    </row>
    <row r="190" spans="2:65" s="1" customFormat="1" ht="10.199999999999999">
      <c r="B190" s="33"/>
      <c r="D190" s="147" t="s">
        <v>171</v>
      </c>
      <c r="F190" s="148" t="s">
        <v>1530</v>
      </c>
      <c r="I190" s="149"/>
      <c r="L190" s="33"/>
      <c r="M190" s="150"/>
      <c r="T190" s="57"/>
      <c r="AT190" s="18" t="s">
        <v>171</v>
      </c>
      <c r="AU190" s="18" t="s">
        <v>87</v>
      </c>
    </row>
    <row r="191" spans="2:65" s="13" customFormat="1" ht="10.199999999999999">
      <c r="B191" s="157"/>
      <c r="D191" s="147" t="s">
        <v>173</v>
      </c>
      <c r="F191" s="159" t="s">
        <v>1539</v>
      </c>
      <c r="H191" s="160">
        <v>1.44</v>
      </c>
      <c r="I191" s="161"/>
      <c r="L191" s="157"/>
      <c r="M191" s="162"/>
      <c r="T191" s="163"/>
      <c r="AT191" s="158" t="s">
        <v>173</v>
      </c>
      <c r="AU191" s="158" t="s">
        <v>87</v>
      </c>
      <c r="AV191" s="13" t="s">
        <v>87</v>
      </c>
      <c r="AW191" s="13" t="s">
        <v>4</v>
      </c>
      <c r="AX191" s="13" t="s">
        <v>85</v>
      </c>
      <c r="AY191" s="158" t="s">
        <v>162</v>
      </c>
    </row>
    <row r="192" spans="2:65" s="1" customFormat="1" ht="24.15" customHeight="1">
      <c r="B192" s="33"/>
      <c r="C192" s="134" t="s">
        <v>404</v>
      </c>
      <c r="D192" s="134" t="s">
        <v>164</v>
      </c>
      <c r="E192" s="135" t="s">
        <v>1540</v>
      </c>
      <c r="F192" s="136" t="s">
        <v>1541</v>
      </c>
      <c r="G192" s="137" t="s">
        <v>167</v>
      </c>
      <c r="H192" s="138">
        <v>120</v>
      </c>
      <c r="I192" s="139"/>
      <c r="J192" s="140">
        <f>ROUND(I192*H192,2)</f>
        <v>0</v>
      </c>
      <c r="K192" s="136" t="s">
        <v>168</v>
      </c>
      <c r="L192" s="33"/>
      <c r="M192" s="141" t="s">
        <v>1</v>
      </c>
      <c r="N192" s="142" t="s">
        <v>42</v>
      </c>
      <c r="P192" s="143">
        <f>O192*H192</f>
        <v>0</v>
      </c>
      <c r="Q192" s="143">
        <v>0</v>
      </c>
      <c r="R192" s="143">
        <f>Q192*H192</f>
        <v>0</v>
      </c>
      <c r="S192" s="143">
        <v>0</v>
      </c>
      <c r="T192" s="144">
        <f>S192*H192</f>
        <v>0</v>
      </c>
      <c r="AR192" s="145" t="s">
        <v>169</v>
      </c>
      <c r="AT192" s="145" t="s">
        <v>164</v>
      </c>
      <c r="AU192" s="145" t="s">
        <v>87</v>
      </c>
      <c r="AY192" s="18" t="s">
        <v>162</v>
      </c>
      <c r="BE192" s="146">
        <f>IF(N192="základní",J192,0)</f>
        <v>0</v>
      </c>
      <c r="BF192" s="146">
        <f>IF(N192="snížená",J192,0)</f>
        <v>0</v>
      </c>
      <c r="BG192" s="146">
        <f>IF(N192="zákl. přenesená",J192,0)</f>
        <v>0</v>
      </c>
      <c r="BH192" s="146">
        <f>IF(N192="sníž. přenesená",J192,0)</f>
        <v>0</v>
      </c>
      <c r="BI192" s="146">
        <f>IF(N192="nulová",J192,0)</f>
        <v>0</v>
      </c>
      <c r="BJ192" s="18" t="s">
        <v>85</v>
      </c>
      <c r="BK192" s="146">
        <f>ROUND(I192*H192,2)</f>
        <v>0</v>
      </c>
      <c r="BL192" s="18" t="s">
        <v>169</v>
      </c>
      <c r="BM192" s="145" t="s">
        <v>1542</v>
      </c>
    </row>
    <row r="193" spans="2:65" s="1" customFormat="1" ht="28.8">
      <c r="B193" s="33"/>
      <c r="D193" s="147" t="s">
        <v>171</v>
      </c>
      <c r="F193" s="148" t="s">
        <v>1543</v>
      </c>
      <c r="I193" s="149"/>
      <c r="L193" s="33"/>
      <c r="M193" s="150"/>
      <c r="T193" s="57"/>
      <c r="AT193" s="18" t="s">
        <v>171</v>
      </c>
      <c r="AU193" s="18" t="s">
        <v>87</v>
      </c>
    </row>
    <row r="194" spans="2:65" s="1" customFormat="1" ht="21.75" customHeight="1">
      <c r="B194" s="33"/>
      <c r="C194" s="134" t="s">
        <v>411</v>
      </c>
      <c r="D194" s="134" t="s">
        <v>164</v>
      </c>
      <c r="E194" s="135" t="s">
        <v>1544</v>
      </c>
      <c r="F194" s="136" t="s">
        <v>1545</v>
      </c>
      <c r="G194" s="137" t="s">
        <v>167</v>
      </c>
      <c r="H194" s="138">
        <v>48</v>
      </c>
      <c r="I194" s="139"/>
      <c r="J194" s="140">
        <f>ROUND(I194*H194,2)</f>
        <v>0</v>
      </c>
      <c r="K194" s="136" t="s">
        <v>168</v>
      </c>
      <c r="L194" s="33"/>
      <c r="M194" s="141" t="s">
        <v>1</v>
      </c>
      <c r="N194" s="142" t="s">
        <v>42</v>
      </c>
      <c r="P194" s="143">
        <f>O194*H194</f>
        <v>0</v>
      </c>
      <c r="Q194" s="143">
        <v>0</v>
      </c>
      <c r="R194" s="143">
        <f>Q194*H194</f>
        <v>0</v>
      </c>
      <c r="S194" s="143">
        <v>0</v>
      </c>
      <c r="T194" s="144">
        <f>S194*H194</f>
        <v>0</v>
      </c>
      <c r="AR194" s="145" t="s">
        <v>169</v>
      </c>
      <c r="AT194" s="145" t="s">
        <v>164</v>
      </c>
      <c r="AU194" s="145" t="s">
        <v>87</v>
      </c>
      <c r="AY194" s="18" t="s">
        <v>162</v>
      </c>
      <c r="BE194" s="146">
        <f>IF(N194="základní",J194,0)</f>
        <v>0</v>
      </c>
      <c r="BF194" s="146">
        <f>IF(N194="snížená",J194,0)</f>
        <v>0</v>
      </c>
      <c r="BG194" s="146">
        <f>IF(N194="zákl. přenesená",J194,0)</f>
        <v>0</v>
      </c>
      <c r="BH194" s="146">
        <f>IF(N194="sníž. přenesená",J194,0)</f>
        <v>0</v>
      </c>
      <c r="BI194" s="146">
        <f>IF(N194="nulová",J194,0)</f>
        <v>0</v>
      </c>
      <c r="BJ194" s="18" t="s">
        <v>85</v>
      </c>
      <c r="BK194" s="146">
        <f>ROUND(I194*H194,2)</f>
        <v>0</v>
      </c>
      <c r="BL194" s="18" t="s">
        <v>169</v>
      </c>
      <c r="BM194" s="145" t="s">
        <v>1546</v>
      </c>
    </row>
    <row r="195" spans="2:65" s="1" customFormat="1" ht="10.199999999999999">
      <c r="B195" s="33"/>
      <c r="D195" s="147" t="s">
        <v>171</v>
      </c>
      <c r="F195" s="148" t="s">
        <v>1547</v>
      </c>
      <c r="I195" s="149"/>
      <c r="L195" s="33"/>
      <c r="M195" s="150"/>
      <c r="T195" s="57"/>
      <c r="AT195" s="18" t="s">
        <v>171</v>
      </c>
      <c r="AU195" s="18" t="s">
        <v>87</v>
      </c>
    </row>
    <row r="196" spans="2:65" s="1" customFormat="1" ht="16.5" customHeight="1">
      <c r="B196" s="33"/>
      <c r="C196" s="134" t="s">
        <v>417</v>
      </c>
      <c r="D196" s="134" t="s">
        <v>164</v>
      </c>
      <c r="E196" s="135" t="s">
        <v>1548</v>
      </c>
      <c r="F196" s="136" t="s">
        <v>1549</v>
      </c>
      <c r="G196" s="137" t="s">
        <v>167</v>
      </c>
      <c r="H196" s="138">
        <v>48</v>
      </c>
      <c r="I196" s="139"/>
      <c r="J196" s="140">
        <f>ROUND(I196*H196,2)</f>
        <v>0</v>
      </c>
      <c r="K196" s="136" t="s">
        <v>168</v>
      </c>
      <c r="L196" s="33"/>
      <c r="M196" s="141" t="s">
        <v>1</v>
      </c>
      <c r="N196" s="142" t="s">
        <v>42</v>
      </c>
      <c r="P196" s="143">
        <f>O196*H196</f>
        <v>0</v>
      </c>
      <c r="Q196" s="143">
        <v>0</v>
      </c>
      <c r="R196" s="143">
        <f>Q196*H196</f>
        <v>0</v>
      </c>
      <c r="S196" s="143">
        <v>0</v>
      </c>
      <c r="T196" s="144">
        <f>S196*H196</f>
        <v>0</v>
      </c>
      <c r="AR196" s="145" t="s">
        <v>169</v>
      </c>
      <c r="AT196" s="145" t="s">
        <v>164</v>
      </c>
      <c r="AU196" s="145" t="s">
        <v>87</v>
      </c>
      <c r="AY196" s="18" t="s">
        <v>162</v>
      </c>
      <c r="BE196" s="146">
        <f>IF(N196="základní",J196,0)</f>
        <v>0</v>
      </c>
      <c r="BF196" s="146">
        <f>IF(N196="snížená",J196,0)</f>
        <v>0</v>
      </c>
      <c r="BG196" s="146">
        <f>IF(N196="zákl. přenesená",J196,0)</f>
        <v>0</v>
      </c>
      <c r="BH196" s="146">
        <f>IF(N196="sníž. přenesená",J196,0)</f>
        <v>0</v>
      </c>
      <c r="BI196" s="146">
        <f>IF(N196="nulová",J196,0)</f>
        <v>0</v>
      </c>
      <c r="BJ196" s="18" t="s">
        <v>85</v>
      </c>
      <c r="BK196" s="146">
        <f>ROUND(I196*H196,2)</f>
        <v>0</v>
      </c>
      <c r="BL196" s="18" t="s">
        <v>169</v>
      </c>
      <c r="BM196" s="145" t="s">
        <v>1550</v>
      </c>
    </row>
    <row r="197" spans="2:65" s="1" customFormat="1" ht="10.199999999999999">
      <c r="B197" s="33"/>
      <c r="D197" s="147" t="s">
        <v>171</v>
      </c>
      <c r="F197" s="148" t="s">
        <v>1551</v>
      </c>
      <c r="I197" s="149"/>
      <c r="L197" s="33"/>
      <c r="M197" s="150"/>
      <c r="T197" s="57"/>
      <c r="AT197" s="18" t="s">
        <v>171</v>
      </c>
      <c r="AU197" s="18" t="s">
        <v>87</v>
      </c>
    </row>
    <row r="198" spans="2:65" s="1" customFormat="1" ht="21.75" customHeight="1">
      <c r="B198" s="33"/>
      <c r="C198" s="134" t="s">
        <v>423</v>
      </c>
      <c r="D198" s="134" t="s">
        <v>164</v>
      </c>
      <c r="E198" s="135" t="s">
        <v>1552</v>
      </c>
      <c r="F198" s="136" t="s">
        <v>1553</v>
      </c>
      <c r="G198" s="137" t="s">
        <v>167</v>
      </c>
      <c r="H198" s="138">
        <v>72</v>
      </c>
      <c r="I198" s="139"/>
      <c r="J198" s="140">
        <f>ROUND(I198*H198,2)</f>
        <v>0</v>
      </c>
      <c r="K198" s="136" t="s">
        <v>168</v>
      </c>
      <c r="L198" s="33"/>
      <c r="M198" s="141" t="s">
        <v>1</v>
      </c>
      <c r="N198" s="142" t="s">
        <v>42</v>
      </c>
      <c r="P198" s="143">
        <f>O198*H198</f>
        <v>0</v>
      </c>
      <c r="Q198" s="143">
        <v>0</v>
      </c>
      <c r="R198" s="143">
        <f>Q198*H198</f>
        <v>0</v>
      </c>
      <c r="S198" s="143">
        <v>0</v>
      </c>
      <c r="T198" s="144">
        <f>S198*H198</f>
        <v>0</v>
      </c>
      <c r="AR198" s="145" t="s">
        <v>169</v>
      </c>
      <c r="AT198" s="145" t="s">
        <v>164</v>
      </c>
      <c r="AU198" s="145" t="s">
        <v>87</v>
      </c>
      <c r="AY198" s="18" t="s">
        <v>162</v>
      </c>
      <c r="BE198" s="146">
        <f>IF(N198="základní",J198,0)</f>
        <v>0</v>
      </c>
      <c r="BF198" s="146">
        <f>IF(N198="snížená",J198,0)</f>
        <v>0</v>
      </c>
      <c r="BG198" s="146">
        <f>IF(N198="zákl. přenesená",J198,0)</f>
        <v>0</v>
      </c>
      <c r="BH198" s="146">
        <f>IF(N198="sníž. přenesená",J198,0)</f>
        <v>0</v>
      </c>
      <c r="BI198" s="146">
        <f>IF(N198="nulová",J198,0)</f>
        <v>0</v>
      </c>
      <c r="BJ198" s="18" t="s">
        <v>85</v>
      </c>
      <c r="BK198" s="146">
        <f>ROUND(I198*H198,2)</f>
        <v>0</v>
      </c>
      <c r="BL198" s="18" t="s">
        <v>169</v>
      </c>
      <c r="BM198" s="145" t="s">
        <v>1554</v>
      </c>
    </row>
    <row r="199" spans="2:65" s="1" customFormat="1" ht="10.199999999999999">
      <c r="B199" s="33"/>
      <c r="D199" s="147" t="s">
        <v>171</v>
      </c>
      <c r="F199" s="148" t="s">
        <v>1555</v>
      </c>
      <c r="I199" s="149"/>
      <c r="L199" s="33"/>
      <c r="M199" s="150"/>
      <c r="T199" s="57"/>
      <c r="AT199" s="18" t="s">
        <v>171</v>
      </c>
      <c r="AU199" s="18" t="s">
        <v>87</v>
      </c>
    </row>
    <row r="200" spans="2:65" s="1" customFormat="1" ht="21.75" customHeight="1">
      <c r="B200" s="33"/>
      <c r="C200" s="134" t="s">
        <v>430</v>
      </c>
      <c r="D200" s="134" t="s">
        <v>164</v>
      </c>
      <c r="E200" s="135" t="s">
        <v>1556</v>
      </c>
      <c r="F200" s="136" t="s">
        <v>1557</v>
      </c>
      <c r="G200" s="137" t="s">
        <v>167</v>
      </c>
      <c r="H200" s="138">
        <v>72</v>
      </c>
      <c r="I200" s="139"/>
      <c r="J200" s="140">
        <f>ROUND(I200*H200,2)</f>
        <v>0</v>
      </c>
      <c r="K200" s="136" t="s">
        <v>168</v>
      </c>
      <c r="L200" s="33"/>
      <c r="M200" s="141" t="s">
        <v>1</v>
      </c>
      <c r="N200" s="142" t="s">
        <v>42</v>
      </c>
      <c r="P200" s="143">
        <f>O200*H200</f>
        <v>0</v>
      </c>
      <c r="Q200" s="143">
        <v>0</v>
      </c>
      <c r="R200" s="143">
        <f>Q200*H200</f>
        <v>0</v>
      </c>
      <c r="S200" s="143">
        <v>0</v>
      </c>
      <c r="T200" s="144">
        <f>S200*H200</f>
        <v>0</v>
      </c>
      <c r="AR200" s="145" t="s">
        <v>169</v>
      </c>
      <c r="AT200" s="145" t="s">
        <v>164</v>
      </c>
      <c r="AU200" s="145" t="s">
        <v>87</v>
      </c>
      <c r="AY200" s="18" t="s">
        <v>162</v>
      </c>
      <c r="BE200" s="146">
        <f>IF(N200="základní",J200,0)</f>
        <v>0</v>
      </c>
      <c r="BF200" s="146">
        <f>IF(N200="snížená",J200,0)</f>
        <v>0</v>
      </c>
      <c r="BG200" s="146">
        <f>IF(N200="zákl. přenesená",J200,0)</f>
        <v>0</v>
      </c>
      <c r="BH200" s="146">
        <f>IF(N200="sníž. přenesená",J200,0)</f>
        <v>0</v>
      </c>
      <c r="BI200" s="146">
        <f>IF(N200="nulová",J200,0)</f>
        <v>0</v>
      </c>
      <c r="BJ200" s="18" t="s">
        <v>85</v>
      </c>
      <c r="BK200" s="146">
        <f>ROUND(I200*H200,2)</f>
        <v>0</v>
      </c>
      <c r="BL200" s="18" t="s">
        <v>169</v>
      </c>
      <c r="BM200" s="145" t="s">
        <v>1558</v>
      </c>
    </row>
    <row r="201" spans="2:65" s="1" customFormat="1" ht="10.199999999999999">
      <c r="B201" s="33"/>
      <c r="D201" s="147" t="s">
        <v>171</v>
      </c>
      <c r="F201" s="148" t="s">
        <v>1559</v>
      </c>
      <c r="I201" s="149"/>
      <c r="L201" s="33"/>
      <c r="M201" s="192"/>
      <c r="N201" s="193"/>
      <c r="O201" s="193"/>
      <c r="P201" s="193"/>
      <c r="Q201" s="193"/>
      <c r="R201" s="193"/>
      <c r="S201" s="193"/>
      <c r="T201" s="194"/>
      <c r="AT201" s="18" t="s">
        <v>171</v>
      </c>
      <c r="AU201" s="18" t="s">
        <v>87</v>
      </c>
    </row>
    <row r="202" spans="2:65" s="1" customFormat="1" ht="6.9" customHeight="1">
      <c r="B202" s="45"/>
      <c r="C202" s="46"/>
      <c r="D202" s="46"/>
      <c r="E202" s="46"/>
      <c r="F202" s="46"/>
      <c r="G202" s="46"/>
      <c r="H202" s="46"/>
      <c r="I202" s="46"/>
      <c r="J202" s="46"/>
      <c r="K202" s="46"/>
      <c r="L202" s="33"/>
    </row>
  </sheetData>
  <sheetProtection algorithmName="SHA-512" hashValue="4uljJ5yM7Pln3Ly+ryLAtm4+2r04O5diMC0kts4/ZcYOjTHVR4HuVBUE6Yw6us76yNInDZxther4t2vl9JEhJQ==" saltValue="2mAW/vbpY25hD4U46FZoPBmdKZ+zmZpn2lB9+h7bFx+ZDK035bm0arjvUmNcW/d2Tb1xcpW+MpF6c812Eq2kDw==" spinCount="100000" sheet="1" objects="1" scenarios="1" formatColumns="0" formatRows="0" autoFilter="0"/>
  <autoFilter ref="C120:K201" xr:uid="{00000000-0009-0000-0000-000002000000}"/>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05"/>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6"/>
      <c r="M2" s="236"/>
      <c r="N2" s="236"/>
      <c r="O2" s="236"/>
      <c r="P2" s="236"/>
      <c r="Q2" s="236"/>
      <c r="R2" s="236"/>
      <c r="S2" s="236"/>
      <c r="T2" s="236"/>
      <c r="U2" s="236"/>
      <c r="V2" s="236"/>
      <c r="AT2" s="18" t="s">
        <v>93</v>
      </c>
    </row>
    <row r="3" spans="2:46" ht="6.9" customHeight="1">
      <c r="B3" s="19"/>
      <c r="C3" s="20"/>
      <c r="D3" s="20"/>
      <c r="E3" s="20"/>
      <c r="F3" s="20"/>
      <c r="G3" s="20"/>
      <c r="H3" s="20"/>
      <c r="I3" s="20"/>
      <c r="J3" s="20"/>
      <c r="K3" s="20"/>
      <c r="L3" s="21"/>
      <c r="AT3" s="18" t="s">
        <v>87</v>
      </c>
    </row>
    <row r="4" spans="2:46" ht="24.9" customHeight="1">
      <c r="B4" s="21"/>
      <c r="D4" s="22" t="s">
        <v>104</v>
      </c>
      <c r="L4" s="21"/>
      <c r="M4" s="90" t="s">
        <v>10</v>
      </c>
      <c r="AT4" s="18" t="s">
        <v>4</v>
      </c>
    </row>
    <row r="5" spans="2:46" ht="6.9" customHeight="1">
      <c r="B5" s="21"/>
      <c r="L5" s="21"/>
    </row>
    <row r="6" spans="2:46" ht="12" customHeight="1">
      <c r="B6" s="21"/>
      <c r="D6" s="28" t="s">
        <v>16</v>
      </c>
      <c r="L6" s="21"/>
    </row>
    <row r="7" spans="2:46" ht="26.25" customHeight="1">
      <c r="B7" s="21"/>
      <c r="E7" s="251" t="str">
        <f>'Rekapitulace stavby'!K6</f>
        <v>Rekonstrukce a dobudování vzdělávacích a výzkumných prostor v rámci objektu stáje antilopy losí</v>
      </c>
      <c r="F7" s="252"/>
      <c r="G7" s="252"/>
      <c r="H7" s="252"/>
      <c r="L7" s="21"/>
    </row>
    <row r="8" spans="2:46" s="1" customFormat="1" ht="12" customHeight="1">
      <c r="B8" s="33"/>
      <c r="D8" s="28" t="s">
        <v>113</v>
      </c>
      <c r="L8" s="33"/>
    </row>
    <row r="9" spans="2:46" s="1" customFormat="1" ht="16.5" customHeight="1">
      <c r="B9" s="33"/>
      <c r="E9" s="213" t="s">
        <v>1560</v>
      </c>
      <c r="F9" s="253"/>
      <c r="G9" s="253"/>
      <c r="H9" s="253"/>
      <c r="L9" s="33"/>
    </row>
    <row r="10" spans="2:46" s="1" customFormat="1" ht="10.199999999999999">
      <c r="B10" s="33"/>
      <c r="L10" s="33"/>
    </row>
    <row r="11" spans="2:46" s="1" customFormat="1" ht="12" customHeight="1">
      <c r="B11" s="33"/>
      <c r="D11" s="28" t="s">
        <v>18</v>
      </c>
      <c r="F11" s="26" t="s">
        <v>1</v>
      </c>
      <c r="I11" s="28" t="s">
        <v>19</v>
      </c>
      <c r="J11" s="26" t="s">
        <v>1</v>
      </c>
      <c r="L11" s="33"/>
    </row>
    <row r="12" spans="2:46" s="1" customFormat="1" ht="12" customHeight="1">
      <c r="B12" s="33"/>
      <c r="D12" s="28" t="s">
        <v>20</v>
      </c>
      <c r="F12" s="26" t="s">
        <v>21</v>
      </c>
      <c r="I12" s="28" t="s">
        <v>22</v>
      </c>
      <c r="J12" s="53" t="str">
        <f>'Rekapitulace stavby'!AN8</f>
        <v>9. 4. 2024</v>
      </c>
      <c r="L12" s="33"/>
    </row>
    <row r="13" spans="2:46" s="1" customFormat="1" ht="10.8" customHeight="1">
      <c r="B13" s="33"/>
      <c r="L13" s="33"/>
    </row>
    <row r="14" spans="2:46" s="1" customFormat="1" ht="12" customHeight="1">
      <c r="B14" s="33"/>
      <c r="D14" s="28" t="s">
        <v>24</v>
      </c>
      <c r="I14" s="28" t="s">
        <v>25</v>
      </c>
      <c r="J14" s="26" t="s">
        <v>1</v>
      </c>
      <c r="L14" s="33"/>
    </row>
    <row r="15" spans="2:46" s="1" customFormat="1" ht="18" customHeight="1">
      <c r="B15" s="33"/>
      <c r="E15" s="26" t="s">
        <v>26</v>
      </c>
      <c r="I15" s="28" t="s">
        <v>27</v>
      </c>
      <c r="J15" s="26" t="s">
        <v>1</v>
      </c>
      <c r="L15" s="33"/>
    </row>
    <row r="16" spans="2:46" s="1" customFormat="1" ht="6.9" customHeight="1">
      <c r="B16" s="33"/>
      <c r="L16" s="33"/>
    </row>
    <row r="17" spans="2:12" s="1" customFormat="1" ht="12" customHeight="1">
      <c r="B17" s="33"/>
      <c r="D17" s="28" t="s">
        <v>28</v>
      </c>
      <c r="I17" s="28" t="s">
        <v>25</v>
      </c>
      <c r="J17" s="29" t="str">
        <f>'Rekapitulace stavby'!AN13</f>
        <v>Vyplň údaj</v>
      </c>
      <c r="L17" s="33"/>
    </row>
    <row r="18" spans="2:12" s="1" customFormat="1" ht="18" customHeight="1">
      <c r="B18" s="33"/>
      <c r="E18" s="254" t="str">
        <f>'Rekapitulace stavby'!E14</f>
        <v>Vyplň údaj</v>
      </c>
      <c r="F18" s="235"/>
      <c r="G18" s="235"/>
      <c r="H18" s="235"/>
      <c r="I18" s="28" t="s">
        <v>27</v>
      </c>
      <c r="J18" s="29" t="str">
        <f>'Rekapitulace stavby'!AN14</f>
        <v>Vyplň údaj</v>
      </c>
      <c r="L18" s="33"/>
    </row>
    <row r="19" spans="2:12" s="1" customFormat="1" ht="6.9" customHeight="1">
      <c r="B19" s="33"/>
      <c r="L19" s="33"/>
    </row>
    <row r="20" spans="2:12" s="1" customFormat="1" ht="12" customHeight="1">
      <c r="B20" s="33"/>
      <c r="D20" s="28" t="s">
        <v>30</v>
      </c>
      <c r="I20" s="28" t="s">
        <v>25</v>
      </c>
      <c r="J20" s="26" t="s">
        <v>1</v>
      </c>
      <c r="L20" s="33"/>
    </row>
    <row r="21" spans="2:12" s="1" customFormat="1" ht="18" customHeight="1">
      <c r="B21" s="33"/>
      <c r="E21" s="26" t="s">
        <v>31</v>
      </c>
      <c r="I21" s="28" t="s">
        <v>27</v>
      </c>
      <c r="J21" s="26" t="s">
        <v>1</v>
      </c>
      <c r="L21" s="33"/>
    </row>
    <row r="22" spans="2:12" s="1" customFormat="1" ht="6.9" customHeight="1">
      <c r="B22" s="33"/>
      <c r="L22" s="33"/>
    </row>
    <row r="23" spans="2:12" s="1" customFormat="1" ht="12" customHeight="1">
      <c r="B23" s="33"/>
      <c r="D23" s="28" t="s">
        <v>33</v>
      </c>
      <c r="I23" s="28" t="s">
        <v>25</v>
      </c>
      <c r="J23" s="26" t="s">
        <v>1</v>
      </c>
      <c r="L23" s="33"/>
    </row>
    <row r="24" spans="2:12" s="1" customFormat="1" ht="18" customHeight="1">
      <c r="B24" s="33"/>
      <c r="E24" s="26" t="s">
        <v>34</v>
      </c>
      <c r="I24" s="28" t="s">
        <v>27</v>
      </c>
      <c r="J24" s="26" t="s">
        <v>1</v>
      </c>
      <c r="L24" s="33"/>
    </row>
    <row r="25" spans="2:12" s="1" customFormat="1" ht="6.9" customHeight="1">
      <c r="B25" s="33"/>
      <c r="L25" s="33"/>
    </row>
    <row r="26" spans="2:12" s="1" customFormat="1" ht="12" customHeight="1">
      <c r="B26" s="33"/>
      <c r="D26" s="28" t="s">
        <v>35</v>
      </c>
      <c r="L26" s="33"/>
    </row>
    <row r="27" spans="2:12" s="7" customFormat="1" ht="119.25" customHeight="1">
      <c r="B27" s="91"/>
      <c r="E27" s="240" t="s">
        <v>117</v>
      </c>
      <c r="F27" s="240"/>
      <c r="G27" s="240"/>
      <c r="H27" s="240"/>
      <c r="L27" s="91"/>
    </row>
    <row r="28" spans="2:12" s="1" customFormat="1" ht="6.9" customHeight="1">
      <c r="B28" s="33"/>
      <c r="L28" s="33"/>
    </row>
    <row r="29" spans="2:12" s="1" customFormat="1" ht="6.9" customHeight="1">
      <c r="B29" s="33"/>
      <c r="D29" s="54"/>
      <c r="E29" s="54"/>
      <c r="F29" s="54"/>
      <c r="G29" s="54"/>
      <c r="H29" s="54"/>
      <c r="I29" s="54"/>
      <c r="J29" s="54"/>
      <c r="K29" s="54"/>
      <c r="L29" s="33"/>
    </row>
    <row r="30" spans="2:12" s="1" customFormat="1" ht="25.35" customHeight="1">
      <c r="B30" s="33"/>
      <c r="D30" s="92" t="s">
        <v>37</v>
      </c>
      <c r="J30" s="67">
        <f>ROUND(J120, 2)</f>
        <v>0</v>
      </c>
      <c r="L30" s="33"/>
    </row>
    <row r="31" spans="2:12" s="1" customFormat="1" ht="6.9" customHeight="1">
      <c r="B31" s="33"/>
      <c r="D31" s="54"/>
      <c r="E31" s="54"/>
      <c r="F31" s="54"/>
      <c r="G31" s="54"/>
      <c r="H31" s="54"/>
      <c r="I31" s="54"/>
      <c r="J31" s="54"/>
      <c r="K31" s="54"/>
      <c r="L31" s="33"/>
    </row>
    <row r="32" spans="2:12" s="1" customFormat="1" ht="14.4" customHeight="1">
      <c r="B32" s="33"/>
      <c r="F32" s="36" t="s">
        <v>39</v>
      </c>
      <c r="I32" s="36" t="s">
        <v>38</v>
      </c>
      <c r="J32" s="36" t="s">
        <v>40</v>
      </c>
      <c r="L32" s="33"/>
    </row>
    <row r="33" spans="2:12" s="1" customFormat="1" ht="14.4" customHeight="1">
      <c r="B33" s="33"/>
      <c r="D33" s="56" t="s">
        <v>41</v>
      </c>
      <c r="E33" s="28" t="s">
        <v>42</v>
      </c>
      <c r="F33" s="93">
        <f>ROUND((SUM(BE120:BE204)),  2)</f>
        <v>0</v>
      </c>
      <c r="I33" s="94">
        <v>0.21</v>
      </c>
      <c r="J33" s="93">
        <f>ROUND(((SUM(BE120:BE204))*I33),  2)</f>
        <v>0</v>
      </c>
      <c r="L33" s="33"/>
    </row>
    <row r="34" spans="2:12" s="1" customFormat="1" ht="14.4" customHeight="1">
      <c r="B34" s="33"/>
      <c r="E34" s="28" t="s">
        <v>43</v>
      </c>
      <c r="F34" s="93">
        <f>ROUND((SUM(BF120:BF204)),  2)</f>
        <v>0</v>
      </c>
      <c r="I34" s="94">
        <v>0.12</v>
      </c>
      <c r="J34" s="93">
        <f>ROUND(((SUM(BF120:BF204))*I34),  2)</f>
        <v>0</v>
      </c>
      <c r="L34" s="33"/>
    </row>
    <row r="35" spans="2:12" s="1" customFormat="1" ht="14.4" hidden="1" customHeight="1">
      <c r="B35" s="33"/>
      <c r="E35" s="28" t="s">
        <v>44</v>
      </c>
      <c r="F35" s="93">
        <f>ROUND((SUM(BG120:BG204)),  2)</f>
        <v>0</v>
      </c>
      <c r="I35" s="94">
        <v>0.21</v>
      </c>
      <c r="J35" s="93">
        <f>0</f>
        <v>0</v>
      </c>
      <c r="L35" s="33"/>
    </row>
    <row r="36" spans="2:12" s="1" customFormat="1" ht="14.4" hidden="1" customHeight="1">
      <c r="B36" s="33"/>
      <c r="E36" s="28" t="s">
        <v>45</v>
      </c>
      <c r="F36" s="93">
        <f>ROUND((SUM(BH120:BH204)),  2)</f>
        <v>0</v>
      </c>
      <c r="I36" s="94">
        <v>0.12</v>
      </c>
      <c r="J36" s="93">
        <f>0</f>
        <v>0</v>
      </c>
      <c r="L36" s="33"/>
    </row>
    <row r="37" spans="2:12" s="1" customFormat="1" ht="14.4" hidden="1" customHeight="1">
      <c r="B37" s="33"/>
      <c r="E37" s="28" t="s">
        <v>46</v>
      </c>
      <c r="F37" s="93">
        <f>ROUND((SUM(BI120:BI204)),  2)</f>
        <v>0</v>
      </c>
      <c r="I37" s="94">
        <v>0</v>
      </c>
      <c r="J37" s="93">
        <f>0</f>
        <v>0</v>
      </c>
      <c r="L37" s="33"/>
    </row>
    <row r="38" spans="2:12" s="1" customFormat="1" ht="6.9" customHeight="1">
      <c r="B38" s="33"/>
      <c r="L38" s="33"/>
    </row>
    <row r="39" spans="2:12" s="1" customFormat="1" ht="25.35" customHeight="1">
      <c r="B39" s="33"/>
      <c r="C39" s="95"/>
      <c r="D39" s="96" t="s">
        <v>47</v>
      </c>
      <c r="E39" s="58"/>
      <c r="F39" s="58"/>
      <c r="G39" s="97" t="s">
        <v>48</v>
      </c>
      <c r="H39" s="98" t="s">
        <v>49</v>
      </c>
      <c r="I39" s="58"/>
      <c r="J39" s="99">
        <f>SUM(J30:J37)</f>
        <v>0</v>
      </c>
      <c r="K39" s="100"/>
      <c r="L39" s="33"/>
    </row>
    <row r="40" spans="2:12" s="1" customFormat="1" ht="14.4" customHeight="1">
      <c r="B40" s="33"/>
      <c r="L40" s="33"/>
    </row>
    <row r="41" spans="2:12" ht="14.4" customHeight="1">
      <c r="B41" s="21"/>
      <c r="L41" s="21"/>
    </row>
    <row r="42" spans="2:12" ht="14.4" customHeight="1">
      <c r="B42" s="21"/>
      <c r="L42" s="21"/>
    </row>
    <row r="43" spans="2:12" ht="14.4" customHeight="1">
      <c r="B43" s="21"/>
      <c r="L43" s="21"/>
    </row>
    <row r="44" spans="2:12" ht="14.4" customHeight="1">
      <c r="B44" s="21"/>
      <c r="L44" s="21"/>
    </row>
    <row r="45" spans="2:12" ht="14.4" customHeight="1">
      <c r="B45" s="21"/>
      <c r="L45" s="21"/>
    </row>
    <row r="46" spans="2:12" ht="14.4" customHeight="1">
      <c r="B46" s="21"/>
      <c r="L46" s="21"/>
    </row>
    <row r="47" spans="2:12" ht="14.4" customHeight="1">
      <c r="B47" s="21"/>
      <c r="L47" s="21"/>
    </row>
    <row r="48" spans="2:12" ht="14.4" customHeight="1">
      <c r="B48" s="21"/>
      <c r="L48" s="21"/>
    </row>
    <row r="49" spans="2:12" ht="14.4" customHeight="1">
      <c r="B49" s="21"/>
      <c r="L49" s="21"/>
    </row>
    <row r="50" spans="2:12" s="1" customFormat="1" ht="14.4" customHeight="1">
      <c r="B50" s="33"/>
      <c r="D50" s="42" t="s">
        <v>50</v>
      </c>
      <c r="E50" s="43"/>
      <c r="F50" s="43"/>
      <c r="G50" s="42" t="s">
        <v>51</v>
      </c>
      <c r="H50" s="43"/>
      <c r="I50" s="43"/>
      <c r="J50" s="43"/>
      <c r="K50" s="43"/>
      <c r="L50" s="33"/>
    </row>
    <row r="51" spans="2:12" ht="10.199999999999999">
      <c r="B51" s="21"/>
      <c r="L51" s="21"/>
    </row>
    <row r="52" spans="2:12" ht="10.199999999999999">
      <c r="B52" s="21"/>
      <c r="L52" s="21"/>
    </row>
    <row r="53" spans="2:12" ht="10.199999999999999">
      <c r="B53" s="21"/>
      <c r="L53" s="21"/>
    </row>
    <row r="54" spans="2:12" ht="10.199999999999999">
      <c r="B54" s="21"/>
      <c r="L54" s="21"/>
    </row>
    <row r="55" spans="2:12" ht="10.199999999999999">
      <c r="B55" s="21"/>
      <c r="L55" s="21"/>
    </row>
    <row r="56" spans="2:12" ht="10.199999999999999">
      <c r="B56" s="21"/>
      <c r="L56" s="21"/>
    </row>
    <row r="57" spans="2:12" ht="10.199999999999999">
      <c r="B57" s="21"/>
      <c r="L57" s="21"/>
    </row>
    <row r="58" spans="2:12" ht="10.199999999999999">
      <c r="B58" s="21"/>
      <c r="L58" s="21"/>
    </row>
    <row r="59" spans="2:12" ht="10.199999999999999">
      <c r="B59" s="21"/>
      <c r="L59" s="21"/>
    </row>
    <row r="60" spans="2:12" ht="10.199999999999999">
      <c r="B60" s="21"/>
      <c r="L60" s="21"/>
    </row>
    <row r="61" spans="2:12" s="1" customFormat="1" ht="13.2">
      <c r="B61" s="33"/>
      <c r="D61" s="44" t="s">
        <v>52</v>
      </c>
      <c r="E61" s="35"/>
      <c r="F61" s="101" t="s">
        <v>53</v>
      </c>
      <c r="G61" s="44" t="s">
        <v>52</v>
      </c>
      <c r="H61" s="35"/>
      <c r="I61" s="35"/>
      <c r="J61" s="102" t="s">
        <v>53</v>
      </c>
      <c r="K61" s="35"/>
      <c r="L61" s="33"/>
    </row>
    <row r="62" spans="2:12" ht="10.199999999999999">
      <c r="B62" s="21"/>
      <c r="L62" s="21"/>
    </row>
    <row r="63" spans="2:12" ht="10.199999999999999">
      <c r="B63" s="21"/>
      <c r="L63" s="21"/>
    </row>
    <row r="64" spans="2:12" ht="10.199999999999999">
      <c r="B64" s="21"/>
      <c r="L64" s="21"/>
    </row>
    <row r="65" spans="2:12" s="1" customFormat="1" ht="13.2">
      <c r="B65" s="33"/>
      <c r="D65" s="42" t="s">
        <v>54</v>
      </c>
      <c r="E65" s="43"/>
      <c r="F65" s="43"/>
      <c r="G65" s="42" t="s">
        <v>55</v>
      </c>
      <c r="H65" s="43"/>
      <c r="I65" s="43"/>
      <c r="J65" s="43"/>
      <c r="K65" s="43"/>
      <c r="L65" s="33"/>
    </row>
    <row r="66" spans="2:12" ht="10.199999999999999">
      <c r="B66" s="21"/>
      <c r="L66" s="21"/>
    </row>
    <row r="67" spans="2:12" ht="10.199999999999999">
      <c r="B67" s="21"/>
      <c r="L67" s="21"/>
    </row>
    <row r="68" spans="2:12" ht="10.199999999999999">
      <c r="B68" s="21"/>
      <c r="L68" s="21"/>
    </row>
    <row r="69" spans="2:12" ht="10.199999999999999">
      <c r="B69" s="21"/>
      <c r="L69" s="21"/>
    </row>
    <row r="70" spans="2:12" ht="10.199999999999999">
      <c r="B70" s="21"/>
      <c r="L70" s="21"/>
    </row>
    <row r="71" spans="2:12" ht="10.199999999999999">
      <c r="B71" s="21"/>
      <c r="L71" s="21"/>
    </row>
    <row r="72" spans="2:12" ht="10.199999999999999">
      <c r="B72" s="21"/>
      <c r="L72" s="21"/>
    </row>
    <row r="73" spans="2:12" ht="10.199999999999999">
      <c r="B73" s="21"/>
      <c r="L73" s="21"/>
    </row>
    <row r="74" spans="2:12" ht="10.199999999999999">
      <c r="B74" s="21"/>
      <c r="L74" s="21"/>
    </row>
    <row r="75" spans="2:12" ht="10.199999999999999">
      <c r="B75" s="21"/>
      <c r="L75" s="21"/>
    </row>
    <row r="76" spans="2:12" s="1" customFormat="1" ht="13.2">
      <c r="B76" s="33"/>
      <c r="D76" s="44" t="s">
        <v>52</v>
      </c>
      <c r="E76" s="35"/>
      <c r="F76" s="101" t="s">
        <v>53</v>
      </c>
      <c r="G76" s="44" t="s">
        <v>52</v>
      </c>
      <c r="H76" s="35"/>
      <c r="I76" s="35"/>
      <c r="J76" s="102" t="s">
        <v>53</v>
      </c>
      <c r="K76" s="35"/>
      <c r="L76" s="33"/>
    </row>
    <row r="77" spans="2:12" s="1" customFormat="1" ht="14.4" customHeight="1">
      <c r="B77" s="45"/>
      <c r="C77" s="46"/>
      <c r="D77" s="46"/>
      <c r="E77" s="46"/>
      <c r="F77" s="46"/>
      <c r="G77" s="46"/>
      <c r="H77" s="46"/>
      <c r="I77" s="46"/>
      <c r="J77" s="46"/>
      <c r="K77" s="46"/>
      <c r="L77" s="33"/>
    </row>
    <row r="81" spans="2:47" s="1" customFormat="1" ht="6.9" customHeight="1">
      <c r="B81" s="47"/>
      <c r="C81" s="48"/>
      <c r="D81" s="48"/>
      <c r="E81" s="48"/>
      <c r="F81" s="48"/>
      <c r="G81" s="48"/>
      <c r="H81" s="48"/>
      <c r="I81" s="48"/>
      <c r="J81" s="48"/>
      <c r="K81" s="48"/>
      <c r="L81" s="33"/>
    </row>
    <row r="82" spans="2:47" s="1" customFormat="1" ht="24.9" customHeight="1">
      <c r="B82" s="33"/>
      <c r="C82" s="22" t="s">
        <v>118</v>
      </c>
      <c r="L82" s="33"/>
    </row>
    <row r="83" spans="2:47" s="1" customFormat="1" ht="6.9" customHeight="1">
      <c r="B83" s="33"/>
      <c r="L83" s="33"/>
    </row>
    <row r="84" spans="2:47" s="1" customFormat="1" ht="12" customHeight="1">
      <c r="B84" s="33"/>
      <c r="C84" s="28" t="s">
        <v>16</v>
      </c>
      <c r="L84" s="33"/>
    </row>
    <row r="85" spans="2:47" s="1" customFormat="1" ht="26.25" customHeight="1">
      <c r="B85" s="33"/>
      <c r="E85" s="251" t="str">
        <f>E7</f>
        <v>Rekonstrukce a dobudování vzdělávacích a výzkumných prostor v rámci objektu stáje antilopy losí</v>
      </c>
      <c r="F85" s="252"/>
      <c r="G85" s="252"/>
      <c r="H85" s="252"/>
      <c r="L85" s="33"/>
    </row>
    <row r="86" spans="2:47" s="1" customFormat="1" ht="12" customHeight="1">
      <c r="B86" s="33"/>
      <c r="C86" s="28" t="s">
        <v>113</v>
      </c>
      <c r="L86" s="33"/>
    </row>
    <row r="87" spans="2:47" s="1" customFormat="1" ht="16.5" customHeight="1">
      <c r="B87" s="33"/>
      <c r="E87" s="213" t="str">
        <f>E9</f>
        <v>03 - Vzduchotechnika+vytápění</v>
      </c>
      <c r="F87" s="253"/>
      <c r="G87" s="253"/>
      <c r="H87" s="253"/>
      <c r="L87" s="33"/>
    </row>
    <row r="88" spans="2:47" s="1" customFormat="1" ht="6.9" customHeight="1">
      <c r="B88" s="33"/>
      <c r="L88" s="33"/>
    </row>
    <row r="89" spans="2:47" s="1" customFormat="1" ht="12" customHeight="1">
      <c r="B89" s="33"/>
      <c r="C89" s="28" t="s">
        <v>20</v>
      </c>
      <c r="F89" s="26" t="str">
        <f>F12</f>
        <v>Praha Suchdol</v>
      </c>
      <c r="I89" s="28" t="s">
        <v>22</v>
      </c>
      <c r="J89" s="53" t="str">
        <f>IF(J12="","",J12)</f>
        <v>9. 4. 2024</v>
      </c>
      <c r="L89" s="33"/>
    </row>
    <row r="90" spans="2:47" s="1" customFormat="1" ht="6.9" customHeight="1">
      <c r="B90" s="33"/>
      <c r="L90" s="33"/>
    </row>
    <row r="91" spans="2:47" s="1" customFormat="1" ht="25.65" customHeight="1">
      <c r="B91" s="33"/>
      <c r="C91" s="28" t="s">
        <v>24</v>
      </c>
      <c r="F91" s="26" t="str">
        <f>E15</f>
        <v>Fakulta tropického zemědělství,ČZU v Praze</v>
      </c>
      <c r="I91" s="28" t="s">
        <v>30</v>
      </c>
      <c r="J91" s="31" t="str">
        <f>E21</f>
        <v>LZ-PROJEKT plus s.r.o.</v>
      </c>
      <c r="L91" s="33"/>
    </row>
    <row r="92" spans="2:47" s="1" customFormat="1" ht="15.15" customHeight="1">
      <c r="B92" s="33"/>
      <c r="C92" s="28" t="s">
        <v>28</v>
      </c>
      <c r="F92" s="26" t="str">
        <f>IF(E18="","",E18)</f>
        <v>Vyplň údaj</v>
      </c>
      <c r="I92" s="28" t="s">
        <v>33</v>
      </c>
      <c r="J92" s="31" t="str">
        <f>E24</f>
        <v>Fajfrová Irena</v>
      </c>
      <c r="L92" s="33"/>
    </row>
    <row r="93" spans="2:47" s="1" customFormat="1" ht="10.35" customHeight="1">
      <c r="B93" s="33"/>
      <c r="L93" s="33"/>
    </row>
    <row r="94" spans="2:47" s="1" customFormat="1" ht="29.25" customHeight="1">
      <c r="B94" s="33"/>
      <c r="C94" s="103" t="s">
        <v>119</v>
      </c>
      <c r="D94" s="95"/>
      <c r="E94" s="95"/>
      <c r="F94" s="95"/>
      <c r="G94" s="95"/>
      <c r="H94" s="95"/>
      <c r="I94" s="95"/>
      <c r="J94" s="104" t="s">
        <v>120</v>
      </c>
      <c r="K94" s="95"/>
      <c r="L94" s="33"/>
    </row>
    <row r="95" spans="2:47" s="1" customFormat="1" ht="10.35" customHeight="1">
      <c r="B95" s="33"/>
      <c r="L95" s="33"/>
    </row>
    <row r="96" spans="2:47" s="1" customFormat="1" ht="22.8" customHeight="1">
      <c r="B96" s="33"/>
      <c r="C96" s="105" t="s">
        <v>121</v>
      </c>
      <c r="J96" s="67">
        <f>J120</f>
        <v>0</v>
      </c>
      <c r="L96" s="33"/>
      <c r="AU96" s="18" t="s">
        <v>122</v>
      </c>
    </row>
    <row r="97" spans="2:12" s="8" customFormat="1" ht="24.9" customHeight="1">
      <c r="B97" s="106"/>
      <c r="D97" s="107" t="s">
        <v>133</v>
      </c>
      <c r="E97" s="108"/>
      <c r="F97" s="108"/>
      <c r="G97" s="108"/>
      <c r="H97" s="108"/>
      <c r="I97" s="108"/>
      <c r="J97" s="109">
        <f>J121</f>
        <v>0</v>
      </c>
      <c r="L97" s="106"/>
    </row>
    <row r="98" spans="2:12" s="9" customFormat="1" ht="19.95" customHeight="1">
      <c r="B98" s="110"/>
      <c r="D98" s="111" t="s">
        <v>1561</v>
      </c>
      <c r="E98" s="112"/>
      <c r="F98" s="112"/>
      <c r="G98" s="112"/>
      <c r="H98" s="112"/>
      <c r="I98" s="112"/>
      <c r="J98" s="113">
        <f>J122</f>
        <v>0</v>
      </c>
      <c r="L98" s="110"/>
    </row>
    <row r="99" spans="2:12" s="9" customFormat="1" ht="14.85" customHeight="1">
      <c r="B99" s="110"/>
      <c r="D99" s="111" t="s">
        <v>1562</v>
      </c>
      <c r="E99" s="112"/>
      <c r="F99" s="112"/>
      <c r="G99" s="112"/>
      <c r="H99" s="112"/>
      <c r="I99" s="112"/>
      <c r="J99" s="113">
        <f>J123</f>
        <v>0</v>
      </c>
      <c r="L99" s="110"/>
    </row>
    <row r="100" spans="2:12" s="9" customFormat="1" ht="21.75" customHeight="1">
      <c r="B100" s="110"/>
      <c r="D100" s="111" t="s">
        <v>1563</v>
      </c>
      <c r="E100" s="112"/>
      <c r="F100" s="112"/>
      <c r="G100" s="112"/>
      <c r="H100" s="112"/>
      <c r="I100" s="112"/>
      <c r="J100" s="113">
        <f>J182</f>
        <v>0</v>
      </c>
      <c r="L100" s="110"/>
    </row>
    <row r="101" spans="2:12" s="1" customFormat="1" ht="21.75" customHeight="1">
      <c r="B101" s="33"/>
      <c r="L101" s="33"/>
    </row>
    <row r="102" spans="2:12" s="1" customFormat="1" ht="6.9" customHeight="1">
      <c r="B102" s="45"/>
      <c r="C102" s="46"/>
      <c r="D102" s="46"/>
      <c r="E102" s="46"/>
      <c r="F102" s="46"/>
      <c r="G102" s="46"/>
      <c r="H102" s="46"/>
      <c r="I102" s="46"/>
      <c r="J102" s="46"/>
      <c r="K102" s="46"/>
      <c r="L102" s="33"/>
    </row>
    <row r="106" spans="2:12" s="1" customFormat="1" ht="6.9" customHeight="1">
      <c r="B106" s="47"/>
      <c r="C106" s="48"/>
      <c r="D106" s="48"/>
      <c r="E106" s="48"/>
      <c r="F106" s="48"/>
      <c r="G106" s="48"/>
      <c r="H106" s="48"/>
      <c r="I106" s="48"/>
      <c r="J106" s="48"/>
      <c r="K106" s="48"/>
      <c r="L106" s="33"/>
    </row>
    <row r="107" spans="2:12" s="1" customFormat="1" ht="24.9" customHeight="1">
      <c r="B107" s="33"/>
      <c r="C107" s="22" t="s">
        <v>147</v>
      </c>
      <c r="L107" s="33"/>
    </row>
    <row r="108" spans="2:12" s="1" customFormat="1" ht="6.9" customHeight="1">
      <c r="B108" s="33"/>
      <c r="L108" s="33"/>
    </row>
    <row r="109" spans="2:12" s="1" customFormat="1" ht="12" customHeight="1">
      <c r="B109" s="33"/>
      <c r="C109" s="28" t="s">
        <v>16</v>
      </c>
      <c r="L109" s="33"/>
    </row>
    <row r="110" spans="2:12" s="1" customFormat="1" ht="26.25" customHeight="1">
      <c r="B110" s="33"/>
      <c r="E110" s="251" t="str">
        <f>E7</f>
        <v>Rekonstrukce a dobudování vzdělávacích a výzkumných prostor v rámci objektu stáje antilopy losí</v>
      </c>
      <c r="F110" s="252"/>
      <c r="G110" s="252"/>
      <c r="H110" s="252"/>
      <c r="L110" s="33"/>
    </row>
    <row r="111" spans="2:12" s="1" customFormat="1" ht="12" customHeight="1">
      <c r="B111" s="33"/>
      <c r="C111" s="28" t="s">
        <v>113</v>
      </c>
      <c r="L111" s="33"/>
    </row>
    <row r="112" spans="2:12" s="1" customFormat="1" ht="16.5" customHeight="1">
      <c r="B112" s="33"/>
      <c r="E112" s="213" t="str">
        <f>E9</f>
        <v>03 - Vzduchotechnika+vytápění</v>
      </c>
      <c r="F112" s="253"/>
      <c r="G112" s="253"/>
      <c r="H112" s="253"/>
      <c r="L112" s="33"/>
    </row>
    <row r="113" spans="2:65" s="1" customFormat="1" ht="6.9" customHeight="1">
      <c r="B113" s="33"/>
      <c r="L113" s="33"/>
    </row>
    <row r="114" spans="2:65" s="1" customFormat="1" ht="12" customHeight="1">
      <c r="B114" s="33"/>
      <c r="C114" s="28" t="s">
        <v>20</v>
      </c>
      <c r="F114" s="26" t="str">
        <f>F12</f>
        <v>Praha Suchdol</v>
      </c>
      <c r="I114" s="28" t="s">
        <v>22</v>
      </c>
      <c r="J114" s="53" t="str">
        <f>IF(J12="","",J12)</f>
        <v>9. 4. 2024</v>
      </c>
      <c r="L114" s="33"/>
    </row>
    <row r="115" spans="2:65" s="1" customFormat="1" ht="6.9" customHeight="1">
      <c r="B115" s="33"/>
      <c r="L115" s="33"/>
    </row>
    <row r="116" spans="2:65" s="1" customFormat="1" ht="25.65" customHeight="1">
      <c r="B116" s="33"/>
      <c r="C116" s="28" t="s">
        <v>24</v>
      </c>
      <c r="F116" s="26" t="str">
        <f>E15</f>
        <v>Fakulta tropického zemědělství,ČZU v Praze</v>
      </c>
      <c r="I116" s="28" t="s">
        <v>30</v>
      </c>
      <c r="J116" s="31" t="str">
        <f>E21</f>
        <v>LZ-PROJEKT plus s.r.o.</v>
      </c>
      <c r="L116" s="33"/>
    </row>
    <row r="117" spans="2:65" s="1" customFormat="1" ht="15.15" customHeight="1">
      <c r="B117" s="33"/>
      <c r="C117" s="28" t="s">
        <v>28</v>
      </c>
      <c r="F117" s="26" t="str">
        <f>IF(E18="","",E18)</f>
        <v>Vyplň údaj</v>
      </c>
      <c r="I117" s="28" t="s">
        <v>33</v>
      </c>
      <c r="J117" s="31" t="str">
        <f>E24</f>
        <v>Fajfrová Irena</v>
      </c>
      <c r="L117" s="33"/>
    </row>
    <row r="118" spans="2:65" s="1" customFormat="1" ht="10.35" customHeight="1">
      <c r="B118" s="33"/>
      <c r="L118" s="33"/>
    </row>
    <row r="119" spans="2:65" s="10" customFormat="1" ht="29.25" customHeight="1">
      <c r="B119" s="114"/>
      <c r="C119" s="115" t="s">
        <v>148</v>
      </c>
      <c r="D119" s="116" t="s">
        <v>62</v>
      </c>
      <c r="E119" s="116" t="s">
        <v>58</v>
      </c>
      <c r="F119" s="116" t="s">
        <v>59</v>
      </c>
      <c r="G119" s="116" t="s">
        <v>149</v>
      </c>
      <c r="H119" s="116" t="s">
        <v>150</v>
      </c>
      <c r="I119" s="116" t="s">
        <v>151</v>
      </c>
      <c r="J119" s="116" t="s">
        <v>120</v>
      </c>
      <c r="K119" s="117" t="s">
        <v>152</v>
      </c>
      <c r="L119" s="114"/>
      <c r="M119" s="60" t="s">
        <v>1</v>
      </c>
      <c r="N119" s="61" t="s">
        <v>41</v>
      </c>
      <c r="O119" s="61" t="s">
        <v>153</v>
      </c>
      <c r="P119" s="61" t="s">
        <v>154</v>
      </c>
      <c r="Q119" s="61" t="s">
        <v>155</v>
      </c>
      <c r="R119" s="61" t="s">
        <v>156</v>
      </c>
      <c r="S119" s="61" t="s">
        <v>157</v>
      </c>
      <c r="T119" s="62" t="s">
        <v>158</v>
      </c>
    </row>
    <row r="120" spans="2:65" s="1" customFormat="1" ht="22.8" customHeight="1">
      <c r="B120" s="33"/>
      <c r="C120" s="65" t="s">
        <v>159</v>
      </c>
      <c r="J120" s="118">
        <f>BK120</f>
        <v>0</v>
      </c>
      <c r="L120" s="33"/>
      <c r="M120" s="63"/>
      <c r="N120" s="54"/>
      <c r="O120" s="54"/>
      <c r="P120" s="119">
        <f>P121</f>
        <v>0</v>
      </c>
      <c r="Q120" s="54"/>
      <c r="R120" s="119">
        <f>R121</f>
        <v>0</v>
      </c>
      <c r="S120" s="54"/>
      <c r="T120" s="120">
        <f>T121</f>
        <v>0</v>
      </c>
      <c r="AT120" s="18" t="s">
        <v>76</v>
      </c>
      <c r="AU120" s="18" t="s">
        <v>122</v>
      </c>
      <c r="BK120" s="121">
        <f>BK121</f>
        <v>0</v>
      </c>
    </row>
    <row r="121" spans="2:65" s="11" customFormat="1" ht="25.95" customHeight="1">
      <c r="B121" s="122"/>
      <c r="D121" s="123" t="s">
        <v>76</v>
      </c>
      <c r="E121" s="124" t="s">
        <v>685</v>
      </c>
      <c r="F121" s="124" t="s">
        <v>686</v>
      </c>
      <c r="I121" s="125"/>
      <c r="J121" s="126">
        <f>BK121</f>
        <v>0</v>
      </c>
      <c r="L121" s="122"/>
      <c r="M121" s="127"/>
      <c r="P121" s="128">
        <f>P122</f>
        <v>0</v>
      </c>
      <c r="R121" s="128">
        <f>R122</f>
        <v>0</v>
      </c>
      <c r="T121" s="129">
        <f>T122</f>
        <v>0</v>
      </c>
      <c r="AR121" s="123" t="s">
        <v>85</v>
      </c>
      <c r="AT121" s="130" t="s">
        <v>76</v>
      </c>
      <c r="AU121" s="130" t="s">
        <v>77</v>
      </c>
      <c r="AY121" s="123" t="s">
        <v>162</v>
      </c>
      <c r="BK121" s="131">
        <f>BK122</f>
        <v>0</v>
      </c>
    </row>
    <row r="122" spans="2:65" s="11" customFormat="1" ht="22.8" customHeight="1">
      <c r="B122" s="122"/>
      <c r="D122" s="123" t="s">
        <v>76</v>
      </c>
      <c r="E122" s="132" t="s">
        <v>1564</v>
      </c>
      <c r="F122" s="132" t="s">
        <v>1565</v>
      </c>
      <c r="I122" s="125"/>
      <c r="J122" s="133">
        <f>BK122</f>
        <v>0</v>
      </c>
      <c r="L122" s="122"/>
      <c r="M122" s="127"/>
      <c r="P122" s="128">
        <f>P123</f>
        <v>0</v>
      </c>
      <c r="R122" s="128">
        <f>R123</f>
        <v>0</v>
      </c>
      <c r="T122" s="129">
        <f>T123</f>
        <v>0</v>
      </c>
      <c r="AR122" s="123" t="s">
        <v>85</v>
      </c>
      <c r="AT122" s="130" t="s">
        <v>76</v>
      </c>
      <c r="AU122" s="130" t="s">
        <v>85</v>
      </c>
      <c r="AY122" s="123" t="s">
        <v>162</v>
      </c>
      <c r="BK122" s="131">
        <f>BK123</f>
        <v>0</v>
      </c>
    </row>
    <row r="123" spans="2:65" s="11" customFormat="1" ht="20.85" customHeight="1">
      <c r="B123" s="122"/>
      <c r="D123" s="123" t="s">
        <v>76</v>
      </c>
      <c r="E123" s="132" t="s">
        <v>1566</v>
      </c>
      <c r="F123" s="132" t="s">
        <v>1566</v>
      </c>
      <c r="I123" s="125"/>
      <c r="J123" s="133">
        <f>BK123</f>
        <v>0</v>
      </c>
      <c r="L123" s="122"/>
      <c r="M123" s="127"/>
      <c r="P123" s="128">
        <f>P124+SUM(P125:P182)</f>
        <v>0</v>
      </c>
      <c r="R123" s="128">
        <f>R124+SUM(R125:R182)</f>
        <v>0</v>
      </c>
      <c r="T123" s="129">
        <f>T124+SUM(T125:T182)</f>
        <v>0</v>
      </c>
      <c r="AR123" s="123" t="s">
        <v>85</v>
      </c>
      <c r="AT123" s="130" t="s">
        <v>76</v>
      </c>
      <c r="AU123" s="130" t="s">
        <v>87</v>
      </c>
      <c r="AY123" s="123" t="s">
        <v>162</v>
      </c>
      <c r="BK123" s="131">
        <f>BK124+SUM(BK125:BK182)</f>
        <v>0</v>
      </c>
    </row>
    <row r="124" spans="2:65" s="1" customFormat="1" ht="66.75" customHeight="1">
      <c r="B124" s="33"/>
      <c r="C124" s="134" t="s">
        <v>85</v>
      </c>
      <c r="D124" s="134" t="s">
        <v>164</v>
      </c>
      <c r="E124" s="135" t="s">
        <v>1567</v>
      </c>
      <c r="F124" s="136" t="s">
        <v>1568</v>
      </c>
      <c r="G124" s="137" t="s">
        <v>1462</v>
      </c>
      <c r="H124" s="138">
        <v>1</v>
      </c>
      <c r="I124" s="139"/>
      <c r="J124" s="140">
        <f>ROUND(I124*H124,2)</f>
        <v>0</v>
      </c>
      <c r="K124" s="136" t="s">
        <v>1</v>
      </c>
      <c r="L124" s="33"/>
      <c r="M124" s="141" t="s">
        <v>1</v>
      </c>
      <c r="N124" s="142" t="s">
        <v>42</v>
      </c>
      <c r="P124" s="143">
        <f>O124*H124</f>
        <v>0</v>
      </c>
      <c r="Q124" s="143">
        <v>0</v>
      </c>
      <c r="R124" s="143">
        <f>Q124*H124</f>
        <v>0</v>
      </c>
      <c r="S124" s="143">
        <v>0</v>
      </c>
      <c r="T124" s="144">
        <f>S124*H124</f>
        <v>0</v>
      </c>
      <c r="AR124" s="145" t="s">
        <v>288</v>
      </c>
      <c r="AT124" s="145" t="s">
        <v>164</v>
      </c>
      <c r="AU124" s="145" t="s">
        <v>190</v>
      </c>
      <c r="AY124" s="18" t="s">
        <v>162</v>
      </c>
      <c r="BE124" s="146">
        <f>IF(N124="základní",J124,0)</f>
        <v>0</v>
      </c>
      <c r="BF124" s="146">
        <f>IF(N124="snížená",J124,0)</f>
        <v>0</v>
      </c>
      <c r="BG124" s="146">
        <f>IF(N124="zákl. přenesená",J124,0)</f>
        <v>0</v>
      </c>
      <c r="BH124" s="146">
        <f>IF(N124="sníž. přenesená",J124,0)</f>
        <v>0</v>
      </c>
      <c r="BI124" s="146">
        <f>IF(N124="nulová",J124,0)</f>
        <v>0</v>
      </c>
      <c r="BJ124" s="18" t="s">
        <v>85</v>
      </c>
      <c r="BK124" s="146">
        <f>ROUND(I124*H124,2)</f>
        <v>0</v>
      </c>
      <c r="BL124" s="18" t="s">
        <v>288</v>
      </c>
      <c r="BM124" s="145" t="s">
        <v>1569</v>
      </c>
    </row>
    <row r="125" spans="2:65" s="1" customFormat="1" ht="76.8">
      <c r="B125" s="33"/>
      <c r="D125" s="147" t="s">
        <v>171</v>
      </c>
      <c r="F125" s="148" t="s">
        <v>1570</v>
      </c>
      <c r="I125" s="149"/>
      <c r="L125" s="33"/>
      <c r="M125" s="150"/>
      <c r="T125" s="57"/>
      <c r="AT125" s="18" t="s">
        <v>171</v>
      </c>
      <c r="AU125" s="18" t="s">
        <v>190</v>
      </c>
    </row>
    <row r="126" spans="2:65" s="1" customFormat="1" ht="24.15" customHeight="1">
      <c r="B126" s="33"/>
      <c r="C126" s="134" t="s">
        <v>87</v>
      </c>
      <c r="D126" s="134" t="s">
        <v>164</v>
      </c>
      <c r="E126" s="135" t="s">
        <v>1571</v>
      </c>
      <c r="F126" s="136" t="s">
        <v>1572</v>
      </c>
      <c r="G126" s="137" t="s">
        <v>1462</v>
      </c>
      <c r="H126" s="138">
        <v>3</v>
      </c>
      <c r="I126" s="139"/>
      <c r="J126" s="140">
        <f>ROUND(I126*H126,2)</f>
        <v>0</v>
      </c>
      <c r="K126" s="136" t="s">
        <v>1</v>
      </c>
      <c r="L126" s="33"/>
      <c r="M126" s="141" t="s">
        <v>1</v>
      </c>
      <c r="N126" s="142" t="s">
        <v>42</v>
      </c>
      <c r="P126" s="143">
        <f>O126*H126</f>
        <v>0</v>
      </c>
      <c r="Q126" s="143">
        <v>0</v>
      </c>
      <c r="R126" s="143">
        <f>Q126*H126</f>
        <v>0</v>
      </c>
      <c r="S126" s="143">
        <v>0</v>
      </c>
      <c r="T126" s="144">
        <f>S126*H126</f>
        <v>0</v>
      </c>
      <c r="AR126" s="145" t="s">
        <v>288</v>
      </c>
      <c r="AT126" s="145" t="s">
        <v>164</v>
      </c>
      <c r="AU126" s="145" t="s">
        <v>190</v>
      </c>
      <c r="AY126" s="18" t="s">
        <v>162</v>
      </c>
      <c r="BE126" s="146">
        <f>IF(N126="základní",J126,0)</f>
        <v>0</v>
      </c>
      <c r="BF126" s="146">
        <f>IF(N126="snížená",J126,0)</f>
        <v>0</v>
      </c>
      <c r="BG126" s="146">
        <f>IF(N126="zákl. přenesená",J126,0)</f>
        <v>0</v>
      </c>
      <c r="BH126" s="146">
        <f>IF(N126="sníž. přenesená",J126,0)</f>
        <v>0</v>
      </c>
      <c r="BI126" s="146">
        <f>IF(N126="nulová",J126,0)</f>
        <v>0</v>
      </c>
      <c r="BJ126" s="18" t="s">
        <v>85</v>
      </c>
      <c r="BK126" s="146">
        <f>ROUND(I126*H126,2)</f>
        <v>0</v>
      </c>
      <c r="BL126" s="18" t="s">
        <v>288</v>
      </c>
      <c r="BM126" s="145" t="s">
        <v>1573</v>
      </c>
    </row>
    <row r="127" spans="2:65" s="1" customFormat="1" ht="19.2">
      <c r="B127" s="33"/>
      <c r="D127" s="147" t="s">
        <v>171</v>
      </c>
      <c r="F127" s="148" t="s">
        <v>1572</v>
      </c>
      <c r="I127" s="149"/>
      <c r="L127" s="33"/>
      <c r="M127" s="150"/>
      <c r="T127" s="57"/>
      <c r="AT127" s="18" t="s">
        <v>171</v>
      </c>
      <c r="AU127" s="18" t="s">
        <v>190</v>
      </c>
    </row>
    <row r="128" spans="2:65" s="1" customFormat="1" ht="33" customHeight="1">
      <c r="B128" s="33"/>
      <c r="C128" s="134" t="s">
        <v>190</v>
      </c>
      <c r="D128" s="134" t="s">
        <v>164</v>
      </c>
      <c r="E128" s="135" t="s">
        <v>1574</v>
      </c>
      <c r="F128" s="136" t="s">
        <v>1575</v>
      </c>
      <c r="G128" s="137" t="s">
        <v>1486</v>
      </c>
      <c r="H128" s="138">
        <v>2</v>
      </c>
      <c r="I128" s="139"/>
      <c r="J128" s="140">
        <f>ROUND(I128*H128,2)</f>
        <v>0</v>
      </c>
      <c r="K128" s="136" t="s">
        <v>1</v>
      </c>
      <c r="L128" s="33"/>
      <c r="M128" s="141" t="s">
        <v>1</v>
      </c>
      <c r="N128" s="142" t="s">
        <v>42</v>
      </c>
      <c r="P128" s="143">
        <f>O128*H128</f>
        <v>0</v>
      </c>
      <c r="Q128" s="143">
        <v>0</v>
      </c>
      <c r="R128" s="143">
        <f>Q128*H128</f>
        <v>0</v>
      </c>
      <c r="S128" s="143">
        <v>0</v>
      </c>
      <c r="T128" s="144">
        <f>S128*H128</f>
        <v>0</v>
      </c>
      <c r="AR128" s="145" t="s">
        <v>288</v>
      </c>
      <c r="AT128" s="145" t="s">
        <v>164</v>
      </c>
      <c r="AU128" s="145" t="s">
        <v>190</v>
      </c>
      <c r="AY128" s="18" t="s">
        <v>162</v>
      </c>
      <c r="BE128" s="146">
        <f>IF(N128="základní",J128,0)</f>
        <v>0</v>
      </c>
      <c r="BF128" s="146">
        <f>IF(N128="snížená",J128,0)</f>
        <v>0</v>
      </c>
      <c r="BG128" s="146">
        <f>IF(N128="zákl. přenesená",J128,0)</f>
        <v>0</v>
      </c>
      <c r="BH128" s="146">
        <f>IF(N128="sníž. přenesená",J128,0)</f>
        <v>0</v>
      </c>
      <c r="BI128" s="146">
        <f>IF(N128="nulová",J128,0)</f>
        <v>0</v>
      </c>
      <c r="BJ128" s="18" t="s">
        <v>85</v>
      </c>
      <c r="BK128" s="146">
        <f>ROUND(I128*H128,2)</f>
        <v>0</v>
      </c>
      <c r="BL128" s="18" t="s">
        <v>288</v>
      </c>
      <c r="BM128" s="145" t="s">
        <v>1576</v>
      </c>
    </row>
    <row r="129" spans="2:65" s="1" customFormat="1" ht="19.2">
      <c r="B129" s="33"/>
      <c r="D129" s="147" t="s">
        <v>171</v>
      </c>
      <c r="F129" s="148" t="s">
        <v>1575</v>
      </c>
      <c r="I129" s="149"/>
      <c r="L129" s="33"/>
      <c r="M129" s="150"/>
      <c r="T129" s="57"/>
      <c r="AT129" s="18" t="s">
        <v>171</v>
      </c>
      <c r="AU129" s="18" t="s">
        <v>190</v>
      </c>
    </row>
    <row r="130" spans="2:65" s="1" customFormat="1" ht="33" customHeight="1">
      <c r="B130" s="33"/>
      <c r="C130" s="134" t="s">
        <v>169</v>
      </c>
      <c r="D130" s="134" t="s">
        <v>164</v>
      </c>
      <c r="E130" s="135" t="s">
        <v>1577</v>
      </c>
      <c r="F130" s="136" t="s">
        <v>1578</v>
      </c>
      <c r="G130" s="137" t="s">
        <v>1486</v>
      </c>
      <c r="H130" s="138">
        <v>3</v>
      </c>
      <c r="I130" s="139"/>
      <c r="J130" s="140">
        <f>ROUND(I130*H130,2)</f>
        <v>0</v>
      </c>
      <c r="K130" s="136" t="s">
        <v>1</v>
      </c>
      <c r="L130" s="33"/>
      <c r="M130" s="141" t="s">
        <v>1</v>
      </c>
      <c r="N130" s="142" t="s">
        <v>42</v>
      </c>
      <c r="P130" s="143">
        <f>O130*H130</f>
        <v>0</v>
      </c>
      <c r="Q130" s="143">
        <v>0</v>
      </c>
      <c r="R130" s="143">
        <f>Q130*H130</f>
        <v>0</v>
      </c>
      <c r="S130" s="143">
        <v>0</v>
      </c>
      <c r="T130" s="144">
        <f>S130*H130</f>
        <v>0</v>
      </c>
      <c r="AR130" s="145" t="s">
        <v>288</v>
      </c>
      <c r="AT130" s="145" t="s">
        <v>164</v>
      </c>
      <c r="AU130" s="145" t="s">
        <v>190</v>
      </c>
      <c r="AY130" s="18" t="s">
        <v>162</v>
      </c>
      <c r="BE130" s="146">
        <f>IF(N130="základní",J130,0)</f>
        <v>0</v>
      </c>
      <c r="BF130" s="146">
        <f>IF(N130="snížená",J130,0)</f>
        <v>0</v>
      </c>
      <c r="BG130" s="146">
        <f>IF(N130="zákl. přenesená",J130,0)</f>
        <v>0</v>
      </c>
      <c r="BH130" s="146">
        <f>IF(N130="sníž. přenesená",J130,0)</f>
        <v>0</v>
      </c>
      <c r="BI130" s="146">
        <f>IF(N130="nulová",J130,0)</f>
        <v>0</v>
      </c>
      <c r="BJ130" s="18" t="s">
        <v>85</v>
      </c>
      <c r="BK130" s="146">
        <f>ROUND(I130*H130,2)</f>
        <v>0</v>
      </c>
      <c r="BL130" s="18" t="s">
        <v>288</v>
      </c>
      <c r="BM130" s="145" t="s">
        <v>1579</v>
      </c>
    </row>
    <row r="131" spans="2:65" s="1" customFormat="1" ht="19.2">
      <c r="B131" s="33"/>
      <c r="D131" s="147" t="s">
        <v>171</v>
      </c>
      <c r="F131" s="148" t="s">
        <v>1578</v>
      </c>
      <c r="I131" s="149"/>
      <c r="L131" s="33"/>
      <c r="M131" s="150"/>
      <c r="T131" s="57"/>
      <c r="AT131" s="18" t="s">
        <v>171</v>
      </c>
      <c r="AU131" s="18" t="s">
        <v>190</v>
      </c>
    </row>
    <row r="132" spans="2:65" s="1" customFormat="1" ht="24.15" customHeight="1">
      <c r="B132" s="33"/>
      <c r="C132" s="134" t="s">
        <v>209</v>
      </c>
      <c r="D132" s="134" t="s">
        <v>164</v>
      </c>
      <c r="E132" s="135" t="s">
        <v>1580</v>
      </c>
      <c r="F132" s="136" t="s">
        <v>1581</v>
      </c>
      <c r="G132" s="137" t="s">
        <v>1486</v>
      </c>
      <c r="H132" s="138">
        <v>2</v>
      </c>
      <c r="I132" s="139"/>
      <c r="J132" s="140">
        <f>ROUND(I132*H132,2)</f>
        <v>0</v>
      </c>
      <c r="K132" s="136" t="s">
        <v>1</v>
      </c>
      <c r="L132" s="33"/>
      <c r="M132" s="141" t="s">
        <v>1</v>
      </c>
      <c r="N132" s="142" t="s">
        <v>42</v>
      </c>
      <c r="P132" s="143">
        <f>O132*H132</f>
        <v>0</v>
      </c>
      <c r="Q132" s="143">
        <v>0</v>
      </c>
      <c r="R132" s="143">
        <f>Q132*H132</f>
        <v>0</v>
      </c>
      <c r="S132" s="143">
        <v>0</v>
      </c>
      <c r="T132" s="144">
        <f>S132*H132</f>
        <v>0</v>
      </c>
      <c r="AR132" s="145" t="s">
        <v>288</v>
      </c>
      <c r="AT132" s="145" t="s">
        <v>164</v>
      </c>
      <c r="AU132" s="145" t="s">
        <v>190</v>
      </c>
      <c r="AY132" s="18" t="s">
        <v>162</v>
      </c>
      <c r="BE132" s="146">
        <f>IF(N132="základní",J132,0)</f>
        <v>0</v>
      </c>
      <c r="BF132" s="146">
        <f>IF(N132="snížená",J132,0)</f>
        <v>0</v>
      </c>
      <c r="BG132" s="146">
        <f>IF(N132="zákl. přenesená",J132,0)</f>
        <v>0</v>
      </c>
      <c r="BH132" s="146">
        <f>IF(N132="sníž. přenesená",J132,0)</f>
        <v>0</v>
      </c>
      <c r="BI132" s="146">
        <f>IF(N132="nulová",J132,0)</f>
        <v>0</v>
      </c>
      <c r="BJ132" s="18" t="s">
        <v>85</v>
      </c>
      <c r="BK132" s="146">
        <f>ROUND(I132*H132,2)</f>
        <v>0</v>
      </c>
      <c r="BL132" s="18" t="s">
        <v>288</v>
      </c>
      <c r="BM132" s="145" t="s">
        <v>1582</v>
      </c>
    </row>
    <row r="133" spans="2:65" s="1" customFormat="1" ht="19.2">
      <c r="B133" s="33"/>
      <c r="D133" s="147" t="s">
        <v>171</v>
      </c>
      <c r="F133" s="148" t="s">
        <v>1581</v>
      </c>
      <c r="I133" s="149"/>
      <c r="L133" s="33"/>
      <c r="M133" s="150"/>
      <c r="T133" s="57"/>
      <c r="AT133" s="18" t="s">
        <v>171</v>
      </c>
      <c r="AU133" s="18" t="s">
        <v>190</v>
      </c>
    </row>
    <row r="134" spans="2:65" s="1" customFormat="1" ht="16.5" customHeight="1">
      <c r="B134" s="33"/>
      <c r="C134" s="134" t="s">
        <v>216</v>
      </c>
      <c r="D134" s="134" t="s">
        <v>164</v>
      </c>
      <c r="E134" s="135" t="s">
        <v>1583</v>
      </c>
      <c r="F134" s="136" t="s">
        <v>1584</v>
      </c>
      <c r="G134" s="137" t="s">
        <v>1486</v>
      </c>
      <c r="H134" s="138">
        <v>3</v>
      </c>
      <c r="I134" s="139"/>
      <c r="J134" s="140">
        <f>ROUND(I134*H134,2)</f>
        <v>0</v>
      </c>
      <c r="K134" s="136" t="s">
        <v>1</v>
      </c>
      <c r="L134" s="33"/>
      <c r="M134" s="141" t="s">
        <v>1</v>
      </c>
      <c r="N134" s="142" t="s">
        <v>42</v>
      </c>
      <c r="P134" s="143">
        <f>O134*H134</f>
        <v>0</v>
      </c>
      <c r="Q134" s="143">
        <v>0</v>
      </c>
      <c r="R134" s="143">
        <f>Q134*H134</f>
        <v>0</v>
      </c>
      <c r="S134" s="143">
        <v>0</v>
      </c>
      <c r="T134" s="144">
        <f>S134*H134</f>
        <v>0</v>
      </c>
      <c r="AR134" s="145" t="s">
        <v>288</v>
      </c>
      <c r="AT134" s="145" t="s">
        <v>164</v>
      </c>
      <c r="AU134" s="145" t="s">
        <v>190</v>
      </c>
      <c r="AY134" s="18" t="s">
        <v>162</v>
      </c>
      <c r="BE134" s="146">
        <f>IF(N134="základní",J134,0)</f>
        <v>0</v>
      </c>
      <c r="BF134" s="146">
        <f>IF(N134="snížená",J134,0)</f>
        <v>0</v>
      </c>
      <c r="BG134" s="146">
        <f>IF(N134="zákl. přenesená",J134,0)</f>
        <v>0</v>
      </c>
      <c r="BH134" s="146">
        <f>IF(N134="sníž. přenesená",J134,0)</f>
        <v>0</v>
      </c>
      <c r="BI134" s="146">
        <f>IF(N134="nulová",J134,0)</f>
        <v>0</v>
      </c>
      <c r="BJ134" s="18" t="s">
        <v>85</v>
      </c>
      <c r="BK134" s="146">
        <f>ROUND(I134*H134,2)</f>
        <v>0</v>
      </c>
      <c r="BL134" s="18" t="s">
        <v>288</v>
      </c>
      <c r="BM134" s="145" t="s">
        <v>1585</v>
      </c>
    </row>
    <row r="135" spans="2:65" s="1" customFormat="1" ht="10.199999999999999">
      <c r="B135" s="33"/>
      <c r="D135" s="147" t="s">
        <v>171</v>
      </c>
      <c r="F135" s="148" t="s">
        <v>1584</v>
      </c>
      <c r="I135" s="149"/>
      <c r="L135" s="33"/>
      <c r="M135" s="150"/>
      <c r="T135" s="57"/>
      <c r="AT135" s="18" t="s">
        <v>171</v>
      </c>
      <c r="AU135" s="18" t="s">
        <v>190</v>
      </c>
    </row>
    <row r="136" spans="2:65" s="1" customFormat="1" ht="16.5" customHeight="1">
      <c r="B136" s="33"/>
      <c r="C136" s="134" t="s">
        <v>220</v>
      </c>
      <c r="D136" s="134" t="s">
        <v>164</v>
      </c>
      <c r="E136" s="135" t="s">
        <v>1586</v>
      </c>
      <c r="F136" s="136" t="s">
        <v>1587</v>
      </c>
      <c r="G136" s="137" t="s">
        <v>1588</v>
      </c>
      <c r="H136" s="138">
        <v>5</v>
      </c>
      <c r="I136" s="139"/>
      <c r="J136" s="140">
        <f>ROUND(I136*H136,2)</f>
        <v>0</v>
      </c>
      <c r="K136" s="136" t="s">
        <v>1</v>
      </c>
      <c r="L136" s="33"/>
      <c r="M136" s="141" t="s">
        <v>1</v>
      </c>
      <c r="N136" s="142" t="s">
        <v>42</v>
      </c>
      <c r="P136" s="143">
        <f>O136*H136</f>
        <v>0</v>
      </c>
      <c r="Q136" s="143">
        <v>0</v>
      </c>
      <c r="R136" s="143">
        <f>Q136*H136</f>
        <v>0</v>
      </c>
      <c r="S136" s="143">
        <v>0</v>
      </c>
      <c r="T136" s="144">
        <f>S136*H136</f>
        <v>0</v>
      </c>
      <c r="AR136" s="145" t="s">
        <v>288</v>
      </c>
      <c r="AT136" s="145" t="s">
        <v>164</v>
      </c>
      <c r="AU136" s="145" t="s">
        <v>190</v>
      </c>
      <c r="AY136" s="18" t="s">
        <v>162</v>
      </c>
      <c r="BE136" s="146">
        <f>IF(N136="základní",J136,0)</f>
        <v>0</v>
      </c>
      <c r="BF136" s="146">
        <f>IF(N136="snížená",J136,0)</f>
        <v>0</v>
      </c>
      <c r="BG136" s="146">
        <f>IF(N136="zákl. přenesená",J136,0)</f>
        <v>0</v>
      </c>
      <c r="BH136" s="146">
        <f>IF(N136="sníž. přenesená",J136,0)</f>
        <v>0</v>
      </c>
      <c r="BI136" s="146">
        <f>IF(N136="nulová",J136,0)</f>
        <v>0</v>
      </c>
      <c r="BJ136" s="18" t="s">
        <v>85</v>
      </c>
      <c r="BK136" s="146">
        <f>ROUND(I136*H136,2)</f>
        <v>0</v>
      </c>
      <c r="BL136" s="18" t="s">
        <v>288</v>
      </c>
      <c r="BM136" s="145" t="s">
        <v>1589</v>
      </c>
    </row>
    <row r="137" spans="2:65" s="1" customFormat="1" ht="10.199999999999999">
      <c r="B137" s="33"/>
      <c r="D137" s="147" t="s">
        <v>171</v>
      </c>
      <c r="F137" s="148" t="s">
        <v>1587</v>
      </c>
      <c r="I137" s="149"/>
      <c r="L137" s="33"/>
      <c r="M137" s="150"/>
      <c r="T137" s="57"/>
      <c r="AT137" s="18" t="s">
        <v>171</v>
      </c>
      <c r="AU137" s="18" t="s">
        <v>190</v>
      </c>
    </row>
    <row r="138" spans="2:65" s="1" customFormat="1" ht="16.5" customHeight="1">
      <c r="B138" s="33"/>
      <c r="C138" s="134" t="s">
        <v>227</v>
      </c>
      <c r="D138" s="134" t="s">
        <v>164</v>
      </c>
      <c r="E138" s="135" t="s">
        <v>1590</v>
      </c>
      <c r="F138" s="136" t="s">
        <v>1591</v>
      </c>
      <c r="G138" s="137" t="s">
        <v>1588</v>
      </c>
      <c r="H138" s="138">
        <v>5</v>
      </c>
      <c r="I138" s="139"/>
      <c r="J138" s="140">
        <f>ROUND(I138*H138,2)</f>
        <v>0</v>
      </c>
      <c r="K138" s="136" t="s">
        <v>1</v>
      </c>
      <c r="L138" s="33"/>
      <c r="M138" s="141" t="s">
        <v>1</v>
      </c>
      <c r="N138" s="142" t="s">
        <v>42</v>
      </c>
      <c r="P138" s="143">
        <f>O138*H138</f>
        <v>0</v>
      </c>
      <c r="Q138" s="143">
        <v>0</v>
      </c>
      <c r="R138" s="143">
        <f>Q138*H138</f>
        <v>0</v>
      </c>
      <c r="S138" s="143">
        <v>0</v>
      </c>
      <c r="T138" s="144">
        <f>S138*H138</f>
        <v>0</v>
      </c>
      <c r="AR138" s="145" t="s">
        <v>288</v>
      </c>
      <c r="AT138" s="145" t="s">
        <v>164</v>
      </c>
      <c r="AU138" s="145" t="s">
        <v>190</v>
      </c>
      <c r="AY138" s="18" t="s">
        <v>162</v>
      </c>
      <c r="BE138" s="146">
        <f>IF(N138="základní",J138,0)</f>
        <v>0</v>
      </c>
      <c r="BF138" s="146">
        <f>IF(N138="snížená",J138,0)</f>
        <v>0</v>
      </c>
      <c r="BG138" s="146">
        <f>IF(N138="zákl. přenesená",J138,0)</f>
        <v>0</v>
      </c>
      <c r="BH138" s="146">
        <f>IF(N138="sníž. přenesená",J138,0)</f>
        <v>0</v>
      </c>
      <c r="BI138" s="146">
        <f>IF(N138="nulová",J138,0)</f>
        <v>0</v>
      </c>
      <c r="BJ138" s="18" t="s">
        <v>85</v>
      </c>
      <c r="BK138" s="146">
        <f>ROUND(I138*H138,2)</f>
        <v>0</v>
      </c>
      <c r="BL138" s="18" t="s">
        <v>288</v>
      </c>
      <c r="BM138" s="145" t="s">
        <v>1592</v>
      </c>
    </row>
    <row r="139" spans="2:65" s="1" customFormat="1" ht="10.199999999999999">
      <c r="B139" s="33"/>
      <c r="D139" s="147" t="s">
        <v>171</v>
      </c>
      <c r="F139" s="148" t="s">
        <v>1591</v>
      </c>
      <c r="I139" s="149"/>
      <c r="L139" s="33"/>
      <c r="M139" s="150"/>
      <c r="T139" s="57"/>
      <c r="AT139" s="18" t="s">
        <v>171</v>
      </c>
      <c r="AU139" s="18" t="s">
        <v>190</v>
      </c>
    </row>
    <row r="140" spans="2:65" s="1" customFormat="1" ht="24.15" customHeight="1">
      <c r="B140" s="33"/>
      <c r="C140" s="134" t="s">
        <v>233</v>
      </c>
      <c r="D140" s="134" t="s">
        <v>164</v>
      </c>
      <c r="E140" s="135" t="s">
        <v>1593</v>
      </c>
      <c r="F140" s="136" t="s">
        <v>1594</v>
      </c>
      <c r="G140" s="137" t="s">
        <v>1486</v>
      </c>
      <c r="H140" s="138">
        <v>1</v>
      </c>
      <c r="I140" s="139"/>
      <c r="J140" s="140">
        <f>ROUND(I140*H140,2)</f>
        <v>0</v>
      </c>
      <c r="K140" s="136" t="s">
        <v>1</v>
      </c>
      <c r="L140" s="33"/>
      <c r="M140" s="141" t="s">
        <v>1</v>
      </c>
      <c r="N140" s="142" t="s">
        <v>42</v>
      </c>
      <c r="P140" s="143">
        <f>O140*H140</f>
        <v>0</v>
      </c>
      <c r="Q140" s="143">
        <v>0</v>
      </c>
      <c r="R140" s="143">
        <f>Q140*H140</f>
        <v>0</v>
      </c>
      <c r="S140" s="143">
        <v>0</v>
      </c>
      <c r="T140" s="144">
        <f>S140*H140</f>
        <v>0</v>
      </c>
      <c r="AR140" s="145" t="s">
        <v>288</v>
      </c>
      <c r="AT140" s="145" t="s">
        <v>164</v>
      </c>
      <c r="AU140" s="145" t="s">
        <v>190</v>
      </c>
      <c r="AY140" s="18" t="s">
        <v>162</v>
      </c>
      <c r="BE140" s="146">
        <f>IF(N140="základní",J140,0)</f>
        <v>0</v>
      </c>
      <c r="BF140" s="146">
        <f>IF(N140="snížená",J140,0)</f>
        <v>0</v>
      </c>
      <c r="BG140" s="146">
        <f>IF(N140="zákl. přenesená",J140,0)</f>
        <v>0</v>
      </c>
      <c r="BH140" s="146">
        <f>IF(N140="sníž. přenesená",J140,0)</f>
        <v>0</v>
      </c>
      <c r="BI140" s="146">
        <f>IF(N140="nulová",J140,0)</f>
        <v>0</v>
      </c>
      <c r="BJ140" s="18" t="s">
        <v>85</v>
      </c>
      <c r="BK140" s="146">
        <f>ROUND(I140*H140,2)</f>
        <v>0</v>
      </c>
      <c r="BL140" s="18" t="s">
        <v>288</v>
      </c>
      <c r="BM140" s="145" t="s">
        <v>1595</v>
      </c>
    </row>
    <row r="141" spans="2:65" s="1" customFormat="1" ht="10.199999999999999">
      <c r="B141" s="33"/>
      <c r="D141" s="147" t="s">
        <v>171</v>
      </c>
      <c r="F141" s="148" t="s">
        <v>1594</v>
      </c>
      <c r="I141" s="149"/>
      <c r="L141" s="33"/>
      <c r="M141" s="150"/>
      <c r="T141" s="57"/>
      <c r="AT141" s="18" t="s">
        <v>171</v>
      </c>
      <c r="AU141" s="18" t="s">
        <v>190</v>
      </c>
    </row>
    <row r="142" spans="2:65" s="1" customFormat="1" ht="24.15" customHeight="1">
      <c r="B142" s="33"/>
      <c r="C142" s="134" t="s">
        <v>238</v>
      </c>
      <c r="D142" s="134" t="s">
        <v>164</v>
      </c>
      <c r="E142" s="135" t="s">
        <v>1596</v>
      </c>
      <c r="F142" s="136" t="s">
        <v>1597</v>
      </c>
      <c r="G142" s="137" t="s">
        <v>1486</v>
      </c>
      <c r="H142" s="138">
        <v>1</v>
      </c>
      <c r="I142" s="139"/>
      <c r="J142" s="140">
        <f>ROUND(I142*H142,2)</f>
        <v>0</v>
      </c>
      <c r="K142" s="136" t="s">
        <v>1</v>
      </c>
      <c r="L142" s="33"/>
      <c r="M142" s="141" t="s">
        <v>1</v>
      </c>
      <c r="N142" s="142" t="s">
        <v>42</v>
      </c>
      <c r="P142" s="143">
        <f>O142*H142</f>
        <v>0</v>
      </c>
      <c r="Q142" s="143">
        <v>0</v>
      </c>
      <c r="R142" s="143">
        <f>Q142*H142</f>
        <v>0</v>
      </c>
      <c r="S142" s="143">
        <v>0</v>
      </c>
      <c r="T142" s="144">
        <f>S142*H142</f>
        <v>0</v>
      </c>
      <c r="AR142" s="145" t="s">
        <v>288</v>
      </c>
      <c r="AT142" s="145" t="s">
        <v>164</v>
      </c>
      <c r="AU142" s="145" t="s">
        <v>190</v>
      </c>
      <c r="AY142" s="18" t="s">
        <v>162</v>
      </c>
      <c r="BE142" s="146">
        <f>IF(N142="základní",J142,0)</f>
        <v>0</v>
      </c>
      <c r="BF142" s="146">
        <f>IF(N142="snížená",J142,0)</f>
        <v>0</v>
      </c>
      <c r="BG142" s="146">
        <f>IF(N142="zákl. přenesená",J142,0)</f>
        <v>0</v>
      </c>
      <c r="BH142" s="146">
        <f>IF(N142="sníž. přenesená",J142,0)</f>
        <v>0</v>
      </c>
      <c r="BI142" s="146">
        <f>IF(N142="nulová",J142,0)</f>
        <v>0</v>
      </c>
      <c r="BJ142" s="18" t="s">
        <v>85</v>
      </c>
      <c r="BK142" s="146">
        <f>ROUND(I142*H142,2)</f>
        <v>0</v>
      </c>
      <c r="BL142" s="18" t="s">
        <v>288</v>
      </c>
      <c r="BM142" s="145" t="s">
        <v>1598</v>
      </c>
    </row>
    <row r="143" spans="2:65" s="1" customFormat="1" ht="10.199999999999999">
      <c r="B143" s="33"/>
      <c r="D143" s="147" t="s">
        <v>171</v>
      </c>
      <c r="F143" s="148" t="s">
        <v>1597</v>
      </c>
      <c r="I143" s="149"/>
      <c r="L143" s="33"/>
      <c r="M143" s="150"/>
      <c r="T143" s="57"/>
      <c r="AT143" s="18" t="s">
        <v>171</v>
      </c>
      <c r="AU143" s="18" t="s">
        <v>190</v>
      </c>
    </row>
    <row r="144" spans="2:65" s="1" customFormat="1" ht="66.75" customHeight="1">
      <c r="B144" s="33"/>
      <c r="C144" s="134" t="s">
        <v>245</v>
      </c>
      <c r="D144" s="134" t="s">
        <v>164</v>
      </c>
      <c r="E144" s="135" t="s">
        <v>1599</v>
      </c>
      <c r="F144" s="136" t="s">
        <v>1600</v>
      </c>
      <c r="G144" s="137" t="s">
        <v>167</v>
      </c>
      <c r="H144" s="138">
        <v>5</v>
      </c>
      <c r="I144" s="139"/>
      <c r="J144" s="140">
        <f>ROUND(I144*H144,2)</f>
        <v>0</v>
      </c>
      <c r="K144" s="136" t="s">
        <v>1</v>
      </c>
      <c r="L144" s="33"/>
      <c r="M144" s="141" t="s">
        <v>1</v>
      </c>
      <c r="N144" s="142" t="s">
        <v>42</v>
      </c>
      <c r="P144" s="143">
        <f>O144*H144</f>
        <v>0</v>
      </c>
      <c r="Q144" s="143">
        <v>0</v>
      </c>
      <c r="R144" s="143">
        <f>Q144*H144</f>
        <v>0</v>
      </c>
      <c r="S144" s="143">
        <v>0</v>
      </c>
      <c r="T144" s="144">
        <f>S144*H144</f>
        <v>0</v>
      </c>
      <c r="AR144" s="145" t="s">
        <v>288</v>
      </c>
      <c r="AT144" s="145" t="s">
        <v>164</v>
      </c>
      <c r="AU144" s="145" t="s">
        <v>190</v>
      </c>
      <c r="AY144" s="18" t="s">
        <v>162</v>
      </c>
      <c r="BE144" s="146">
        <f>IF(N144="základní",J144,0)</f>
        <v>0</v>
      </c>
      <c r="BF144" s="146">
        <f>IF(N144="snížená",J144,0)</f>
        <v>0</v>
      </c>
      <c r="BG144" s="146">
        <f>IF(N144="zákl. přenesená",J144,0)</f>
        <v>0</v>
      </c>
      <c r="BH144" s="146">
        <f>IF(N144="sníž. přenesená",J144,0)</f>
        <v>0</v>
      </c>
      <c r="BI144" s="146">
        <f>IF(N144="nulová",J144,0)</f>
        <v>0</v>
      </c>
      <c r="BJ144" s="18" t="s">
        <v>85</v>
      </c>
      <c r="BK144" s="146">
        <f>ROUND(I144*H144,2)</f>
        <v>0</v>
      </c>
      <c r="BL144" s="18" t="s">
        <v>288</v>
      </c>
      <c r="BM144" s="145" t="s">
        <v>1601</v>
      </c>
    </row>
    <row r="145" spans="2:65" s="1" customFormat="1" ht="48">
      <c r="B145" s="33"/>
      <c r="D145" s="147" t="s">
        <v>171</v>
      </c>
      <c r="F145" s="148" t="s">
        <v>1602</v>
      </c>
      <c r="I145" s="149"/>
      <c r="L145" s="33"/>
      <c r="M145" s="150"/>
      <c r="T145" s="57"/>
      <c r="AT145" s="18" t="s">
        <v>171</v>
      </c>
      <c r="AU145" s="18" t="s">
        <v>190</v>
      </c>
    </row>
    <row r="146" spans="2:65" s="1" customFormat="1" ht="49.05" customHeight="1">
      <c r="B146" s="33"/>
      <c r="C146" s="134" t="s">
        <v>8</v>
      </c>
      <c r="D146" s="134" t="s">
        <v>164</v>
      </c>
      <c r="E146" s="135" t="s">
        <v>1603</v>
      </c>
      <c r="F146" s="136" t="s">
        <v>1604</v>
      </c>
      <c r="G146" s="137" t="s">
        <v>1462</v>
      </c>
      <c r="H146" s="138">
        <v>1</v>
      </c>
      <c r="I146" s="139"/>
      <c r="J146" s="140">
        <f>ROUND(I146*H146,2)</f>
        <v>0</v>
      </c>
      <c r="K146" s="136" t="s">
        <v>1</v>
      </c>
      <c r="L146" s="33"/>
      <c r="M146" s="141" t="s">
        <v>1</v>
      </c>
      <c r="N146" s="142" t="s">
        <v>42</v>
      </c>
      <c r="P146" s="143">
        <f>O146*H146</f>
        <v>0</v>
      </c>
      <c r="Q146" s="143">
        <v>0</v>
      </c>
      <c r="R146" s="143">
        <f>Q146*H146</f>
        <v>0</v>
      </c>
      <c r="S146" s="143">
        <v>0</v>
      </c>
      <c r="T146" s="144">
        <f>S146*H146</f>
        <v>0</v>
      </c>
      <c r="AR146" s="145" t="s">
        <v>288</v>
      </c>
      <c r="AT146" s="145" t="s">
        <v>164</v>
      </c>
      <c r="AU146" s="145" t="s">
        <v>190</v>
      </c>
      <c r="AY146" s="18" t="s">
        <v>162</v>
      </c>
      <c r="BE146" s="146">
        <f>IF(N146="základní",J146,0)</f>
        <v>0</v>
      </c>
      <c r="BF146" s="146">
        <f>IF(N146="snížená",J146,0)</f>
        <v>0</v>
      </c>
      <c r="BG146" s="146">
        <f>IF(N146="zákl. přenesená",J146,0)</f>
        <v>0</v>
      </c>
      <c r="BH146" s="146">
        <f>IF(N146="sníž. přenesená",J146,0)</f>
        <v>0</v>
      </c>
      <c r="BI146" s="146">
        <f>IF(N146="nulová",J146,0)</f>
        <v>0</v>
      </c>
      <c r="BJ146" s="18" t="s">
        <v>85</v>
      </c>
      <c r="BK146" s="146">
        <f>ROUND(I146*H146,2)</f>
        <v>0</v>
      </c>
      <c r="BL146" s="18" t="s">
        <v>288</v>
      </c>
      <c r="BM146" s="145" t="s">
        <v>1605</v>
      </c>
    </row>
    <row r="147" spans="2:65" s="1" customFormat="1" ht="28.8">
      <c r="B147" s="33"/>
      <c r="D147" s="147" t="s">
        <v>171</v>
      </c>
      <c r="F147" s="148" t="s">
        <v>1604</v>
      </c>
      <c r="I147" s="149"/>
      <c r="L147" s="33"/>
      <c r="M147" s="150"/>
      <c r="T147" s="57"/>
      <c r="AT147" s="18" t="s">
        <v>171</v>
      </c>
      <c r="AU147" s="18" t="s">
        <v>190</v>
      </c>
    </row>
    <row r="148" spans="2:65" s="1" customFormat="1" ht="37.799999999999997" customHeight="1">
      <c r="B148" s="33"/>
      <c r="C148" s="134" t="s">
        <v>265</v>
      </c>
      <c r="D148" s="134" t="s">
        <v>164</v>
      </c>
      <c r="E148" s="135" t="s">
        <v>1606</v>
      </c>
      <c r="F148" s="136" t="s">
        <v>1607</v>
      </c>
      <c r="G148" s="137" t="s">
        <v>167</v>
      </c>
      <c r="H148" s="138">
        <v>2</v>
      </c>
      <c r="I148" s="139"/>
      <c r="J148" s="140">
        <f>ROUND(I148*H148,2)</f>
        <v>0</v>
      </c>
      <c r="K148" s="136" t="s">
        <v>1</v>
      </c>
      <c r="L148" s="33"/>
      <c r="M148" s="141" t="s">
        <v>1</v>
      </c>
      <c r="N148" s="142" t="s">
        <v>42</v>
      </c>
      <c r="P148" s="143">
        <f>O148*H148</f>
        <v>0</v>
      </c>
      <c r="Q148" s="143">
        <v>0</v>
      </c>
      <c r="R148" s="143">
        <f>Q148*H148</f>
        <v>0</v>
      </c>
      <c r="S148" s="143">
        <v>0</v>
      </c>
      <c r="T148" s="144">
        <f>S148*H148</f>
        <v>0</v>
      </c>
      <c r="AR148" s="145" t="s">
        <v>288</v>
      </c>
      <c r="AT148" s="145" t="s">
        <v>164</v>
      </c>
      <c r="AU148" s="145" t="s">
        <v>190</v>
      </c>
      <c r="AY148" s="18" t="s">
        <v>162</v>
      </c>
      <c r="BE148" s="146">
        <f>IF(N148="základní",J148,0)</f>
        <v>0</v>
      </c>
      <c r="BF148" s="146">
        <f>IF(N148="snížená",J148,0)</f>
        <v>0</v>
      </c>
      <c r="BG148" s="146">
        <f>IF(N148="zákl. přenesená",J148,0)</f>
        <v>0</v>
      </c>
      <c r="BH148" s="146">
        <f>IF(N148="sníž. přenesená",J148,0)</f>
        <v>0</v>
      </c>
      <c r="BI148" s="146">
        <f>IF(N148="nulová",J148,0)</f>
        <v>0</v>
      </c>
      <c r="BJ148" s="18" t="s">
        <v>85</v>
      </c>
      <c r="BK148" s="146">
        <f>ROUND(I148*H148,2)</f>
        <v>0</v>
      </c>
      <c r="BL148" s="18" t="s">
        <v>288</v>
      </c>
      <c r="BM148" s="145" t="s">
        <v>1608</v>
      </c>
    </row>
    <row r="149" spans="2:65" s="1" customFormat="1" ht="28.8">
      <c r="B149" s="33"/>
      <c r="D149" s="147" t="s">
        <v>171</v>
      </c>
      <c r="F149" s="148" t="s">
        <v>1607</v>
      </c>
      <c r="I149" s="149"/>
      <c r="L149" s="33"/>
      <c r="M149" s="150"/>
      <c r="T149" s="57"/>
      <c r="AT149" s="18" t="s">
        <v>171</v>
      </c>
      <c r="AU149" s="18" t="s">
        <v>190</v>
      </c>
    </row>
    <row r="150" spans="2:65" s="1" customFormat="1" ht="37.799999999999997" customHeight="1">
      <c r="B150" s="33"/>
      <c r="C150" s="134" t="s">
        <v>270</v>
      </c>
      <c r="D150" s="134" t="s">
        <v>164</v>
      </c>
      <c r="E150" s="135" t="s">
        <v>1609</v>
      </c>
      <c r="F150" s="136" t="s">
        <v>1610</v>
      </c>
      <c r="G150" s="137" t="s">
        <v>167</v>
      </c>
      <c r="H150" s="138">
        <v>25</v>
      </c>
      <c r="I150" s="139"/>
      <c r="J150" s="140">
        <f>ROUND(I150*H150,2)</f>
        <v>0</v>
      </c>
      <c r="K150" s="136" t="s">
        <v>1</v>
      </c>
      <c r="L150" s="33"/>
      <c r="M150" s="141" t="s">
        <v>1</v>
      </c>
      <c r="N150" s="142" t="s">
        <v>42</v>
      </c>
      <c r="P150" s="143">
        <f>O150*H150</f>
        <v>0</v>
      </c>
      <c r="Q150" s="143">
        <v>0</v>
      </c>
      <c r="R150" s="143">
        <f>Q150*H150</f>
        <v>0</v>
      </c>
      <c r="S150" s="143">
        <v>0</v>
      </c>
      <c r="T150" s="144">
        <f>S150*H150</f>
        <v>0</v>
      </c>
      <c r="AR150" s="145" t="s">
        <v>288</v>
      </c>
      <c r="AT150" s="145" t="s">
        <v>164</v>
      </c>
      <c r="AU150" s="145" t="s">
        <v>190</v>
      </c>
      <c r="AY150" s="18" t="s">
        <v>162</v>
      </c>
      <c r="BE150" s="146">
        <f>IF(N150="základní",J150,0)</f>
        <v>0</v>
      </c>
      <c r="BF150" s="146">
        <f>IF(N150="snížená",J150,0)</f>
        <v>0</v>
      </c>
      <c r="BG150" s="146">
        <f>IF(N150="zákl. přenesená",J150,0)</f>
        <v>0</v>
      </c>
      <c r="BH150" s="146">
        <f>IF(N150="sníž. přenesená",J150,0)</f>
        <v>0</v>
      </c>
      <c r="BI150" s="146">
        <f>IF(N150="nulová",J150,0)</f>
        <v>0</v>
      </c>
      <c r="BJ150" s="18" t="s">
        <v>85</v>
      </c>
      <c r="BK150" s="146">
        <f>ROUND(I150*H150,2)</f>
        <v>0</v>
      </c>
      <c r="BL150" s="18" t="s">
        <v>288</v>
      </c>
      <c r="BM150" s="145" t="s">
        <v>1611</v>
      </c>
    </row>
    <row r="151" spans="2:65" s="1" customFormat="1" ht="19.2">
      <c r="B151" s="33"/>
      <c r="D151" s="147" t="s">
        <v>171</v>
      </c>
      <c r="F151" s="148" t="s">
        <v>1610</v>
      </c>
      <c r="I151" s="149"/>
      <c r="L151" s="33"/>
      <c r="M151" s="150"/>
      <c r="T151" s="57"/>
      <c r="AT151" s="18" t="s">
        <v>171</v>
      </c>
      <c r="AU151" s="18" t="s">
        <v>190</v>
      </c>
    </row>
    <row r="152" spans="2:65" s="1" customFormat="1" ht="44.25" customHeight="1">
      <c r="B152" s="33"/>
      <c r="C152" s="134" t="s">
        <v>282</v>
      </c>
      <c r="D152" s="134" t="s">
        <v>164</v>
      </c>
      <c r="E152" s="135" t="s">
        <v>1612</v>
      </c>
      <c r="F152" s="136" t="s">
        <v>1613</v>
      </c>
      <c r="G152" s="137" t="s">
        <v>583</v>
      </c>
      <c r="H152" s="138">
        <v>5</v>
      </c>
      <c r="I152" s="139"/>
      <c r="J152" s="140">
        <f>ROUND(I152*H152,2)</f>
        <v>0</v>
      </c>
      <c r="K152" s="136" t="s">
        <v>1</v>
      </c>
      <c r="L152" s="33"/>
      <c r="M152" s="141" t="s">
        <v>1</v>
      </c>
      <c r="N152" s="142" t="s">
        <v>42</v>
      </c>
      <c r="P152" s="143">
        <f>O152*H152</f>
        <v>0</v>
      </c>
      <c r="Q152" s="143">
        <v>0</v>
      </c>
      <c r="R152" s="143">
        <f>Q152*H152</f>
        <v>0</v>
      </c>
      <c r="S152" s="143">
        <v>0</v>
      </c>
      <c r="T152" s="144">
        <f>S152*H152</f>
        <v>0</v>
      </c>
      <c r="AR152" s="145" t="s">
        <v>288</v>
      </c>
      <c r="AT152" s="145" t="s">
        <v>164</v>
      </c>
      <c r="AU152" s="145" t="s">
        <v>190</v>
      </c>
      <c r="AY152" s="18" t="s">
        <v>162</v>
      </c>
      <c r="BE152" s="146">
        <f>IF(N152="základní",J152,0)</f>
        <v>0</v>
      </c>
      <c r="BF152" s="146">
        <f>IF(N152="snížená",J152,0)</f>
        <v>0</v>
      </c>
      <c r="BG152" s="146">
        <f>IF(N152="zákl. přenesená",J152,0)</f>
        <v>0</v>
      </c>
      <c r="BH152" s="146">
        <f>IF(N152="sníž. přenesená",J152,0)</f>
        <v>0</v>
      </c>
      <c r="BI152" s="146">
        <f>IF(N152="nulová",J152,0)</f>
        <v>0</v>
      </c>
      <c r="BJ152" s="18" t="s">
        <v>85</v>
      </c>
      <c r="BK152" s="146">
        <f>ROUND(I152*H152,2)</f>
        <v>0</v>
      </c>
      <c r="BL152" s="18" t="s">
        <v>288</v>
      </c>
      <c r="BM152" s="145" t="s">
        <v>1614</v>
      </c>
    </row>
    <row r="153" spans="2:65" s="1" customFormat="1" ht="28.8">
      <c r="B153" s="33"/>
      <c r="D153" s="147" t="s">
        <v>171</v>
      </c>
      <c r="F153" s="148" t="s">
        <v>1613</v>
      </c>
      <c r="I153" s="149"/>
      <c r="L153" s="33"/>
      <c r="M153" s="150"/>
      <c r="T153" s="57"/>
      <c r="AT153" s="18" t="s">
        <v>171</v>
      </c>
      <c r="AU153" s="18" t="s">
        <v>190</v>
      </c>
    </row>
    <row r="154" spans="2:65" s="1" customFormat="1" ht="66.75" customHeight="1">
      <c r="B154" s="33"/>
      <c r="C154" s="134" t="s">
        <v>288</v>
      </c>
      <c r="D154" s="134" t="s">
        <v>164</v>
      </c>
      <c r="E154" s="135" t="s">
        <v>1615</v>
      </c>
      <c r="F154" s="136" t="s">
        <v>1616</v>
      </c>
      <c r="G154" s="137" t="s">
        <v>583</v>
      </c>
      <c r="H154" s="138">
        <v>10</v>
      </c>
      <c r="I154" s="139"/>
      <c r="J154" s="140">
        <f>ROUND(I154*H154,2)</f>
        <v>0</v>
      </c>
      <c r="K154" s="136" t="s">
        <v>1</v>
      </c>
      <c r="L154" s="33"/>
      <c r="M154" s="141" t="s">
        <v>1</v>
      </c>
      <c r="N154" s="142" t="s">
        <v>42</v>
      </c>
      <c r="P154" s="143">
        <f>O154*H154</f>
        <v>0</v>
      </c>
      <c r="Q154" s="143">
        <v>0</v>
      </c>
      <c r="R154" s="143">
        <f>Q154*H154</f>
        <v>0</v>
      </c>
      <c r="S154" s="143">
        <v>0</v>
      </c>
      <c r="T154" s="144">
        <f>S154*H154</f>
        <v>0</v>
      </c>
      <c r="AR154" s="145" t="s">
        <v>288</v>
      </c>
      <c r="AT154" s="145" t="s">
        <v>164</v>
      </c>
      <c r="AU154" s="145" t="s">
        <v>190</v>
      </c>
      <c r="AY154" s="18" t="s">
        <v>162</v>
      </c>
      <c r="BE154" s="146">
        <f>IF(N154="základní",J154,0)</f>
        <v>0</v>
      </c>
      <c r="BF154" s="146">
        <f>IF(N154="snížená",J154,0)</f>
        <v>0</v>
      </c>
      <c r="BG154" s="146">
        <f>IF(N154="zákl. přenesená",J154,0)</f>
        <v>0</v>
      </c>
      <c r="BH154" s="146">
        <f>IF(N154="sníž. přenesená",J154,0)</f>
        <v>0</v>
      </c>
      <c r="BI154" s="146">
        <f>IF(N154="nulová",J154,0)</f>
        <v>0</v>
      </c>
      <c r="BJ154" s="18" t="s">
        <v>85</v>
      </c>
      <c r="BK154" s="146">
        <f>ROUND(I154*H154,2)</f>
        <v>0</v>
      </c>
      <c r="BL154" s="18" t="s">
        <v>288</v>
      </c>
      <c r="BM154" s="145" t="s">
        <v>1617</v>
      </c>
    </row>
    <row r="155" spans="2:65" s="1" customFormat="1" ht="76.8">
      <c r="B155" s="33"/>
      <c r="D155" s="147" t="s">
        <v>171</v>
      </c>
      <c r="F155" s="148" t="s">
        <v>1618</v>
      </c>
      <c r="I155" s="149"/>
      <c r="L155" s="33"/>
      <c r="M155" s="150"/>
      <c r="T155" s="57"/>
      <c r="AT155" s="18" t="s">
        <v>171</v>
      </c>
      <c r="AU155" s="18" t="s">
        <v>190</v>
      </c>
    </row>
    <row r="156" spans="2:65" s="1" customFormat="1" ht="21.75" customHeight="1">
      <c r="B156" s="33"/>
      <c r="C156" s="134" t="s">
        <v>303</v>
      </c>
      <c r="D156" s="134" t="s">
        <v>164</v>
      </c>
      <c r="E156" s="135" t="s">
        <v>1619</v>
      </c>
      <c r="F156" s="136" t="s">
        <v>1620</v>
      </c>
      <c r="G156" s="137" t="s">
        <v>1462</v>
      </c>
      <c r="H156" s="138">
        <v>1</v>
      </c>
      <c r="I156" s="139"/>
      <c r="J156" s="140">
        <f>ROUND(I156*H156,2)</f>
        <v>0</v>
      </c>
      <c r="K156" s="136" t="s">
        <v>1</v>
      </c>
      <c r="L156" s="33"/>
      <c r="M156" s="141" t="s">
        <v>1</v>
      </c>
      <c r="N156" s="142" t="s">
        <v>42</v>
      </c>
      <c r="P156" s="143">
        <f>O156*H156</f>
        <v>0</v>
      </c>
      <c r="Q156" s="143">
        <v>0</v>
      </c>
      <c r="R156" s="143">
        <f>Q156*H156</f>
        <v>0</v>
      </c>
      <c r="S156" s="143">
        <v>0</v>
      </c>
      <c r="T156" s="144">
        <f>S156*H156</f>
        <v>0</v>
      </c>
      <c r="AR156" s="145" t="s">
        <v>288</v>
      </c>
      <c r="AT156" s="145" t="s">
        <v>164</v>
      </c>
      <c r="AU156" s="145" t="s">
        <v>190</v>
      </c>
      <c r="AY156" s="18" t="s">
        <v>162</v>
      </c>
      <c r="BE156" s="146">
        <f>IF(N156="základní",J156,0)</f>
        <v>0</v>
      </c>
      <c r="BF156" s="146">
        <f>IF(N156="snížená",J156,0)</f>
        <v>0</v>
      </c>
      <c r="BG156" s="146">
        <f>IF(N156="zákl. přenesená",J156,0)</f>
        <v>0</v>
      </c>
      <c r="BH156" s="146">
        <f>IF(N156="sníž. přenesená",J156,0)</f>
        <v>0</v>
      </c>
      <c r="BI156" s="146">
        <f>IF(N156="nulová",J156,0)</f>
        <v>0</v>
      </c>
      <c r="BJ156" s="18" t="s">
        <v>85</v>
      </c>
      <c r="BK156" s="146">
        <f>ROUND(I156*H156,2)</f>
        <v>0</v>
      </c>
      <c r="BL156" s="18" t="s">
        <v>288</v>
      </c>
      <c r="BM156" s="145" t="s">
        <v>1621</v>
      </c>
    </row>
    <row r="157" spans="2:65" s="1" customFormat="1" ht="10.199999999999999">
      <c r="B157" s="33"/>
      <c r="D157" s="147" t="s">
        <v>171</v>
      </c>
      <c r="F157" s="148" t="s">
        <v>1620</v>
      </c>
      <c r="I157" s="149"/>
      <c r="L157" s="33"/>
      <c r="M157" s="150"/>
      <c r="T157" s="57"/>
      <c r="AT157" s="18" t="s">
        <v>171</v>
      </c>
      <c r="AU157" s="18" t="s">
        <v>190</v>
      </c>
    </row>
    <row r="158" spans="2:65" s="1" customFormat="1" ht="24.15" customHeight="1">
      <c r="B158" s="33"/>
      <c r="C158" s="134" t="s">
        <v>317</v>
      </c>
      <c r="D158" s="134" t="s">
        <v>164</v>
      </c>
      <c r="E158" s="135" t="s">
        <v>1622</v>
      </c>
      <c r="F158" s="136" t="s">
        <v>1623</v>
      </c>
      <c r="G158" s="137" t="s">
        <v>1462</v>
      </c>
      <c r="H158" s="138">
        <v>1</v>
      </c>
      <c r="I158" s="139"/>
      <c r="J158" s="140">
        <f>ROUND(I158*H158,2)</f>
        <v>0</v>
      </c>
      <c r="K158" s="136" t="s">
        <v>1</v>
      </c>
      <c r="L158" s="33"/>
      <c r="M158" s="141" t="s">
        <v>1</v>
      </c>
      <c r="N158" s="142" t="s">
        <v>42</v>
      </c>
      <c r="P158" s="143">
        <f>O158*H158</f>
        <v>0</v>
      </c>
      <c r="Q158" s="143">
        <v>0</v>
      </c>
      <c r="R158" s="143">
        <f>Q158*H158</f>
        <v>0</v>
      </c>
      <c r="S158" s="143">
        <v>0</v>
      </c>
      <c r="T158" s="144">
        <f>S158*H158</f>
        <v>0</v>
      </c>
      <c r="AR158" s="145" t="s">
        <v>288</v>
      </c>
      <c r="AT158" s="145" t="s">
        <v>164</v>
      </c>
      <c r="AU158" s="145" t="s">
        <v>190</v>
      </c>
      <c r="AY158" s="18" t="s">
        <v>162</v>
      </c>
      <c r="BE158" s="146">
        <f>IF(N158="základní",J158,0)</f>
        <v>0</v>
      </c>
      <c r="BF158" s="146">
        <f>IF(N158="snížená",J158,0)</f>
        <v>0</v>
      </c>
      <c r="BG158" s="146">
        <f>IF(N158="zákl. přenesená",J158,0)</f>
        <v>0</v>
      </c>
      <c r="BH158" s="146">
        <f>IF(N158="sníž. přenesená",J158,0)</f>
        <v>0</v>
      </c>
      <c r="BI158" s="146">
        <f>IF(N158="nulová",J158,0)</f>
        <v>0</v>
      </c>
      <c r="BJ158" s="18" t="s">
        <v>85</v>
      </c>
      <c r="BK158" s="146">
        <f>ROUND(I158*H158,2)</f>
        <v>0</v>
      </c>
      <c r="BL158" s="18" t="s">
        <v>288</v>
      </c>
      <c r="BM158" s="145" t="s">
        <v>1624</v>
      </c>
    </row>
    <row r="159" spans="2:65" s="1" customFormat="1" ht="10.199999999999999">
      <c r="B159" s="33"/>
      <c r="D159" s="147" t="s">
        <v>171</v>
      </c>
      <c r="F159" s="148" t="s">
        <v>1623</v>
      </c>
      <c r="I159" s="149"/>
      <c r="L159" s="33"/>
      <c r="M159" s="150"/>
      <c r="T159" s="57"/>
      <c r="AT159" s="18" t="s">
        <v>171</v>
      </c>
      <c r="AU159" s="18" t="s">
        <v>190</v>
      </c>
    </row>
    <row r="160" spans="2:65" s="1" customFormat="1" ht="24.15" customHeight="1">
      <c r="B160" s="33"/>
      <c r="C160" s="134" t="s">
        <v>340</v>
      </c>
      <c r="D160" s="134" t="s">
        <v>164</v>
      </c>
      <c r="E160" s="135" t="s">
        <v>1625</v>
      </c>
      <c r="F160" s="136" t="s">
        <v>1626</v>
      </c>
      <c r="G160" s="137" t="s">
        <v>1462</v>
      </c>
      <c r="H160" s="138">
        <v>2</v>
      </c>
      <c r="I160" s="139"/>
      <c r="J160" s="140">
        <f>ROUND(I160*H160,2)</f>
        <v>0</v>
      </c>
      <c r="K160" s="136" t="s">
        <v>1</v>
      </c>
      <c r="L160" s="33"/>
      <c r="M160" s="141" t="s">
        <v>1</v>
      </c>
      <c r="N160" s="142" t="s">
        <v>42</v>
      </c>
      <c r="P160" s="143">
        <f>O160*H160</f>
        <v>0</v>
      </c>
      <c r="Q160" s="143">
        <v>0</v>
      </c>
      <c r="R160" s="143">
        <f>Q160*H160</f>
        <v>0</v>
      </c>
      <c r="S160" s="143">
        <v>0</v>
      </c>
      <c r="T160" s="144">
        <f>S160*H160</f>
        <v>0</v>
      </c>
      <c r="AR160" s="145" t="s">
        <v>288</v>
      </c>
      <c r="AT160" s="145" t="s">
        <v>164</v>
      </c>
      <c r="AU160" s="145" t="s">
        <v>190</v>
      </c>
      <c r="AY160" s="18" t="s">
        <v>162</v>
      </c>
      <c r="BE160" s="146">
        <f>IF(N160="základní",J160,0)</f>
        <v>0</v>
      </c>
      <c r="BF160" s="146">
        <f>IF(N160="snížená",J160,0)</f>
        <v>0</v>
      </c>
      <c r="BG160" s="146">
        <f>IF(N160="zákl. přenesená",J160,0)</f>
        <v>0</v>
      </c>
      <c r="BH160" s="146">
        <f>IF(N160="sníž. přenesená",J160,0)</f>
        <v>0</v>
      </c>
      <c r="BI160" s="146">
        <f>IF(N160="nulová",J160,0)</f>
        <v>0</v>
      </c>
      <c r="BJ160" s="18" t="s">
        <v>85</v>
      </c>
      <c r="BK160" s="146">
        <f>ROUND(I160*H160,2)</f>
        <v>0</v>
      </c>
      <c r="BL160" s="18" t="s">
        <v>288</v>
      </c>
      <c r="BM160" s="145" t="s">
        <v>1627</v>
      </c>
    </row>
    <row r="161" spans="2:65" s="1" customFormat="1" ht="19.2">
      <c r="B161" s="33"/>
      <c r="D161" s="147" t="s">
        <v>171</v>
      </c>
      <c r="F161" s="148" t="s">
        <v>1626</v>
      </c>
      <c r="I161" s="149"/>
      <c r="L161" s="33"/>
      <c r="M161" s="150"/>
      <c r="T161" s="57"/>
      <c r="AT161" s="18" t="s">
        <v>171</v>
      </c>
      <c r="AU161" s="18" t="s">
        <v>190</v>
      </c>
    </row>
    <row r="162" spans="2:65" s="1" customFormat="1" ht="44.25" customHeight="1">
      <c r="B162" s="33"/>
      <c r="C162" s="134" t="s">
        <v>346</v>
      </c>
      <c r="D162" s="134" t="s">
        <v>164</v>
      </c>
      <c r="E162" s="135" t="s">
        <v>1628</v>
      </c>
      <c r="F162" s="136" t="s">
        <v>1629</v>
      </c>
      <c r="G162" s="137" t="s">
        <v>504</v>
      </c>
      <c r="H162" s="138">
        <v>20</v>
      </c>
      <c r="I162" s="139"/>
      <c r="J162" s="140">
        <f>ROUND(I162*H162,2)</f>
        <v>0</v>
      </c>
      <c r="K162" s="136" t="s">
        <v>1</v>
      </c>
      <c r="L162" s="33"/>
      <c r="M162" s="141" t="s">
        <v>1</v>
      </c>
      <c r="N162" s="142" t="s">
        <v>42</v>
      </c>
      <c r="P162" s="143">
        <f>O162*H162</f>
        <v>0</v>
      </c>
      <c r="Q162" s="143">
        <v>0</v>
      </c>
      <c r="R162" s="143">
        <f>Q162*H162</f>
        <v>0</v>
      </c>
      <c r="S162" s="143">
        <v>0</v>
      </c>
      <c r="T162" s="144">
        <f>S162*H162</f>
        <v>0</v>
      </c>
      <c r="AR162" s="145" t="s">
        <v>288</v>
      </c>
      <c r="AT162" s="145" t="s">
        <v>164</v>
      </c>
      <c r="AU162" s="145" t="s">
        <v>190</v>
      </c>
      <c r="AY162" s="18" t="s">
        <v>162</v>
      </c>
      <c r="BE162" s="146">
        <f>IF(N162="základní",J162,0)</f>
        <v>0</v>
      </c>
      <c r="BF162" s="146">
        <f>IF(N162="snížená",J162,0)</f>
        <v>0</v>
      </c>
      <c r="BG162" s="146">
        <f>IF(N162="zákl. přenesená",J162,0)</f>
        <v>0</v>
      </c>
      <c r="BH162" s="146">
        <f>IF(N162="sníž. přenesená",J162,0)</f>
        <v>0</v>
      </c>
      <c r="BI162" s="146">
        <f>IF(N162="nulová",J162,0)</f>
        <v>0</v>
      </c>
      <c r="BJ162" s="18" t="s">
        <v>85</v>
      </c>
      <c r="BK162" s="146">
        <f>ROUND(I162*H162,2)</f>
        <v>0</v>
      </c>
      <c r="BL162" s="18" t="s">
        <v>288</v>
      </c>
      <c r="BM162" s="145" t="s">
        <v>1630</v>
      </c>
    </row>
    <row r="163" spans="2:65" s="1" customFormat="1" ht="28.8">
      <c r="B163" s="33"/>
      <c r="D163" s="147" t="s">
        <v>171</v>
      </c>
      <c r="F163" s="148" t="s">
        <v>1629</v>
      </c>
      <c r="I163" s="149"/>
      <c r="L163" s="33"/>
      <c r="M163" s="150"/>
      <c r="T163" s="57"/>
      <c r="AT163" s="18" t="s">
        <v>171</v>
      </c>
      <c r="AU163" s="18" t="s">
        <v>190</v>
      </c>
    </row>
    <row r="164" spans="2:65" s="1" customFormat="1" ht="21.75" customHeight="1">
      <c r="B164" s="33"/>
      <c r="C164" s="134" t="s">
        <v>7</v>
      </c>
      <c r="D164" s="134" t="s">
        <v>164</v>
      </c>
      <c r="E164" s="135" t="s">
        <v>1631</v>
      </c>
      <c r="F164" s="136" t="s">
        <v>1632</v>
      </c>
      <c r="G164" s="137" t="s">
        <v>1486</v>
      </c>
      <c r="H164" s="138">
        <v>2</v>
      </c>
      <c r="I164" s="139"/>
      <c r="J164" s="140">
        <f>ROUND(I164*H164,2)</f>
        <v>0</v>
      </c>
      <c r="K164" s="136" t="s">
        <v>1</v>
      </c>
      <c r="L164" s="33"/>
      <c r="M164" s="141" t="s">
        <v>1</v>
      </c>
      <c r="N164" s="142" t="s">
        <v>42</v>
      </c>
      <c r="P164" s="143">
        <f>O164*H164</f>
        <v>0</v>
      </c>
      <c r="Q164" s="143">
        <v>0</v>
      </c>
      <c r="R164" s="143">
        <f>Q164*H164</f>
        <v>0</v>
      </c>
      <c r="S164" s="143">
        <v>0</v>
      </c>
      <c r="T164" s="144">
        <f>S164*H164</f>
        <v>0</v>
      </c>
      <c r="AR164" s="145" t="s">
        <v>288</v>
      </c>
      <c r="AT164" s="145" t="s">
        <v>164</v>
      </c>
      <c r="AU164" s="145" t="s">
        <v>190</v>
      </c>
      <c r="AY164" s="18" t="s">
        <v>162</v>
      </c>
      <c r="BE164" s="146">
        <f>IF(N164="základní",J164,0)</f>
        <v>0</v>
      </c>
      <c r="BF164" s="146">
        <f>IF(N164="snížená",J164,0)</f>
        <v>0</v>
      </c>
      <c r="BG164" s="146">
        <f>IF(N164="zákl. přenesená",J164,0)</f>
        <v>0</v>
      </c>
      <c r="BH164" s="146">
        <f>IF(N164="sníž. přenesená",J164,0)</f>
        <v>0</v>
      </c>
      <c r="BI164" s="146">
        <f>IF(N164="nulová",J164,0)</f>
        <v>0</v>
      </c>
      <c r="BJ164" s="18" t="s">
        <v>85</v>
      </c>
      <c r="BK164" s="146">
        <f>ROUND(I164*H164,2)</f>
        <v>0</v>
      </c>
      <c r="BL164" s="18" t="s">
        <v>288</v>
      </c>
      <c r="BM164" s="145" t="s">
        <v>1633</v>
      </c>
    </row>
    <row r="165" spans="2:65" s="1" customFormat="1" ht="10.199999999999999">
      <c r="B165" s="33"/>
      <c r="D165" s="147" t="s">
        <v>171</v>
      </c>
      <c r="F165" s="148" t="s">
        <v>1632</v>
      </c>
      <c r="I165" s="149"/>
      <c r="L165" s="33"/>
      <c r="M165" s="150"/>
      <c r="T165" s="57"/>
      <c r="AT165" s="18" t="s">
        <v>171</v>
      </c>
      <c r="AU165" s="18" t="s">
        <v>190</v>
      </c>
    </row>
    <row r="166" spans="2:65" s="1" customFormat="1" ht="24.15" customHeight="1">
      <c r="B166" s="33"/>
      <c r="C166" s="134" t="s">
        <v>370</v>
      </c>
      <c r="D166" s="134" t="s">
        <v>164</v>
      </c>
      <c r="E166" s="135" t="s">
        <v>1634</v>
      </c>
      <c r="F166" s="136" t="s">
        <v>1635</v>
      </c>
      <c r="G166" s="137" t="s">
        <v>1588</v>
      </c>
      <c r="H166" s="138">
        <v>2</v>
      </c>
      <c r="I166" s="139"/>
      <c r="J166" s="140">
        <f>ROUND(I166*H166,2)</f>
        <v>0</v>
      </c>
      <c r="K166" s="136" t="s">
        <v>1</v>
      </c>
      <c r="L166" s="33"/>
      <c r="M166" s="141" t="s">
        <v>1</v>
      </c>
      <c r="N166" s="142" t="s">
        <v>42</v>
      </c>
      <c r="P166" s="143">
        <f>O166*H166</f>
        <v>0</v>
      </c>
      <c r="Q166" s="143">
        <v>0</v>
      </c>
      <c r="R166" s="143">
        <f>Q166*H166</f>
        <v>0</v>
      </c>
      <c r="S166" s="143">
        <v>0</v>
      </c>
      <c r="T166" s="144">
        <f>S166*H166</f>
        <v>0</v>
      </c>
      <c r="AR166" s="145" t="s">
        <v>288</v>
      </c>
      <c r="AT166" s="145" t="s">
        <v>164</v>
      </c>
      <c r="AU166" s="145" t="s">
        <v>190</v>
      </c>
      <c r="AY166" s="18" t="s">
        <v>162</v>
      </c>
      <c r="BE166" s="146">
        <f>IF(N166="základní",J166,0)</f>
        <v>0</v>
      </c>
      <c r="BF166" s="146">
        <f>IF(N166="snížená",J166,0)</f>
        <v>0</v>
      </c>
      <c r="BG166" s="146">
        <f>IF(N166="zákl. přenesená",J166,0)</f>
        <v>0</v>
      </c>
      <c r="BH166" s="146">
        <f>IF(N166="sníž. přenesená",J166,0)</f>
        <v>0</v>
      </c>
      <c r="BI166" s="146">
        <f>IF(N166="nulová",J166,0)</f>
        <v>0</v>
      </c>
      <c r="BJ166" s="18" t="s">
        <v>85</v>
      </c>
      <c r="BK166" s="146">
        <f>ROUND(I166*H166,2)</f>
        <v>0</v>
      </c>
      <c r="BL166" s="18" t="s">
        <v>288</v>
      </c>
      <c r="BM166" s="145" t="s">
        <v>1636</v>
      </c>
    </row>
    <row r="167" spans="2:65" s="1" customFormat="1" ht="19.2">
      <c r="B167" s="33"/>
      <c r="D167" s="147" t="s">
        <v>171</v>
      </c>
      <c r="F167" s="148" t="s">
        <v>1635</v>
      </c>
      <c r="I167" s="149"/>
      <c r="L167" s="33"/>
      <c r="M167" s="150"/>
      <c r="T167" s="57"/>
      <c r="AT167" s="18" t="s">
        <v>171</v>
      </c>
      <c r="AU167" s="18" t="s">
        <v>190</v>
      </c>
    </row>
    <row r="168" spans="2:65" s="1" customFormat="1" ht="24.15" customHeight="1">
      <c r="B168" s="33"/>
      <c r="C168" s="134" t="s">
        <v>378</v>
      </c>
      <c r="D168" s="134" t="s">
        <v>164</v>
      </c>
      <c r="E168" s="135" t="s">
        <v>1637</v>
      </c>
      <c r="F168" s="136" t="s">
        <v>1638</v>
      </c>
      <c r="G168" s="137" t="s">
        <v>1462</v>
      </c>
      <c r="H168" s="138">
        <v>1</v>
      </c>
      <c r="I168" s="139"/>
      <c r="J168" s="140">
        <f>ROUND(I168*H168,2)</f>
        <v>0</v>
      </c>
      <c r="K168" s="136" t="s">
        <v>1</v>
      </c>
      <c r="L168" s="33"/>
      <c r="M168" s="141" t="s">
        <v>1</v>
      </c>
      <c r="N168" s="142" t="s">
        <v>42</v>
      </c>
      <c r="P168" s="143">
        <f>O168*H168</f>
        <v>0</v>
      </c>
      <c r="Q168" s="143">
        <v>0</v>
      </c>
      <c r="R168" s="143">
        <f>Q168*H168</f>
        <v>0</v>
      </c>
      <c r="S168" s="143">
        <v>0</v>
      </c>
      <c r="T168" s="144">
        <f>S168*H168</f>
        <v>0</v>
      </c>
      <c r="AR168" s="145" t="s">
        <v>288</v>
      </c>
      <c r="AT168" s="145" t="s">
        <v>164</v>
      </c>
      <c r="AU168" s="145" t="s">
        <v>190</v>
      </c>
      <c r="AY168" s="18" t="s">
        <v>162</v>
      </c>
      <c r="BE168" s="146">
        <f>IF(N168="základní",J168,0)</f>
        <v>0</v>
      </c>
      <c r="BF168" s="146">
        <f>IF(N168="snížená",J168,0)</f>
        <v>0</v>
      </c>
      <c r="BG168" s="146">
        <f>IF(N168="zákl. přenesená",J168,0)</f>
        <v>0</v>
      </c>
      <c r="BH168" s="146">
        <f>IF(N168="sníž. přenesená",J168,0)</f>
        <v>0</v>
      </c>
      <c r="BI168" s="146">
        <f>IF(N168="nulová",J168,0)</f>
        <v>0</v>
      </c>
      <c r="BJ168" s="18" t="s">
        <v>85</v>
      </c>
      <c r="BK168" s="146">
        <f>ROUND(I168*H168,2)</f>
        <v>0</v>
      </c>
      <c r="BL168" s="18" t="s">
        <v>288</v>
      </c>
      <c r="BM168" s="145" t="s">
        <v>1639</v>
      </c>
    </row>
    <row r="169" spans="2:65" s="1" customFormat="1" ht="19.2">
      <c r="B169" s="33"/>
      <c r="D169" s="147" t="s">
        <v>171</v>
      </c>
      <c r="F169" s="148" t="s">
        <v>1638</v>
      </c>
      <c r="I169" s="149"/>
      <c r="L169" s="33"/>
      <c r="M169" s="150"/>
      <c r="T169" s="57"/>
      <c r="AT169" s="18" t="s">
        <v>171</v>
      </c>
      <c r="AU169" s="18" t="s">
        <v>190</v>
      </c>
    </row>
    <row r="170" spans="2:65" s="1" customFormat="1" ht="24.15" customHeight="1">
      <c r="B170" s="33"/>
      <c r="C170" s="134" t="s">
        <v>384</v>
      </c>
      <c r="D170" s="134" t="s">
        <v>164</v>
      </c>
      <c r="E170" s="135" t="s">
        <v>1640</v>
      </c>
      <c r="F170" s="136" t="s">
        <v>1641</v>
      </c>
      <c r="G170" s="137" t="s">
        <v>1486</v>
      </c>
      <c r="H170" s="138">
        <v>1</v>
      </c>
      <c r="I170" s="139"/>
      <c r="J170" s="140">
        <f>ROUND(I170*H170,2)</f>
        <v>0</v>
      </c>
      <c r="K170" s="136" t="s">
        <v>1</v>
      </c>
      <c r="L170" s="33"/>
      <c r="M170" s="141" t="s">
        <v>1</v>
      </c>
      <c r="N170" s="142" t="s">
        <v>42</v>
      </c>
      <c r="P170" s="143">
        <f>O170*H170</f>
        <v>0</v>
      </c>
      <c r="Q170" s="143">
        <v>0</v>
      </c>
      <c r="R170" s="143">
        <f>Q170*H170</f>
        <v>0</v>
      </c>
      <c r="S170" s="143">
        <v>0</v>
      </c>
      <c r="T170" s="144">
        <f>S170*H170</f>
        <v>0</v>
      </c>
      <c r="AR170" s="145" t="s">
        <v>288</v>
      </c>
      <c r="AT170" s="145" t="s">
        <v>164</v>
      </c>
      <c r="AU170" s="145" t="s">
        <v>190</v>
      </c>
      <c r="AY170" s="18" t="s">
        <v>162</v>
      </c>
      <c r="BE170" s="146">
        <f>IF(N170="základní",J170,0)</f>
        <v>0</v>
      </c>
      <c r="BF170" s="146">
        <f>IF(N170="snížená",J170,0)</f>
        <v>0</v>
      </c>
      <c r="BG170" s="146">
        <f>IF(N170="zákl. přenesená",J170,0)</f>
        <v>0</v>
      </c>
      <c r="BH170" s="146">
        <f>IF(N170="sníž. přenesená",J170,0)</f>
        <v>0</v>
      </c>
      <c r="BI170" s="146">
        <f>IF(N170="nulová",J170,0)</f>
        <v>0</v>
      </c>
      <c r="BJ170" s="18" t="s">
        <v>85</v>
      </c>
      <c r="BK170" s="146">
        <f>ROUND(I170*H170,2)</f>
        <v>0</v>
      </c>
      <c r="BL170" s="18" t="s">
        <v>288</v>
      </c>
      <c r="BM170" s="145" t="s">
        <v>1642</v>
      </c>
    </row>
    <row r="171" spans="2:65" s="1" customFormat="1" ht="19.2">
      <c r="B171" s="33"/>
      <c r="D171" s="147" t="s">
        <v>171</v>
      </c>
      <c r="F171" s="148" t="s">
        <v>1641</v>
      </c>
      <c r="I171" s="149"/>
      <c r="L171" s="33"/>
      <c r="M171" s="150"/>
      <c r="T171" s="57"/>
      <c r="AT171" s="18" t="s">
        <v>171</v>
      </c>
      <c r="AU171" s="18" t="s">
        <v>190</v>
      </c>
    </row>
    <row r="172" spans="2:65" s="1" customFormat="1" ht="24.15" customHeight="1">
      <c r="B172" s="33"/>
      <c r="C172" s="134" t="s">
        <v>392</v>
      </c>
      <c r="D172" s="134" t="s">
        <v>164</v>
      </c>
      <c r="E172" s="135" t="s">
        <v>1643</v>
      </c>
      <c r="F172" s="136" t="s">
        <v>1644</v>
      </c>
      <c r="G172" s="137" t="s">
        <v>1486</v>
      </c>
      <c r="H172" s="138">
        <v>1</v>
      </c>
      <c r="I172" s="139"/>
      <c r="J172" s="140">
        <f>ROUND(I172*H172,2)</f>
        <v>0</v>
      </c>
      <c r="K172" s="136" t="s">
        <v>1</v>
      </c>
      <c r="L172" s="33"/>
      <c r="M172" s="141" t="s">
        <v>1</v>
      </c>
      <c r="N172" s="142" t="s">
        <v>42</v>
      </c>
      <c r="P172" s="143">
        <f>O172*H172</f>
        <v>0</v>
      </c>
      <c r="Q172" s="143">
        <v>0</v>
      </c>
      <c r="R172" s="143">
        <f>Q172*H172</f>
        <v>0</v>
      </c>
      <c r="S172" s="143">
        <v>0</v>
      </c>
      <c r="T172" s="144">
        <f>S172*H172</f>
        <v>0</v>
      </c>
      <c r="AR172" s="145" t="s">
        <v>288</v>
      </c>
      <c r="AT172" s="145" t="s">
        <v>164</v>
      </c>
      <c r="AU172" s="145" t="s">
        <v>190</v>
      </c>
      <c r="AY172" s="18" t="s">
        <v>162</v>
      </c>
      <c r="BE172" s="146">
        <f>IF(N172="základní",J172,0)</f>
        <v>0</v>
      </c>
      <c r="BF172" s="146">
        <f>IF(N172="snížená",J172,0)</f>
        <v>0</v>
      </c>
      <c r="BG172" s="146">
        <f>IF(N172="zákl. přenesená",J172,0)</f>
        <v>0</v>
      </c>
      <c r="BH172" s="146">
        <f>IF(N172="sníž. přenesená",J172,0)</f>
        <v>0</v>
      </c>
      <c r="BI172" s="146">
        <f>IF(N172="nulová",J172,0)</f>
        <v>0</v>
      </c>
      <c r="BJ172" s="18" t="s">
        <v>85</v>
      </c>
      <c r="BK172" s="146">
        <f>ROUND(I172*H172,2)</f>
        <v>0</v>
      </c>
      <c r="BL172" s="18" t="s">
        <v>288</v>
      </c>
      <c r="BM172" s="145" t="s">
        <v>1645</v>
      </c>
    </row>
    <row r="173" spans="2:65" s="1" customFormat="1" ht="19.2">
      <c r="B173" s="33"/>
      <c r="D173" s="147" t="s">
        <v>171</v>
      </c>
      <c r="F173" s="148" t="s">
        <v>1644</v>
      </c>
      <c r="I173" s="149"/>
      <c r="L173" s="33"/>
      <c r="M173" s="150"/>
      <c r="T173" s="57"/>
      <c r="AT173" s="18" t="s">
        <v>171</v>
      </c>
      <c r="AU173" s="18" t="s">
        <v>190</v>
      </c>
    </row>
    <row r="174" spans="2:65" s="1" customFormat="1" ht="24.15" customHeight="1">
      <c r="B174" s="33"/>
      <c r="C174" s="134" t="s">
        <v>399</v>
      </c>
      <c r="D174" s="134" t="s">
        <v>164</v>
      </c>
      <c r="E174" s="135" t="s">
        <v>1646</v>
      </c>
      <c r="F174" s="136" t="s">
        <v>1647</v>
      </c>
      <c r="G174" s="137" t="s">
        <v>1486</v>
      </c>
      <c r="H174" s="138">
        <v>1</v>
      </c>
      <c r="I174" s="139"/>
      <c r="J174" s="140">
        <f>ROUND(I174*H174,2)</f>
        <v>0</v>
      </c>
      <c r="K174" s="136" t="s">
        <v>1</v>
      </c>
      <c r="L174" s="33"/>
      <c r="M174" s="141" t="s">
        <v>1</v>
      </c>
      <c r="N174" s="142" t="s">
        <v>42</v>
      </c>
      <c r="P174" s="143">
        <f>O174*H174</f>
        <v>0</v>
      </c>
      <c r="Q174" s="143">
        <v>0</v>
      </c>
      <c r="R174" s="143">
        <f>Q174*H174</f>
        <v>0</v>
      </c>
      <c r="S174" s="143">
        <v>0</v>
      </c>
      <c r="T174" s="144">
        <f>S174*H174</f>
        <v>0</v>
      </c>
      <c r="AR174" s="145" t="s">
        <v>288</v>
      </c>
      <c r="AT174" s="145" t="s">
        <v>164</v>
      </c>
      <c r="AU174" s="145" t="s">
        <v>190</v>
      </c>
      <c r="AY174" s="18" t="s">
        <v>162</v>
      </c>
      <c r="BE174" s="146">
        <f>IF(N174="základní",J174,0)</f>
        <v>0</v>
      </c>
      <c r="BF174" s="146">
        <f>IF(N174="snížená",J174,0)</f>
        <v>0</v>
      </c>
      <c r="BG174" s="146">
        <f>IF(N174="zákl. přenesená",J174,0)</f>
        <v>0</v>
      </c>
      <c r="BH174" s="146">
        <f>IF(N174="sníž. přenesená",J174,0)</f>
        <v>0</v>
      </c>
      <c r="BI174" s="146">
        <f>IF(N174="nulová",J174,0)</f>
        <v>0</v>
      </c>
      <c r="BJ174" s="18" t="s">
        <v>85</v>
      </c>
      <c r="BK174" s="146">
        <f>ROUND(I174*H174,2)</f>
        <v>0</v>
      </c>
      <c r="BL174" s="18" t="s">
        <v>288</v>
      </c>
      <c r="BM174" s="145" t="s">
        <v>1648</v>
      </c>
    </row>
    <row r="175" spans="2:65" s="1" customFormat="1" ht="19.2">
      <c r="B175" s="33"/>
      <c r="D175" s="147" t="s">
        <v>171</v>
      </c>
      <c r="F175" s="148" t="s">
        <v>1647</v>
      </c>
      <c r="I175" s="149"/>
      <c r="L175" s="33"/>
      <c r="M175" s="150"/>
      <c r="T175" s="57"/>
      <c r="AT175" s="18" t="s">
        <v>171</v>
      </c>
      <c r="AU175" s="18" t="s">
        <v>190</v>
      </c>
    </row>
    <row r="176" spans="2:65" s="1" customFormat="1" ht="24.15" customHeight="1">
      <c r="B176" s="33"/>
      <c r="C176" s="134" t="s">
        <v>404</v>
      </c>
      <c r="D176" s="134" t="s">
        <v>164</v>
      </c>
      <c r="E176" s="135" t="s">
        <v>1649</v>
      </c>
      <c r="F176" s="136" t="s">
        <v>1650</v>
      </c>
      <c r="G176" s="137" t="s">
        <v>1486</v>
      </c>
      <c r="H176" s="138">
        <v>4</v>
      </c>
      <c r="I176" s="139"/>
      <c r="J176" s="140">
        <f>ROUND(I176*H176,2)</f>
        <v>0</v>
      </c>
      <c r="K176" s="136" t="s">
        <v>1</v>
      </c>
      <c r="L176" s="33"/>
      <c r="M176" s="141" t="s">
        <v>1</v>
      </c>
      <c r="N176" s="142" t="s">
        <v>42</v>
      </c>
      <c r="P176" s="143">
        <f>O176*H176</f>
        <v>0</v>
      </c>
      <c r="Q176" s="143">
        <v>0</v>
      </c>
      <c r="R176" s="143">
        <f>Q176*H176</f>
        <v>0</v>
      </c>
      <c r="S176" s="143">
        <v>0</v>
      </c>
      <c r="T176" s="144">
        <f>S176*H176</f>
        <v>0</v>
      </c>
      <c r="AR176" s="145" t="s">
        <v>288</v>
      </c>
      <c r="AT176" s="145" t="s">
        <v>164</v>
      </c>
      <c r="AU176" s="145" t="s">
        <v>190</v>
      </c>
      <c r="AY176" s="18" t="s">
        <v>162</v>
      </c>
      <c r="BE176" s="146">
        <f>IF(N176="základní",J176,0)</f>
        <v>0</v>
      </c>
      <c r="BF176" s="146">
        <f>IF(N176="snížená",J176,0)</f>
        <v>0</v>
      </c>
      <c r="BG176" s="146">
        <f>IF(N176="zákl. přenesená",J176,0)</f>
        <v>0</v>
      </c>
      <c r="BH176" s="146">
        <f>IF(N176="sníž. přenesená",J176,0)</f>
        <v>0</v>
      </c>
      <c r="BI176" s="146">
        <f>IF(N176="nulová",J176,0)</f>
        <v>0</v>
      </c>
      <c r="BJ176" s="18" t="s">
        <v>85</v>
      </c>
      <c r="BK176" s="146">
        <f>ROUND(I176*H176,2)</f>
        <v>0</v>
      </c>
      <c r="BL176" s="18" t="s">
        <v>288</v>
      </c>
      <c r="BM176" s="145" t="s">
        <v>1651</v>
      </c>
    </row>
    <row r="177" spans="2:65" s="1" customFormat="1" ht="19.2">
      <c r="B177" s="33"/>
      <c r="D177" s="147" t="s">
        <v>171</v>
      </c>
      <c r="F177" s="148" t="s">
        <v>1650</v>
      </c>
      <c r="I177" s="149"/>
      <c r="L177" s="33"/>
      <c r="M177" s="150"/>
      <c r="T177" s="57"/>
      <c r="AT177" s="18" t="s">
        <v>171</v>
      </c>
      <c r="AU177" s="18" t="s">
        <v>190</v>
      </c>
    </row>
    <row r="178" spans="2:65" s="1" customFormat="1" ht="37.799999999999997" customHeight="1">
      <c r="B178" s="33"/>
      <c r="C178" s="134" t="s">
        <v>411</v>
      </c>
      <c r="D178" s="134" t="s">
        <v>164</v>
      </c>
      <c r="E178" s="135" t="s">
        <v>1652</v>
      </c>
      <c r="F178" s="136" t="s">
        <v>1653</v>
      </c>
      <c r="G178" s="137" t="s">
        <v>1486</v>
      </c>
      <c r="H178" s="138">
        <v>1</v>
      </c>
      <c r="I178" s="139"/>
      <c r="J178" s="140">
        <f>ROUND(I178*H178,2)</f>
        <v>0</v>
      </c>
      <c r="K178" s="136" t="s">
        <v>1</v>
      </c>
      <c r="L178" s="33"/>
      <c r="M178" s="141" t="s">
        <v>1</v>
      </c>
      <c r="N178" s="142" t="s">
        <v>42</v>
      </c>
      <c r="P178" s="143">
        <f>O178*H178</f>
        <v>0</v>
      </c>
      <c r="Q178" s="143">
        <v>0</v>
      </c>
      <c r="R178" s="143">
        <f>Q178*H178</f>
        <v>0</v>
      </c>
      <c r="S178" s="143">
        <v>0</v>
      </c>
      <c r="T178" s="144">
        <f>S178*H178</f>
        <v>0</v>
      </c>
      <c r="AR178" s="145" t="s">
        <v>288</v>
      </c>
      <c r="AT178" s="145" t="s">
        <v>164</v>
      </c>
      <c r="AU178" s="145" t="s">
        <v>190</v>
      </c>
      <c r="AY178" s="18" t="s">
        <v>162</v>
      </c>
      <c r="BE178" s="146">
        <f>IF(N178="základní",J178,0)</f>
        <v>0</v>
      </c>
      <c r="BF178" s="146">
        <f>IF(N178="snížená",J178,0)</f>
        <v>0</v>
      </c>
      <c r="BG178" s="146">
        <f>IF(N178="zákl. přenesená",J178,0)</f>
        <v>0</v>
      </c>
      <c r="BH178" s="146">
        <f>IF(N178="sníž. přenesená",J178,0)</f>
        <v>0</v>
      </c>
      <c r="BI178" s="146">
        <f>IF(N178="nulová",J178,0)</f>
        <v>0</v>
      </c>
      <c r="BJ178" s="18" t="s">
        <v>85</v>
      </c>
      <c r="BK178" s="146">
        <f>ROUND(I178*H178,2)</f>
        <v>0</v>
      </c>
      <c r="BL178" s="18" t="s">
        <v>288</v>
      </c>
      <c r="BM178" s="145" t="s">
        <v>1654</v>
      </c>
    </row>
    <row r="179" spans="2:65" s="1" customFormat="1" ht="19.2">
      <c r="B179" s="33"/>
      <c r="D179" s="147" t="s">
        <v>171</v>
      </c>
      <c r="F179" s="148" t="s">
        <v>1653</v>
      </c>
      <c r="I179" s="149"/>
      <c r="L179" s="33"/>
      <c r="M179" s="150"/>
      <c r="T179" s="57"/>
      <c r="AT179" s="18" t="s">
        <v>171</v>
      </c>
      <c r="AU179" s="18" t="s">
        <v>190</v>
      </c>
    </row>
    <row r="180" spans="2:65" s="1" customFormat="1" ht="33" customHeight="1">
      <c r="B180" s="33"/>
      <c r="C180" s="134" t="s">
        <v>417</v>
      </c>
      <c r="D180" s="134" t="s">
        <v>164</v>
      </c>
      <c r="E180" s="135" t="s">
        <v>1655</v>
      </c>
      <c r="F180" s="136" t="s">
        <v>1656</v>
      </c>
      <c r="G180" s="137" t="s">
        <v>1462</v>
      </c>
      <c r="H180" s="138">
        <v>4</v>
      </c>
      <c r="I180" s="139"/>
      <c r="J180" s="140">
        <f>ROUND(I180*H180,2)</f>
        <v>0</v>
      </c>
      <c r="K180" s="136" t="s">
        <v>1</v>
      </c>
      <c r="L180" s="33"/>
      <c r="M180" s="141" t="s">
        <v>1</v>
      </c>
      <c r="N180" s="142" t="s">
        <v>42</v>
      </c>
      <c r="P180" s="143">
        <f>O180*H180</f>
        <v>0</v>
      </c>
      <c r="Q180" s="143">
        <v>0</v>
      </c>
      <c r="R180" s="143">
        <f>Q180*H180</f>
        <v>0</v>
      </c>
      <c r="S180" s="143">
        <v>0</v>
      </c>
      <c r="T180" s="144">
        <f>S180*H180</f>
        <v>0</v>
      </c>
      <c r="AR180" s="145" t="s">
        <v>288</v>
      </c>
      <c r="AT180" s="145" t="s">
        <v>164</v>
      </c>
      <c r="AU180" s="145" t="s">
        <v>190</v>
      </c>
      <c r="AY180" s="18" t="s">
        <v>162</v>
      </c>
      <c r="BE180" s="146">
        <f>IF(N180="základní",J180,0)</f>
        <v>0</v>
      </c>
      <c r="BF180" s="146">
        <f>IF(N180="snížená",J180,0)</f>
        <v>0</v>
      </c>
      <c r="BG180" s="146">
        <f>IF(N180="zákl. přenesená",J180,0)</f>
        <v>0</v>
      </c>
      <c r="BH180" s="146">
        <f>IF(N180="sníž. přenesená",J180,0)</f>
        <v>0</v>
      </c>
      <c r="BI180" s="146">
        <f>IF(N180="nulová",J180,0)</f>
        <v>0</v>
      </c>
      <c r="BJ180" s="18" t="s">
        <v>85</v>
      </c>
      <c r="BK180" s="146">
        <f>ROUND(I180*H180,2)</f>
        <v>0</v>
      </c>
      <c r="BL180" s="18" t="s">
        <v>288</v>
      </c>
      <c r="BM180" s="145" t="s">
        <v>1657</v>
      </c>
    </row>
    <row r="181" spans="2:65" s="1" customFormat="1" ht="19.2">
      <c r="B181" s="33"/>
      <c r="D181" s="147" t="s">
        <v>171</v>
      </c>
      <c r="F181" s="148" t="s">
        <v>1656</v>
      </c>
      <c r="I181" s="149"/>
      <c r="L181" s="33"/>
      <c r="M181" s="150"/>
      <c r="T181" s="57"/>
      <c r="AT181" s="18" t="s">
        <v>171</v>
      </c>
      <c r="AU181" s="18" t="s">
        <v>190</v>
      </c>
    </row>
    <row r="182" spans="2:65" s="16" customFormat="1" ht="20.85" customHeight="1">
      <c r="B182" s="195"/>
      <c r="D182" s="196" t="s">
        <v>76</v>
      </c>
      <c r="E182" s="196" t="s">
        <v>1658</v>
      </c>
      <c r="F182" s="196" t="s">
        <v>1658</v>
      </c>
      <c r="I182" s="197"/>
      <c r="J182" s="198">
        <f>BK182</f>
        <v>0</v>
      </c>
      <c r="L182" s="195"/>
      <c r="M182" s="199"/>
      <c r="P182" s="200">
        <f>SUM(P183:P204)</f>
        <v>0</v>
      </c>
      <c r="R182" s="200">
        <f>SUM(R183:R204)</f>
        <v>0</v>
      </c>
      <c r="T182" s="201">
        <f>SUM(T183:T204)</f>
        <v>0</v>
      </c>
      <c r="AR182" s="196" t="s">
        <v>85</v>
      </c>
      <c r="AT182" s="202" t="s">
        <v>76</v>
      </c>
      <c r="AU182" s="202" t="s">
        <v>190</v>
      </c>
      <c r="AY182" s="196" t="s">
        <v>162</v>
      </c>
      <c r="BK182" s="203">
        <f>SUM(BK183:BK204)</f>
        <v>0</v>
      </c>
    </row>
    <row r="183" spans="2:65" s="1" customFormat="1" ht="16.5" customHeight="1">
      <c r="B183" s="33"/>
      <c r="C183" s="134" t="s">
        <v>423</v>
      </c>
      <c r="D183" s="134" t="s">
        <v>164</v>
      </c>
      <c r="E183" s="135" t="s">
        <v>1659</v>
      </c>
      <c r="F183" s="136" t="s">
        <v>1660</v>
      </c>
      <c r="G183" s="137" t="s">
        <v>1462</v>
      </c>
      <c r="H183" s="138">
        <v>1</v>
      </c>
      <c r="I183" s="139"/>
      <c r="J183" s="140">
        <f>ROUND(I183*H183,2)</f>
        <v>0</v>
      </c>
      <c r="K183" s="136" t="s">
        <v>1</v>
      </c>
      <c r="L183" s="33"/>
      <c r="M183" s="141" t="s">
        <v>1</v>
      </c>
      <c r="N183" s="142" t="s">
        <v>42</v>
      </c>
      <c r="P183" s="143">
        <f>O183*H183</f>
        <v>0</v>
      </c>
      <c r="Q183" s="143">
        <v>0</v>
      </c>
      <c r="R183" s="143">
        <f>Q183*H183</f>
        <v>0</v>
      </c>
      <c r="S183" s="143">
        <v>0</v>
      </c>
      <c r="T183" s="144">
        <f>S183*H183</f>
        <v>0</v>
      </c>
      <c r="AR183" s="145" t="s">
        <v>288</v>
      </c>
      <c r="AT183" s="145" t="s">
        <v>164</v>
      </c>
      <c r="AU183" s="145" t="s">
        <v>169</v>
      </c>
      <c r="AY183" s="18" t="s">
        <v>162</v>
      </c>
      <c r="BE183" s="146">
        <f>IF(N183="základní",J183,0)</f>
        <v>0</v>
      </c>
      <c r="BF183" s="146">
        <f>IF(N183="snížená",J183,0)</f>
        <v>0</v>
      </c>
      <c r="BG183" s="146">
        <f>IF(N183="zákl. přenesená",J183,0)</f>
        <v>0</v>
      </c>
      <c r="BH183" s="146">
        <f>IF(N183="sníž. přenesená",J183,0)</f>
        <v>0</v>
      </c>
      <c r="BI183" s="146">
        <f>IF(N183="nulová",J183,0)</f>
        <v>0</v>
      </c>
      <c r="BJ183" s="18" t="s">
        <v>85</v>
      </c>
      <c r="BK183" s="146">
        <f>ROUND(I183*H183,2)</f>
        <v>0</v>
      </c>
      <c r="BL183" s="18" t="s">
        <v>288</v>
      </c>
      <c r="BM183" s="145" t="s">
        <v>1661</v>
      </c>
    </row>
    <row r="184" spans="2:65" s="1" customFormat="1" ht="10.199999999999999">
      <c r="B184" s="33"/>
      <c r="D184" s="147" t="s">
        <v>171</v>
      </c>
      <c r="F184" s="148" t="s">
        <v>1660</v>
      </c>
      <c r="I184" s="149"/>
      <c r="L184" s="33"/>
      <c r="M184" s="150"/>
      <c r="T184" s="57"/>
      <c r="AT184" s="18" t="s">
        <v>171</v>
      </c>
      <c r="AU184" s="18" t="s">
        <v>169</v>
      </c>
    </row>
    <row r="185" spans="2:65" s="1" customFormat="1" ht="24.15" customHeight="1">
      <c r="B185" s="33"/>
      <c r="C185" s="134" t="s">
        <v>430</v>
      </c>
      <c r="D185" s="134" t="s">
        <v>164</v>
      </c>
      <c r="E185" s="135" t="s">
        <v>1662</v>
      </c>
      <c r="F185" s="136" t="s">
        <v>1663</v>
      </c>
      <c r="G185" s="137" t="s">
        <v>1462</v>
      </c>
      <c r="H185" s="138">
        <v>1</v>
      </c>
      <c r="I185" s="139"/>
      <c r="J185" s="140">
        <f>ROUND(I185*H185,2)</f>
        <v>0</v>
      </c>
      <c r="K185" s="136" t="s">
        <v>1</v>
      </c>
      <c r="L185" s="33"/>
      <c r="M185" s="141" t="s">
        <v>1</v>
      </c>
      <c r="N185" s="142" t="s">
        <v>42</v>
      </c>
      <c r="P185" s="143">
        <f>O185*H185</f>
        <v>0</v>
      </c>
      <c r="Q185" s="143">
        <v>0</v>
      </c>
      <c r="R185" s="143">
        <f>Q185*H185</f>
        <v>0</v>
      </c>
      <c r="S185" s="143">
        <v>0</v>
      </c>
      <c r="T185" s="144">
        <f>S185*H185</f>
        <v>0</v>
      </c>
      <c r="AR185" s="145" t="s">
        <v>288</v>
      </c>
      <c r="AT185" s="145" t="s">
        <v>164</v>
      </c>
      <c r="AU185" s="145" t="s">
        <v>169</v>
      </c>
      <c r="AY185" s="18" t="s">
        <v>162</v>
      </c>
      <c r="BE185" s="146">
        <f>IF(N185="základní",J185,0)</f>
        <v>0</v>
      </c>
      <c r="BF185" s="146">
        <f>IF(N185="snížená",J185,0)</f>
        <v>0</v>
      </c>
      <c r="BG185" s="146">
        <f>IF(N185="zákl. přenesená",J185,0)</f>
        <v>0</v>
      </c>
      <c r="BH185" s="146">
        <f>IF(N185="sníž. přenesená",J185,0)</f>
        <v>0</v>
      </c>
      <c r="BI185" s="146">
        <f>IF(N185="nulová",J185,0)</f>
        <v>0</v>
      </c>
      <c r="BJ185" s="18" t="s">
        <v>85</v>
      </c>
      <c r="BK185" s="146">
        <f>ROUND(I185*H185,2)</f>
        <v>0</v>
      </c>
      <c r="BL185" s="18" t="s">
        <v>288</v>
      </c>
      <c r="BM185" s="145" t="s">
        <v>1664</v>
      </c>
    </row>
    <row r="186" spans="2:65" s="1" customFormat="1" ht="19.2">
      <c r="B186" s="33"/>
      <c r="D186" s="147" t="s">
        <v>171</v>
      </c>
      <c r="F186" s="148" t="s">
        <v>1663</v>
      </c>
      <c r="I186" s="149"/>
      <c r="L186" s="33"/>
      <c r="M186" s="150"/>
      <c r="T186" s="57"/>
      <c r="AT186" s="18" t="s">
        <v>171</v>
      </c>
      <c r="AU186" s="18" t="s">
        <v>169</v>
      </c>
    </row>
    <row r="187" spans="2:65" s="1" customFormat="1" ht="16.5" customHeight="1">
      <c r="B187" s="33"/>
      <c r="C187" s="134" t="s">
        <v>436</v>
      </c>
      <c r="D187" s="134" t="s">
        <v>164</v>
      </c>
      <c r="E187" s="135" t="s">
        <v>1665</v>
      </c>
      <c r="F187" s="136" t="s">
        <v>1666</v>
      </c>
      <c r="G187" s="137" t="s">
        <v>1462</v>
      </c>
      <c r="H187" s="138">
        <v>1</v>
      </c>
      <c r="I187" s="139"/>
      <c r="J187" s="140">
        <f>ROUND(I187*H187,2)</f>
        <v>0</v>
      </c>
      <c r="K187" s="136" t="s">
        <v>1</v>
      </c>
      <c r="L187" s="33"/>
      <c r="M187" s="141" t="s">
        <v>1</v>
      </c>
      <c r="N187" s="142" t="s">
        <v>42</v>
      </c>
      <c r="P187" s="143">
        <f>O187*H187</f>
        <v>0</v>
      </c>
      <c r="Q187" s="143">
        <v>0</v>
      </c>
      <c r="R187" s="143">
        <f>Q187*H187</f>
        <v>0</v>
      </c>
      <c r="S187" s="143">
        <v>0</v>
      </c>
      <c r="T187" s="144">
        <f>S187*H187</f>
        <v>0</v>
      </c>
      <c r="AR187" s="145" t="s">
        <v>288</v>
      </c>
      <c r="AT187" s="145" t="s">
        <v>164</v>
      </c>
      <c r="AU187" s="145" t="s">
        <v>169</v>
      </c>
      <c r="AY187" s="18" t="s">
        <v>162</v>
      </c>
      <c r="BE187" s="146">
        <f>IF(N187="základní",J187,0)</f>
        <v>0</v>
      </c>
      <c r="BF187" s="146">
        <f>IF(N187="snížená",J187,0)</f>
        <v>0</v>
      </c>
      <c r="BG187" s="146">
        <f>IF(N187="zákl. přenesená",J187,0)</f>
        <v>0</v>
      </c>
      <c r="BH187" s="146">
        <f>IF(N187="sníž. přenesená",J187,0)</f>
        <v>0</v>
      </c>
      <c r="BI187" s="146">
        <f>IF(N187="nulová",J187,0)</f>
        <v>0</v>
      </c>
      <c r="BJ187" s="18" t="s">
        <v>85</v>
      </c>
      <c r="BK187" s="146">
        <f>ROUND(I187*H187,2)</f>
        <v>0</v>
      </c>
      <c r="BL187" s="18" t="s">
        <v>288</v>
      </c>
      <c r="BM187" s="145" t="s">
        <v>1667</v>
      </c>
    </row>
    <row r="188" spans="2:65" s="1" customFormat="1" ht="10.199999999999999">
      <c r="B188" s="33"/>
      <c r="D188" s="147" t="s">
        <v>171</v>
      </c>
      <c r="F188" s="148" t="s">
        <v>1666</v>
      </c>
      <c r="I188" s="149"/>
      <c r="L188" s="33"/>
      <c r="M188" s="150"/>
      <c r="T188" s="57"/>
      <c r="AT188" s="18" t="s">
        <v>171</v>
      </c>
      <c r="AU188" s="18" t="s">
        <v>169</v>
      </c>
    </row>
    <row r="189" spans="2:65" s="1" customFormat="1" ht="16.5" customHeight="1">
      <c r="B189" s="33"/>
      <c r="C189" s="134" t="s">
        <v>441</v>
      </c>
      <c r="D189" s="134" t="s">
        <v>164</v>
      </c>
      <c r="E189" s="135" t="s">
        <v>1668</v>
      </c>
      <c r="F189" s="136" t="s">
        <v>1669</v>
      </c>
      <c r="G189" s="137" t="s">
        <v>1462</v>
      </c>
      <c r="H189" s="138">
        <v>1</v>
      </c>
      <c r="I189" s="139"/>
      <c r="J189" s="140">
        <f>ROUND(I189*H189,2)</f>
        <v>0</v>
      </c>
      <c r="K189" s="136" t="s">
        <v>1</v>
      </c>
      <c r="L189" s="33"/>
      <c r="M189" s="141" t="s">
        <v>1</v>
      </c>
      <c r="N189" s="142" t="s">
        <v>42</v>
      </c>
      <c r="P189" s="143">
        <f>O189*H189</f>
        <v>0</v>
      </c>
      <c r="Q189" s="143">
        <v>0</v>
      </c>
      <c r="R189" s="143">
        <f>Q189*H189</f>
        <v>0</v>
      </c>
      <c r="S189" s="143">
        <v>0</v>
      </c>
      <c r="T189" s="144">
        <f>S189*H189</f>
        <v>0</v>
      </c>
      <c r="AR189" s="145" t="s">
        <v>288</v>
      </c>
      <c r="AT189" s="145" t="s">
        <v>164</v>
      </c>
      <c r="AU189" s="145" t="s">
        <v>169</v>
      </c>
      <c r="AY189" s="18" t="s">
        <v>162</v>
      </c>
      <c r="BE189" s="146">
        <f>IF(N189="základní",J189,0)</f>
        <v>0</v>
      </c>
      <c r="BF189" s="146">
        <f>IF(N189="snížená",J189,0)</f>
        <v>0</v>
      </c>
      <c r="BG189" s="146">
        <f>IF(N189="zákl. přenesená",J189,0)</f>
        <v>0</v>
      </c>
      <c r="BH189" s="146">
        <f>IF(N189="sníž. přenesená",J189,0)</f>
        <v>0</v>
      </c>
      <c r="BI189" s="146">
        <f>IF(N189="nulová",J189,0)</f>
        <v>0</v>
      </c>
      <c r="BJ189" s="18" t="s">
        <v>85</v>
      </c>
      <c r="BK189" s="146">
        <f>ROUND(I189*H189,2)</f>
        <v>0</v>
      </c>
      <c r="BL189" s="18" t="s">
        <v>288</v>
      </c>
      <c r="BM189" s="145" t="s">
        <v>1670</v>
      </c>
    </row>
    <row r="190" spans="2:65" s="1" customFormat="1" ht="10.199999999999999">
      <c r="B190" s="33"/>
      <c r="D190" s="147" t="s">
        <v>171</v>
      </c>
      <c r="F190" s="148" t="s">
        <v>1669</v>
      </c>
      <c r="I190" s="149"/>
      <c r="L190" s="33"/>
      <c r="M190" s="150"/>
      <c r="T190" s="57"/>
      <c r="AT190" s="18" t="s">
        <v>171</v>
      </c>
      <c r="AU190" s="18" t="s">
        <v>169</v>
      </c>
    </row>
    <row r="191" spans="2:65" s="1" customFormat="1" ht="16.5" customHeight="1">
      <c r="B191" s="33"/>
      <c r="C191" s="134" t="s">
        <v>446</v>
      </c>
      <c r="D191" s="134" t="s">
        <v>164</v>
      </c>
      <c r="E191" s="135" t="s">
        <v>1671</v>
      </c>
      <c r="F191" s="136" t="s">
        <v>1672</v>
      </c>
      <c r="G191" s="137" t="s">
        <v>1462</v>
      </c>
      <c r="H191" s="138">
        <v>1</v>
      </c>
      <c r="I191" s="139"/>
      <c r="J191" s="140">
        <f>ROUND(I191*H191,2)</f>
        <v>0</v>
      </c>
      <c r="K191" s="136" t="s">
        <v>1</v>
      </c>
      <c r="L191" s="33"/>
      <c r="M191" s="141" t="s">
        <v>1</v>
      </c>
      <c r="N191" s="142" t="s">
        <v>42</v>
      </c>
      <c r="P191" s="143">
        <f>O191*H191</f>
        <v>0</v>
      </c>
      <c r="Q191" s="143">
        <v>0</v>
      </c>
      <c r="R191" s="143">
        <f>Q191*H191</f>
        <v>0</v>
      </c>
      <c r="S191" s="143">
        <v>0</v>
      </c>
      <c r="T191" s="144">
        <f>S191*H191</f>
        <v>0</v>
      </c>
      <c r="AR191" s="145" t="s">
        <v>288</v>
      </c>
      <c r="AT191" s="145" t="s">
        <v>164</v>
      </c>
      <c r="AU191" s="145" t="s">
        <v>169</v>
      </c>
      <c r="AY191" s="18" t="s">
        <v>162</v>
      </c>
      <c r="BE191" s="146">
        <f>IF(N191="základní",J191,0)</f>
        <v>0</v>
      </c>
      <c r="BF191" s="146">
        <f>IF(N191="snížená",J191,0)</f>
        <v>0</v>
      </c>
      <c r="BG191" s="146">
        <f>IF(N191="zákl. přenesená",J191,0)</f>
        <v>0</v>
      </c>
      <c r="BH191" s="146">
        <f>IF(N191="sníž. přenesená",J191,0)</f>
        <v>0</v>
      </c>
      <c r="BI191" s="146">
        <f>IF(N191="nulová",J191,0)</f>
        <v>0</v>
      </c>
      <c r="BJ191" s="18" t="s">
        <v>85</v>
      </c>
      <c r="BK191" s="146">
        <f>ROUND(I191*H191,2)</f>
        <v>0</v>
      </c>
      <c r="BL191" s="18" t="s">
        <v>288</v>
      </c>
      <c r="BM191" s="145" t="s">
        <v>1673</v>
      </c>
    </row>
    <row r="192" spans="2:65" s="1" customFormat="1" ht="10.199999999999999">
      <c r="B192" s="33"/>
      <c r="D192" s="147" t="s">
        <v>171</v>
      </c>
      <c r="F192" s="148" t="s">
        <v>1672</v>
      </c>
      <c r="I192" s="149"/>
      <c r="L192" s="33"/>
      <c r="M192" s="150"/>
      <c r="T192" s="57"/>
      <c r="AT192" s="18" t="s">
        <v>171</v>
      </c>
      <c r="AU192" s="18" t="s">
        <v>169</v>
      </c>
    </row>
    <row r="193" spans="2:65" s="1" customFormat="1" ht="24.15" customHeight="1">
      <c r="B193" s="33"/>
      <c r="C193" s="134" t="s">
        <v>451</v>
      </c>
      <c r="D193" s="134" t="s">
        <v>164</v>
      </c>
      <c r="E193" s="135" t="s">
        <v>1674</v>
      </c>
      <c r="F193" s="136" t="s">
        <v>1675</v>
      </c>
      <c r="G193" s="137" t="s">
        <v>1462</v>
      </c>
      <c r="H193" s="138">
        <v>1</v>
      </c>
      <c r="I193" s="139"/>
      <c r="J193" s="140">
        <f>ROUND(I193*H193,2)</f>
        <v>0</v>
      </c>
      <c r="K193" s="136" t="s">
        <v>1</v>
      </c>
      <c r="L193" s="33"/>
      <c r="M193" s="141" t="s">
        <v>1</v>
      </c>
      <c r="N193" s="142" t="s">
        <v>42</v>
      </c>
      <c r="P193" s="143">
        <f>O193*H193</f>
        <v>0</v>
      </c>
      <c r="Q193" s="143">
        <v>0</v>
      </c>
      <c r="R193" s="143">
        <f>Q193*H193</f>
        <v>0</v>
      </c>
      <c r="S193" s="143">
        <v>0</v>
      </c>
      <c r="T193" s="144">
        <f>S193*H193</f>
        <v>0</v>
      </c>
      <c r="AR193" s="145" t="s">
        <v>288</v>
      </c>
      <c r="AT193" s="145" t="s">
        <v>164</v>
      </c>
      <c r="AU193" s="145" t="s">
        <v>169</v>
      </c>
      <c r="AY193" s="18" t="s">
        <v>162</v>
      </c>
      <c r="BE193" s="146">
        <f>IF(N193="základní",J193,0)</f>
        <v>0</v>
      </c>
      <c r="BF193" s="146">
        <f>IF(N193="snížená",J193,0)</f>
        <v>0</v>
      </c>
      <c r="BG193" s="146">
        <f>IF(N193="zákl. přenesená",J193,0)</f>
        <v>0</v>
      </c>
      <c r="BH193" s="146">
        <f>IF(N193="sníž. přenesená",J193,0)</f>
        <v>0</v>
      </c>
      <c r="BI193" s="146">
        <f>IF(N193="nulová",J193,0)</f>
        <v>0</v>
      </c>
      <c r="BJ193" s="18" t="s">
        <v>85</v>
      </c>
      <c r="BK193" s="146">
        <f>ROUND(I193*H193,2)</f>
        <v>0</v>
      </c>
      <c r="BL193" s="18" t="s">
        <v>288</v>
      </c>
      <c r="BM193" s="145" t="s">
        <v>1676</v>
      </c>
    </row>
    <row r="194" spans="2:65" s="1" customFormat="1" ht="19.2">
      <c r="B194" s="33"/>
      <c r="D194" s="147" t="s">
        <v>171</v>
      </c>
      <c r="F194" s="148" t="s">
        <v>1675</v>
      </c>
      <c r="I194" s="149"/>
      <c r="L194" s="33"/>
      <c r="M194" s="150"/>
      <c r="T194" s="57"/>
      <c r="AT194" s="18" t="s">
        <v>171</v>
      </c>
      <c r="AU194" s="18" t="s">
        <v>169</v>
      </c>
    </row>
    <row r="195" spans="2:65" s="1" customFormat="1" ht="16.5" customHeight="1">
      <c r="B195" s="33"/>
      <c r="C195" s="134" t="s">
        <v>457</v>
      </c>
      <c r="D195" s="134" t="s">
        <v>164</v>
      </c>
      <c r="E195" s="135" t="s">
        <v>1677</v>
      </c>
      <c r="F195" s="136" t="s">
        <v>1678</v>
      </c>
      <c r="G195" s="137" t="s">
        <v>1462</v>
      </c>
      <c r="H195" s="138">
        <v>1</v>
      </c>
      <c r="I195" s="139"/>
      <c r="J195" s="140">
        <f>ROUND(I195*H195,2)</f>
        <v>0</v>
      </c>
      <c r="K195" s="136" t="s">
        <v>1</v>
      </c>
      <c r="L195" s="33"/>
      <c r="M195" s="141" t="s">
        <v>1</v>
      </c>
      <c r="N195" s="142" t="s">
        <v>42</v>
      </c>
      <c r="P195" s="143">
        <f>O195*H195</f>
        <v>0</v>
      </c>
      <c r="Q195" s="143">
        <v>0</v>
      </c>
      <c r="R195" s="143">
        <f>Q195*H195</f>
        <v>0</v>
      </c>
      <c r="S195" s="143">
        <v>0</v>
      </c>
      <c r="T195" s="144">
        <f>S195*H195</f>
        <v>0</v>
      </c>
      <c r="AR195" s="145" t="s">
        <v>288</v>
      </c>
      <c r="AT195" s="145" t="s">
        <v>164</v>
      </c>
      <c r="AU195" s="145" t="s">
        <v>169</v>
      </c>
      <c r="AY195" s="18" t="s">
        <v>162</v>
      </c>
      <c r="BE195" s="146">
        <f>IF(N195="základní",J195,0)</f>
        <v>0</v>
      </c>
      <c r="BF195" s="146">
        <f>IF(N195="snížená",J195,0)</f>
        <v>0</v>
      </c>
      <c r="BG195" s="146">
        <f>IF(N195="zákl. přenesená",J195,0)</f>
        <v>0</v>
      </c>
      <c r="BH195" s="146">
        <f>IF(N195="sníž. přenesená",J195,0)</f>
        <v>0</v>
      </c>
      <c r="BI195" s="146">
        <f>IF(N195="nulová",J195,0)</f>
        <v>0</v>
      </c>
      <c r="BJ195" s="18" t="s">
        <v>85</v>
      </c>
      <c r="BK195" s="146">
        <f>ROUND(I195*H195,2)</f>
        <v>0</v>
      </c>
      <c r="BL195" s="18" t="s">
        <v>288</v>
      </c>
      <c r="BM195" s="145" t="s">
        <v>1679</v>
      </c>
    </row>
    <row r="196" spans="2:65" s="1" customFormat="1" ht="10.199999999999999">
      <c r="B196" s="33"/>
      <c r="D196" s="147" t="s">
        <v>171</v>
      </c>
      <c r="F196" s="148" t="s">
        <v>1678</v>
      </c>
      <c r="I196" s="149"/>
      <c r="L196" s="33"/>
      <c r="M196" s="150"/>
      <c r="T196" s="57"/>
      <c r="AT196" s="18" t="s">
        <v>171</v>
      </c>
      <c r="AU196" s="18" t="s">
        <v>169</v>
      </c>
    </row>
    <row r="197" spans="2:65" s="1" customFormat="1" ht="16.5" customHeight="1">
      <c r="B197" s="33"/>
      <c r="C197" s="134" t="s">
        <v>462</v>
      </c>
      <c r="D197" s="134" t="s">
        <v>164</v>
      </c>
      <c r="E197" s="135" t="s">
        <v>1680</v>
      </c>
      <c r="F197" s="136" t="s">
        <v>1681</v>
      </c>
      <c r="G197" s="137" t="s">
        <v>1462</v>
      </c>
      <c r="H197" s="138">
        <v>1</v>
      </c>
      <c r="I197" s="139"/>
      <c r="J197" s="140">
        <f>ROUND(I197*H197,2)</f>
        <v>0</v>
      </c>
      <c r="K197" s="136" t="s">
        <v>1</v>
      </c>
      <c r="L197" s="33"/>
      <c r="M197" s="141" t="s">
        <v>1</v>
      </c>
      <c r="N197" s="142" t="s">
        <v>42</v>
      </c>
      <c r="P197" s="143">
        <f>O197*H197</f>
        <v>0</v>
      </c>
      <c r="Q197" s="143">
        <v>0</v>
      </c>
      <c r="R197" s="143">
        <f>Q197*H197</f>
        <v>0</v>
      </c>
      <c r="S197" s="143">
        <v>0</v>
      </c>
      <c r="T197" s="144">
        <f>S197*H197</f>
        <v>0</v>
      </c>
      <c r="AR197" s="145" t="s">
        <v>288</v>
      </c>
      <c r="AT197" s="145" t="s">
        <v>164</v>
      </c>
      <c r="AU197" s="145" t="s">
        <v>169</v>
      </c>
      <c r="AY197" s="18" t="s">
        <v>162</v>
      </c>
      <c r="BE197" s="146">
        <f>IF(N197="základní",J197,0)</f>
        <v>0</v>
      </c>
      <c r="BF197" s="146">
        <f>IF(N197="snížená",J197,0)</f>
        <v>0</v>
      </c>
      <c r="BG197" s="146">
        <f>IF(N197="zákl. přenesená",J197,0)</f>
        <v>0</v>
      </c>
      <c r="BH197" s="146">
        <f>IF(N197="sníž. přenesená",J197,0)</f>
        <v>0</v>
      </c>
      <c r="BI197" s="146">
        <f>IF(N197="nulová",J197,0)</f>
        <v>0</v>
      </c>
      <c r="BJ197" s="18" t="s">
        <v>85</v>
      </c>
      <c r="BK197" s="146">
        <f>ROUND(I197*H197,2)</f>
        <v>0</v>
      </c>
      <c r="BL197" s="18" t="s">
        <v>288</v>
      </c>
      <c r="BM197" s="145" t="s">
        <v>1682</v>
      </c>
    </row>
    <row r="198" spans="2:65" s="1" customFormat="1" ht="10.199999999999999">
      <c r="B198" s="33"/>
      <c r="D198" s="147" t="s">
        <v>171</v>
      </c>
      <c r="F198" s="148" t="s">
        <v>1681</v>
      </c>
      <c r="I198" s="149"/>
      <c r="L198" s="33"/>
      <c r="M198" s="150"/>
      <c r="T198" s="57"/>
      <c r="AT198" s="18" t="s">
        <v>171</v>
      </c>
      <c r="AU198" s="18" t="s">
        <v>169</v>
      </c>
    </row>
    <row r="199" spans="2:65" s="1" customFormat="1" ht="21.75" customHeight="1">
      <c r="B199" s="33"/>
      <c r="C199" s="134" t="s">
        <v>468</v>
      </c>
      <c r="D199" s="134" t="s">
        <v>164</v>
      </c>
      <c r="E199" s="135" t="s">
        <v>1683</v>
      </c>
      <c r="F199" s="136" t="s">
        <v>1684</v>
      </c>
      <c r="G199" s="137" t="s">
        <v>1462</v>
      </c>
      <c r="H199" s="138">
        <v>1</v>
      </c>
      <c r="I199" s="139"/>
      <c r="J199" s="140">
        <f>ROUND(I199*H199,2)</f>
        <v>0</v>
      </c>
      <c r="K199" s="136" t="s">
        <v>1</v>
      </c>
      <c r="L199" s="33"/>
      <c r="M199" s="141" t="s">
        <v>1</v>
      </c>
      <c r="N199" s="142" t="s">
        <v>42</v>
      </c>
      <c r="P199" s="143">
        <f>O199*H199</f>
        <v>0</v>
      </c>
      <c r="Q199" s="143">
        <v>0</v>
      </c>
      <c r="R199" s="143">
        <f>Q199*H199</f>
        <v>0</v>
      </c>
      <c r="S199" s="143">
        <v>0</v>
      </c>
      <c r="T199" s="144">
        <f>S199*H199</f>
        <v>0</v>
      </c>
      <c r="AR199" s="145" t="s">
        <v>288</v>
      </c>
      <c r="AT199" s="145" t="s">
        <v>164</v>
      </c>
      <c r="AU199" s="145" t="s">
        <v>169</v>
      </c>
      <c r="AY199" s="18" t="s">
        <v>162</v>
      </c>
      <c r="BE199" s="146">
        <f>IF(N199="základní",J199,0)</f>
        <v>0</v>
      </c>
      <c r="BF199" s="146">
        <f>IF(N199="snížená",J199,0)</f>
        <v>0</v>
      </c>
      <c r="BG199" s="146">
        <f>IF(N199="zákl. přenesená",J199,0)</f>
        <v>0</v>
      </c>
      <c r="BH199" s="146">
        <f>IF(N199="sníž. přenesená",J199,0)</f>
        <v>0</v>
      </c>
      <c r="BI199" s="146">
        <f>IF(N199="nulová",J199,0)</f>
        <v>0</v>
      </c>
      <c r="BJ199" s="18" t="s">
        <v>85</v>
      </c>
      <c r="BK199" s="146">
        <f>ROUND(I199*H199,2)</f>
        <v>0</v>
      </c>
      <c r="BL199" s="18" t="s">
        <v>288</v>
      </c>
      <c r="BM199" s="145" t="s">
        <v>1685</v>
      </c>
    </row>
    <row r="200" spans="2:65" s="1" customFormat="1" ht="10.199999999999999">
      <c r="B200" s="33"/>
      <c r="D200" s="147" t="s">
        <v>171</v>
      </c>
      <c r="F200" s="148" t="s">
        <v>1684</v>
      </c>
      <c r="I200" s="149"/>
      <c r="L200" s="33"/>
      <c r="M200" s="150"/>
      <c r="T200" s="57"/>
      <c r="AT200" s="18" t="s">
        <v>171</v>
      </c>
      <c r="AU200" s="18" t="s">
        <v>169</v>
      </c>
    </row>
    <row r="201" spans="2:65" s="1" customFormat="1" ht="16.5" customHeight="1">
      <c r="B201" s="33"/>
      <c r="C201" s="134" t="s">
        <v>471</v>
      </c>
      <c r="D201" s="134" t="s">
        <v>164</v>
      </c>
      <c r="E201" s="135" t="s">
        <v>1686</v>
      </c>
      <c r="F201" s="136" t="s">
        <v>1687</v>
      </c>
      <c r="G201" s="137" t="s">
        <v>1462</v>
      </c>
      <c r="H201" s="138">
        <v>1</v>
      </c>
      <c r="I201" s="139"/>
      <c r="J201" s="140">
        <f>ROUND(I201*H201,2)</f>
        <v>0</v>
      </c>
      <c r="K201" s="136" t="s">
        <v>1</v>
      </c>
      <c r="L201" s="33"/>
      <c r="M201" s="141" t="s">
        <v>1</v>
      </c>
      <c r="N201" s="142" t="s">
        <v>42</v>
      </c>
      <c r="P201" s="143">
        <f>O201*H201</f>
        <v>0</v>
      </c>
      <c r="Q201" s="143">
        <v>0</v>
      </c>
      <c r="R201" s="143">
        <f>Q201*H201</f>
        <v>0</v>
      </c>
      <c r="S201" s="143">
        <v>0</v>
      </c>
      <c r="T201" s="144">
        <f>S201*H201</f>
        <v>0</v>
      </c>
      <c r="AR201" s="145" t="s">
        <v>288</v>
      </c>
      <c r="AT201" s="145" t="s">
        <v>164</v>
      </c>
      <c r="AU201" s="145" t="s">
        <v>169</v>
      </c>
      <c r="AY201" s="18" t="s">
        <v>162</v>
      </c>
      <c r="BE201" s="146">
        <f>IF(N201="základní",J201,0)</f>
        <v>0</v>
      </c>
      <c r="BF201" s="146">
        <f>IF(N201="snížená",J201,0)</f>
        <v>0</v>
      </c>
      <c r="BG201" s="146">
        <f>IF(N201="zákl. přenesená",J201,0)</f>
        <v>0</v>
      </c>
      <c r="BH201" s="146">
        <f>IF(N201="sníž. přenesená",J201,0)</f>
        <v>0</v>
      </c>
      <c r="BI201" s="146">
        <f>IF(N201="nulová",J201,0)</f>
        <v>0</v>
      </c>
      <c r="BJ201" s="18" t="s">
        <v>85</v>
      </c>
      <c r="BK201" s="146">
        <f>ROUND(I201*H201,2)</f>
        <v>0</v>
      </c>
      <c r="BL201" s="18" t="s">
        <v>288</v>
      </c>
      <c r="BM201" s="145" t="s">
        <v>1688</v>
      </c>
    </row>
    <row r="202" spans="2:65" s="1" customFormat="1" ht="10.199999999999999">
      <c r="B202" s="33"/>
      <c r="D202" s="147" t="s">
        <v>171</v>
      </c>
      <c r="F202" s="148" t="s">
        <v>1687</v>
      </c>
      <c r="I202" s="149"/>
      <c r="L202" s="33"/>
      <c r="M202" s="150"/>
      <c r="T202" s="57"/>
      <c r="AT202" s="18" t="s">
        <v>171</v>
      </c>
      <c r="AU202" s="18" t="s">
        <v>169</v>
      </c>
    </row>
    <row r="203" spans="2:65" s="1" customFormat="1" ht="16.5" customHeight="1">
      <c r="B203" s="33"/>
      <c r="C203" s="134" t="s">
        <v>476</v>
      </c>
      <c r="D203" s="134" t="s">
        <v>164</v>
      </c>
      <c r="E203" s="135" t="s">
        <v>1689</v>
      </c>
      <c r="F203" s="136" t="s">
        <v>1690</v>
      </c>
      <c r="G203" s="137" t="s">
        <v>1462</v>
      </c>
      <c r="H203" s="138">
        <v>1</v>
      </c>
      <c r="I203" s="139"/>
      <c r="J203" s="140">
        <f>ROUND(I203*H203,2)</f>
        <v>0</v>
      </c>
      <c r="K203" s="136" t="s">
        <v>1</v>
      </c>
      <c r="L203" s="33"/>
      <c r="M203" s="141" t="s">
        <v>1</v>
      </c>
      <c r="N203" s="142" t="s">
        <v>42</v>
      </c>
      <c r="P203" s="143">
        <f>O203*H203</f>
        <v>0</v>
      </c>
      <c r="Q203" s="143">
        <v>0</v>
      </c>
      <c r="R203" s="143">
        <f>Q203*H203</f>
        <v>0</v>
      </c>
      <c r="S203" s="143">
        <v>0</v>
      </c>
      <c r="T203" s="144">
        <f>S203*H203</f>
        <v>0</v>
      </c>
      <c r="AR203" s="145" t="s">
        <v>288</v>
      </c>
      <c r="AT203" s="145" t="s">
        <v>164</v>
      </c>
      <c r="AU203" s="145" t="s">
        <v>169</v>
      </c>
      <c r="AY203" s="18" t="s">
        <v>162</v>
      </c>
      <c r="BE203" s="146">
        <f>IF(N203="základní",J203,0)</f>
        <v>0</v>
      </c>
      <c r="BF203" s="146">
        <f>IF(N203="snížená",J203,0)</f>
        <v>0</v>
      </c>
      <c r="BG203" s="146">
        <f>IF(N203="zákl. přenesená",J203,0)</f>
        <v>0</v>
      </c>
      <c r="BH203" s="146">
        <f>IF(N203="sníž. přenesená",J203,0)</f>
        <v>0</v>
      </c>
      <c r="BI203" s="146">
        <f>IF(N203="nulová",J203,0)</f>
        <v>0</v>
      </c>
      <c r="BJ203" s="18" t="s">
        <v>85</v>
      </c>
      <c r="BK203" s="146">
        <f>ROUND(I203*H203,2)</f>
        <v>0</v>
      </c>
      <c r="BL203" s="18" t="s">
        <v>288</v>
      </c>
      <c r="BM203" s="145" t="s">
        <v>1691</v>
      </c>
    </row>
    <row r="204" spans="2:65" s="1" customFormat="1" ht="10.199999999999999">
      <c r="B204" s="33"/>
      <c r="D204" s="147" t="s">
        <v>171</v>
      </c>
      <c r="F204" s="148" t="s">
        <v>1690</v>
      </c>
      <c r="I204" s="149"/>
      <c r="L204" s="33"/>
      <c r="M204" s="192"/>
      <c r="N204" s="193"/>
      <c r="O204" s="193"/>
      <c r="P204" s="193"/>
      <c r="Q204" s="193"/>
      <c r="R204" s="193"/>
      <c r="S204" s="193"/>
      <c r="T204" s="194"/>
      <c r="AT204" s="18" t="s">
        <v>171</v>
      </c>
      <c r="AU204" s="18" t="s">
        <v>169</v>
      </c>
    </row>
    <row r="205" spans="2:65" s="1" customFormat="1" ht="6.9" customHeight="1">
      <c r="B205" s="45"/>
      <c r="C205" s="46"/>
      <c r="D205" s="46"/>
      <c r="E205" s="46"/>
      <c r="F205" s="46"/>
      <c r="G205" s="46"/>
      <c r="H205" s="46"/>
      <c r="I205" s="46"/>
      <c r="J205" s="46"/>
      <c r="K205" s="46"/>
      <c r="L205" s="33"/>
    </row>
  </sheetData>
  <sheetProtection algorithmName="SHA-512" hashValue="qC+dC7j8czpMVOF7ZMkYY4iQoJ/I3b+vzHC+hbn1C+rcuHJhtrBh8TX1pfN7AzVHoD8QUx8eb5MBF/I0mk3w1w==" saltValue="qQ0OvEOOMo2rq6BnJi1WmJYJdcUg/+h8jksUXAw/5Gy7UBBdip5dBb7H5ulBoQG7R0l5ij78jlamNKH+ak9OOg==" spinCount="100000" sheet="1" objects="1" scenarios="1" formatColumns="0" formatRows="0" autoFilter="0"/>
  <autoFilter ref="C119:K204" xr:uid="{00000000-0009-0000-0000-000003000000}"/>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405"/>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6"/>
      <c r="M2" s="236"/>
      <c r="N2" s="236"/>
      <c r="O2" s="236"/>
      <c r="P2" s="236"/>
      <c r="Q2" s="236"/>
      <c r="R2" s="236"/>
      <c r="S2" s="236"/>
      <c r="T2" s="236"/>
      <c r="U2" s="236"/>
      <c r="V2" s="236"/>
      <c r="AT2" s="18" t="s">
        <v>96</v>
      </c>
    </row>
    <row r="3" spans="2:46" ht="6.9" customHeight="1">
      <c r="B3" s="19"/>
      <c r="C3" s="20"/>
      <c r="D3" s="20"/>
      <c r="E3" s="20"/>
      <c r="F3" s="20"/>
      <c r="G3" s="20"/>
      <c r="H3" s="20"/>
      <c r="I3" s="20"/>
      <c r="J3" s="20"/>
      <c r="K3" s="20"/>
      <c r="L3" s="21"/>
      <c r="AT3" s="18" t="s">
        <v>87</v>
      </c>
    </row>
    <row r="4" spans="2:46" ht="24.9" customHeight="1">
      <c r="B4" s="21"/>
      <c r="D4" s="22" t="s">
        <v>104</v>
      </c>
      <c r="L4" s="21"/>
      <c r="M4" s="90" t="s">
        <v>10</v>
      </c>
      <c r="AT4" s="18" t="s">
        <v>4</v>
      </c>
    </row>
    <row r="5" spans="2:46" ht="6.9" customHeight="1">
      <c r="B5" s="21"/>
      <c r="L5" s="21"/>
    </row>
    <row r="6" spans="2:46" ht="12" customHeight="1">
      <c r="B6" s="21"/>
      <c r="D6" s="28" t="s">
        <v>16</v>
      </c>
      <c r="L6" s="21"/>
    </row>
    <row r="7" spans="2:46" ht="26.25" customHeight="1">
      <c r="B7" s="21"/>
      <c r="E7" s="251" t="str">
        <f>'Rekapitulace stavby'!K6</f>
        <v>Rekonstrukce a dobudování vzdělávacích a výzkumných prostor v rámci objektu stáje antilopy losí</v>
      </c>
      <c r="F7" s="252"/>
      <c r="G7" s="252"/>
      <c r="H7" s="252"/>
      <c r="L7" s="21"/>
    </row>
    <row r="8" spans="2:46" s="1" customFormat="1" ht="12" customHeight="1">
      <c r="B8" s="33"/>
      <c r="D8" s="28" t="s">
        <v>113</v>
      </c>
      <c r="L8" s="33"/>
    </row>
    <row r="9" spans="2:46" s="1" customFormat="1" ht="16.5" customHeight="1">
      <c r="B9" s="33"/>
      <c r="E9" s="213" t="s">
        <v>1692</v>
      </c>
      <c r="F9" s="253"/>
      <c r="G9" s="253"/>
      <c r="H9" s="253"/>
      <c r="L9" s="33"/>
    </row>
    <row r="10" spans="2:46" s="1" customFormat="1" ht="10.199999999999999">
      <c r="B10" s="33"/>
      <c r="L10" s="33"/>
    </row>
    <row r="11" spans="2:46" s="1" customFormat="1" ht="12" customHeight="1">
      <c r="B11" s="33"/>
      <c r="D11" s="28" t="s">
        <v>18</v>
      </c>
      <c r="F11" s="26" t="s">
        <v>1</v>
      </c>
      <c r="I11" s="28" t="s">
        <v>19</v>
      </c>
      <c r="J11" s="26" t="s">
        <v>1</v>
      </c>
      <c r="L11" s="33"/>
    </row>
    <row r="12" spans="2:46" s="1" customFormat="1" ht="12" customHeight="1">
      <c r="B12" s="33"/>
      <c r="D12" s="28" t="s">
        <v>20</v>
      </c>
      <c r="F12" s="26" t="s">
        <v>21</v>
      </c>
      <c r="I12" s="28" t="s">
        <v>22</v>
      </c>
      <c r="J12" s="53" t="str">
        <f>'Rekapitulace stavby'!AN8</f>
        <v>9. 4. 2024</v>
      </c>
      <c r="L12" s="33"/>
    </row>
    <row r="13" spans="2:46" s="1" customFormat="1" ht="10.8" customHeight="1">
      <c r="B13" s="33"/>
      <c r="L13" s="33"/>
    </row>
    <row r="14" spans="2:46" s="1" customFormat="1" ht="12" customHeight="1">
      <c r="B14" s="33"/>
      <c r="D14" s="28" t="s">
        <v>24</v>
      </c>
      <c r="I14" s="28" t="s">
        <v>25</v>
      </c>
      <c r="J14" s="26" t="s">
        <v>1</v>
      </c>
      <c r="L14" s="33"/>
    </row>
    <row r="15" spans="2:46" s="1" customFormat="1" ht="18" customHeight="1">
      <c r="B15" s="33"/>
      <c r="E15" s="26" t="s">
        <v>26</v>
      </c>
      <c r="I15" s="28" t="s">
        <v>27</v>
      </c>
      <c r="J15" s="26" t="s">
        <v>1</v>
      </c>
      <c r="L15" s="33"/>
    </row>
    <row r="16" spans="2:46" s="1" customFormat="1" ht="6.9" customHeight="1">
      <c r="B16" s="33"/>
      <c r="L16" s="33"/>
    </row>
    <row r="17" spans="2:12" s="1" customFormat="1" ht="12" customHeight="1">
      <c r="B17" s="33"/>
      <c r="D17" s="28" t="s">
        <v>28</v>
      </c>
      <c r="I17" s="28" t="s">
        <v>25</v>
      </c>
      <c r="J17" s="29" t="str">
        <f>'Rekapitulace stavby'!AN13</f>
        <v>Vyplň údaj</v>
      </c>
      <c r="L17" s="33"/>
    </row>
    <row r="18" spans="2:12" s="1" customFormat="1" ht="18" customHeight="1">
      <c r="B18" s="33"/>
      <c r="E18" s="254" t="str">
        <f>'Rekapitulace stavby'!E14</f>
        <v>Vyplň údaj</v>
      </c>
      <c r="F18" s="235"/>
      <c r="G18" s="235"/>
      <c r="H18" s="235"/>
      <c r="I18" s="28" t="s">
        <v>27</v>
      </c>
      <c r="J18" s="29" t="str">
        <f>'Rekapitulace stavby'!AN14</f>
        <v>Vyplň údaj</v>
      </c>
      <c r="L18" s="33"/>
    </row>
    <row r="19" spans="2:12" s="1" customFormat="1" ht="6.9" customHeight="1">
      <c r="B19" s="33"/>
      <c r="L19" s="33"/>
    </row>
    <row r="20" spans="2:12" s="1" customFormat="1" ht="12" customHeight="1">
      <c r="B20" s="33"/>
      <c r="D20" s="28" t="s">
        <v>30</v>
      </c>
      <c r="I20" s="28" t="s">
        <v>25</v>
      </c>
      <c r="J20" s="26" t="s">
        <v>1</v>
      </c>
      <c r="L20" s="33"/>
    </row>
    <row r="21" spans="2:12" s="1" customFormat="1" ht="18" customHeight="1">
      <c r="B21" s="33"/>
      <c r="E21" s="26" t="s">
        <v>31</v>
      </c>
      <c r="I21" s="28" t="s">
        <v>27</v>
      </c>
      <c r="J21" s="26" t="s">
        <v>1</v>
      </c>
      <c r="L21" s="33"/>
    </row>
    <row r="22" spans="2:12" s="1" customFormat="1" ht="6.9" customHeight="1">
      <c r="B22" s="33"/>
      <c r="L22" s="33"/>
    </row>
    <row r="23" spans="2:12" s="1" customFormat="1" ht="12" customHeight="1">
      <c r="B23" s="33"/>
      <c r="D23" s="28" t="s">
        <v>33</v>
      </c>
      <c r="I23" s="28" t="s">
        <v>25</v>
      </c>
      <c r="J23" s="26" t="s">
        <v>1</v>
      </c>
      <c r="L23" s="33"/>
    </row>
    <row r="24" spans="2:12" s="1" customFormat="1" ht="18" customHeight="1">
      <c r="B24" s="33"/>
      <c r="E24" s="26" t="s">
        <v>34</v>
      </c>
      <c r="I24" s="28" t="s">
        <v>27</v>
      </c>
      <c r="J24" s="26" t="s">
        <v>1</v>
      </c>
      <c r="L24" s="33"/>
    </row>
    <row r="25" spans="2:12" s="1" customFormat="1" ht="6.9" customHeight="1">
      <c r="B25" s="33"/>
      <c r="L25" s="33"/>
    </row>
    <row r="26" spans="2:12" s="1" customFormat="1" ht="12" customHeight="1">
      <c r="B26" s="33"/>
      <c r="D26" s="28" t="s">
        <v>35</v>
      </c>
      <c r="L26" s="33"/>
    </row>
    <row r="27" spans="2:12" s="7" customFormat="1" ht="119.25" customHeight="1">
      <c r="B27" s="91"/>
      <c r="E27" s="240" t="s">
        <v>117</v>
      </c>
      <c r="F27" s="240"/>
      <c r="G27" s="240"/>
      <c r="H27" s="240"/>
      <c r="L27" s="91"/>
    </row>
    <row r="28" spans="2:12" s="1" customFormat="1" ht="6.9" customHeight="1">
      <c r="B28" s="33"/>
      <c r="L28" s="33"/>
    </row>
    <row r="29" spans="2:12" s="1" customFormat="1" ht="6.9" customHeight="1">
      <c r="B29" s="33"/>
      <c r="D29" s="54"/>
      <c r="E29" s="54"/>
      <c r="F29" s="54"/>
      <c r="G29" s="54"/>
      <c r="H29" s="54"/>
      <c r="I29" s="54"/>
      <c r="J29" s="54"/>
      <c r="K29" s="54"/>
      <c r="L29" s="33"/>
    </row>
    <row r="30" spans="2:12" s="1" customFormat="1" ht="25.35" customHeight="1">
      <c r="B30" s="33"/>
      <c r="D30" s="92" t="s">
        <v>37</v>
      </c>
      <c r="J30" s="67">
        <f>ROUND(J138, 2)</f>
        <v>0</v>
      </c>
      <c r="L30" s="33"/>
    </row>
    <row r="31" spans="2:12" s="1" customFormat="1" ht="6.9" customHeight="1">
      <c r="B31" s="33"/>
      <c r="D31" s="54"/>
      <c r="E31" s="54"/>
      <c r="F31" s="54"/>
      <c r="G31" s="54"/>
      <c r="H31" s="54"/>
      <c r="I31" s="54"/>
      <c r="J31" s="54"/>
      <c r="K31" s="54"/>
      <c r="L31" s="33"/>
    </row>
    <row r="32" spans="2:12" s="1" customFormat="1" ht="14.4" customHeight="1">
      <c r="B32" s="33"/>
      <c r="F32" s="36" t="s">
        <v>39</v>
      </c>
      <c r="I32" s="36" t="s">
        <v>38</v>
      </c>
      <c r="J32" s="36" t="s">
        <v>40</v>
      </c>
      <c r="L32" s="33"/>
    </row>
    <row r="33" spans="2:12" s="1" customFormat="1" ht="14.4" customHeight="1">
      <c r="B33" s="33"/>
      <c r="D33" s="56" t="s">
        <v>41</v>
      </c>
      <c r="E33" s="28" t="s">
        <v>42</v>
      </c>
      <c r="F33" s="93">
        <f>ROUND((SUM(BE138:BE404)),  2)</f>
        <v>0</v>
      </c>
      <c r="I33" s="94">
        <v>0.21</v>
      </c>
      <c r="J33" s="93">
        <f>ROUND(((SUM(BE138:BE404))*I33),  2)</f>
        <v>0</v>
      </c>
      <c r="L33" s="33"/>
    </row>
    <row r="34" spans="2:12" s="1" customFormat="1" ht="14.4" customHeight="1">
      <c r="B34" s="33"/>
      <c r="E34" s="28" t="s">
        <v>43</v>
      </c>
      <c r="F34" s="93">
        <f>ROUND((SUM(BF138:BF404)),  2)</f>
        <v>0</v>
      </c>
      <c r="I34" s="94">
        <v>0.12</v>
      </c>
      <c r="J34" s="93">
        <f>ROUND(((SUM(BF138:BF404))*I34),  2)</f>
        <v>0</v>
      </c>
      <c r="L34" s="33"/>
    </row>
    <row r="35" spans="2:12" s="1" customFormat="1" ht="14.4" hidden="1" customHeight="1">
      <c r="B35" s="33"/>
      <c r="E35" s="28" t="s">
        <v>44</v>
      </c>
      <c r="F35" s="93">
        <f>ROUND((SUM(BG138:BG404)),  2)</f>
        <v>0</v>
      </c>
      <c r="I35" s="94">
        <v>0.21</v>
      </c>
      <c r="J35" s="93">
        <f>0</f>
        <v>0</v>
      </c>
      <c r="L35" s="33"/>
    </row>
    <row r="36" spans="2:12" s="1" customFormat="1" ht="14.4" hidden="1" customHeight="1">
      <c r="B36" s="33"/>
      <c r="E36" s="28" t="s">
        <v>45</v>
      </c>
      <c r="F36" s="93">
        <f>ROUND((SUM(BH138:BH404)),  2)</f>
        <v>0</v>
      </c>
      <c r="I36" s="94">
        <v>0.12</v>
      </c>
      <c r="J36" s="93">
        <f>0</f>
        <v>0</v>
      </c>
      <c r="L36" s="33"/>
    </row>
    <row r="37" spans="2:12" s="1" customFormat="1" ht="14.4" hidden="1" customHeight="1">
      <c r="B37" s="33"/>
      <c r="E37" s="28" t="s">
        <v>46</v>
      </c>
      <c r="F37" s="93">
        <f>ROUND((SUM(BI138:BI404)),  2)</f>
        <v>0</v>
      </c>
      <c r="I37" s="94">
        <v>0</v>
      </c>
      <c r="J37" s="93">
        <f>0</f>
        <v>0</v>
      </c>
      <c r="L37" s="33"/>
    </row>
    <row r="38" spans="2:12" s="1" customFormat="1" ht="6.9" customHeight="1">
      <c r="B38" s="33"/>
      <c r="L38" s="33"/>
    </row>
    <row r="39" spans="2:12" s="1" customFormat="1" ht="25.35" customHeight="1">
      <c r="B39" s="33"/>
      <c r="C39" s="95"/>
      <c r="D39" s="96" t="s">
        <v>47</v>
      </c>
      <c r="E39" s="58"/>
      <c r="F39" s="58"/>
      <c r="G39" s="97" t="s">
        <v>48</v>
      </c>
      <c r="H39" s="98" t="s">
        <v>49</v>
      </c>
      <c r="I39" s="58"/>
      <c r="J39" s="99">
        <f>SUM(J30:J37)</f>
        <v>0</v>
      </c>
      <c r="K39" s="100"/>
      <c r="L39" s="33"/>
    </row>
    <row r="40" spans="2:12" s="1" customFormat="1" ht="14.4" customHeight="1">
      <c r="B40" s="33"/>
      <c r="L40" s="33"/>
    </row>
    <row r="41" spans="2:12" ht="14.4" customHeight="1">
      <c r="B41" s="21"/>
      <c r="L41" s="21"/>
    </row>
    <row r="42" spans="2:12" ht="14.4" customHeight="1">
      <c r="B42" s="21"/>
      <c r="L42" s="21"/>
    </row>
    <row r="43" spans="2:12" ht="14.4" customHeight="1">
      <c r="B43" s="21"/>
      <c r="L43" s="21"/>
    </row>
    <row r="44" spans="2:12" ht="14.4" customHeight="1">
      <c r="B44" s="21"/>
      <c r="L44" s="21"/>
    </row>
    <row r="45" spans="2:12" ht="14.4" customHeight="1">
      <c r="B45" s="21"/>
      <c r="L45" s="21"/>
    </row>
    <row r="46" spans="2:12" ht="14.4" customHeight="1">
      <c r="B46" s="21"/>
      <c r="L46" s="21"/>
    </row>
    <row r="47" spans="2:12" ht="14.4" customHeight="1">
      <c r="B47" s="21"/>
      <c r="L47" s="21"/>
    </row>
    <row r="48" spans="2:12" ht="14.4" customHeight="1">
      <c r="B48" s="21"/>
      <c r="L48" s="21"/>
    </row>
    <row r="49" spans="2:12" ht="14.4" customHeight="1">
      <c r="B49" s="21"/>
      <c r="L49" s="21"/>
    </row>
    <row r="50" spans="2:12" s="1" customFormat="1" ht="14.4" customHeight="1">
      <c r="B50" s="33"/>
      <c r="D50" s="42" t="s">
        <v>50</v>
      </c>
      <c r="E50" s="43"/>
      <c r="F50" s="43"/>
      <c r="G50" s="42" t="s">
        <v>51</v>
      </c>
      <c r="H50" s="43"/>
      <c r="I50" s="43"/>
      <c r="J50" s="43"/>
      <c r="K50" s="43"/>
      <c r="L50" s="33"/>
    </row>
    <row r="51" spans="2:12" ht="10.199999999999999">
      <c r="B51" s="21"/>
      <c r="L51" s="21"/>
    </row>
    <row r="52" spans="2:12" ht="10.199999999999999">
      <c r="B52" s="21"/>
      <c r="L52" s="21"/>
    </row>
    <row r="53" spans="2:12" ht="10.199999999999999">
      <c r="B53" s="21"/>
      <c r="L53" s="21"/>
    </row>
    <row r="54" spans="2:12" ht="10.199999999999999">
      <c r="B54" s="21"/>
      <c r="L54" s="21"/>
    </row>
    <row r="55" spans="2:12" ht="10.199999999999999">
      <c r="B55" s="21"/>
      <c r="L55" s="21"/>
    </row>
    <row r="56" spans="2:12" ht="10.199999999999999">
      <c r="B56" s="21"/>
      <c r="L56" s="21"/>
    </row>
    <row r="57" spans="2:12" ht="10.199999999999999">
      <c r="B57" s="21"/>
      <c r="L57" s="21"/>
    </row>
    <row r="58" spans="2:12" ht="10.199999999999999">
      <c r="B58" s="21"/>
      <c r="L58" s="21"/>
    </row>
    <row r="59" spans="2:12" ht="10.199999999999999">
      <c r="B59" s="21"/>
      <c r="L59" s="21"/>
    </row>
    <row r="60" spans="2:12" ht="10.199999999999999">
      <c r="B60" s="21"/>
      <c r="L60" s="21"/>
    </row>
    <row r="61" spans="2:12" s="1" customFormat="1" ht="13.2">
      <c r="B61" s="33"/>
      <c r="D61" s="44" t="s">
        <v>52</v>
      </c>
      <c r="E61" s="35"/>
      <c r="F61" s="101" t="s">
        <v>53</v>
      </c>
      <c r="G61" s="44" t="s">
        <v>52</v>
      </c>
      <c r="H61" s="35"/>
      <c r="I61" s="35"/>
      <c r="J61" s="102" t="s">
        <v>53</v>
      </c>
      <c r="K61" s="35"/>
      <c r="L61" s="33"/>
    </row>
    <row r="62" spans="2:12" ht="10.199999999999999">
      <c r="B62" s="21"/>
      <c r="L62" s="21"/>
    </row>
    <row r="63" spans="2:12" ht="10.199999999999999">
      <c r="B63" s="21"/>
      <c r="L63" s="21"/>
    </row>
    <row r="64" spans="2:12" ht="10.199999999999999">
      <c r="B64" s="21"/>
      <c r="L64" s="21"/>
    </row>
    <row r="65" spans="2:12" s="1" customFormat="1" ht="13.2">
      <c r="B65" s="33"/>
      <c r="D65" s="42" t="s">
        <v>54</v>
      </c>
      <c r="E65" s="43"/>
      <c r="F65" s="43"/>
      <c r="G65" s="42" t="s">
        <v>55</v>
      </c>
      <c r="H65" s="43"/>
      <c r="I65" s="43"/>
      <c r="J65" s="43"/>
      <c r="K65" s="43"/>
      <c r="L65" s="33"/>
    </row>
    <row r="66" spans="2:12" ht="10.199999999999999">
      <c r="B66" s="21"/>
      <c r="L66" s="21"/>
    </row>
    <row r="67" spans="2:12" ht="10.199999999999999">
      <c r="B67" s="21"/>
      <c r="L67" s="21"/>
    </row>
    <row r="68" spans="2:12" ht="10.199999999999999">
      <c r="B68" s="21"/>
      <c r="L68" s="21"/>
    </row>
    <row r="69" spans="2:12" ht="10.199999999999999">
      <c r="B69" s="21"/>
      <c r="L69" s="21"/>
    </row>
    <row r="70" spans="2:12" ht="10.199999999999999">
      <c r="B70" s="21"/>
      <c r="L70" s="21"/>
    </row>
    <row r="71" spans="2:12" ht="10.199999999999999">
      <c r="B71" s="21"/>
      <c r="L71" s="21"/>
    </row>
    <row r="72" spans="2:12" ht="10.199999999999999">
      <c r="B72" s="21"/>
      <c r="L72" s="21"/>
    </row>
    <row r="73" spans="2:12" ht="10.199999999999999">
      <c r="B73" s="21"/>
      <c r="L73" s="21"/>
    </row>
    <row r="74" spans="2:12" ht="10.199999999999999">
      <c r="B74" s="21"/>
      <c r="L74" s="21"/>
    </row>
    <row r="75" spans="2:12" ht="10.199999999999999">
      <c r="B75" s="21"/>
      <c r="L75" s="21"/>
    </row>
    <row r="76" spans="2:12" s="1" customFormat="1" ht="13.2">
      <c r="B76" s="33"/>
      <c r="D76" s="44" t="s">
        <v>52</v>
      </c>
      <c r="E76" s="35"/>
      <c r="F76" s="101" t="s">
        <v>53</v>
      </c>
      <c r="G76" s="44" t="s">
        <v>52</v>
      </c>
      <c r="H76" s="35"/>
      <c r="I76" s="35"/>
      <c r="J76" s="102" t="s">
        <v>53</v>
      </c>
      <c r="K76" s="35"/>
      <c r="L76" s="33"/>
    </row>
    <row r="77" spans="2:12" s="1" customFormat="1" ht="14.4" customHeight="1">
      <c r="B77" s="45"/>
      <c r="C77" s="46"/>
      <c r="D77" s="46"/>
      <c r="E77" s="46"/>
      <c r="F77" s="46"/>
      <c r="G77" s="46"/>
      <c r="H77" s="46"/>
      <c r="I77" s="46"/>
      <c r="J77" s="46"/>
      <c r="K77" s="46"/>
      <c r="L77" s="33"/>
    </row>
    <row r="81" spans="2:47" s="1" customFormat="1" ht="6.9" customHeight="1">
      <c r="B81" s="47"/>
      <c r="C81" s="48"/>
      <c r="D81" s="48"/>
      <c r="E81" s="48"/>
      <c r="F81" s="48"/>
      <c r="G81" s="48"/>
      <c r="H81" s="48"/>
      <c r="I81" s="48"/>
      <c r="J81" s="48"/>
      <c r="K81" s="48"/>
      <c r="L81" s="33"/>
    </row>
    <row r="82" spans="2:47" s="1" customFormat="1" ht="24.9" customHeight="1">
      <c r="B82" s="33"/>
      <c r="C82" s="22" t="s">
        <v>118</v>
      </c>
      <c r="L82" s="33"/>
    </row>
    <row r="83" spans="2:47" s="1" customFormat="1" ht="6.9" customHeight="1">
      <c r="B83" s="33"/>
      <c r="L83" s="33"/>
    </row>
    <row r="84" spans="2:47" s="1" customFormat="1" ht="12" customHeight="1">
      <c r="B84" s="33"/>
      <c r="C84" s="28" t="s">
        <v>16</v>
      </c>
      <c r="L84" s="33"/>
    </row>
    <row r="85" spans="2:47" s="1" customFormat="1" ht="26.25" customHeight="1">
      <c r="B85" s="33"/>
      <c r="E85" s="251" t="str">
        <f>E7</f>
        <v>Rekonstrukce a dobudování vzdělávacích a výzkumných prostor v rámci objektu stáje antilopy losí</v>
      </c>
      <c r="F85" s="252"/>
      <c r="G85" s="252"/>
      <c r="H85" s="252"/>
      <c r="L85" s="33"/>
    </row>
    <row r="86" spans="2:47" s="1" customFormat="1" ht="12" customHeight="1">
      <c r="B86" s="33"/>
      <c r="C86" s="28" t="s">
        <v>113</v>
      </c>
      <c r="L86" s="33"/>
    </row>
    <row r="87" spans="2:47" s="1" customFormat="1" ht="16.5" customHeight="1">
      <c r="B87" s="33"/>
      <c r="E87" s="213" t="str">
        <f>E9</f>
        <v>04 - Elektroinstalace</v>
      </c>
      <c r="F87" s="253"/>
      <c r="G87" s="253"/>
      <c r="H87" s="253"/>
      <c r="L87" s="33"/>
    </row>
    <row r="88" spans="2:47" s="1" customFormat="1" ht="6.9" customHeight="1">
      <c r="B88" s="33"/>
      <c r="L88" s="33"/>
    </row>
    <row r="89" spans="2:47" s="1" customFormat="1" ht="12" customHeight="1">
      <c r="B89" s="33"/>
      <c r="C89" s="28" t="s">
        <v>20</v>
      </c>
      <c r="F89" s="26" t="str">
        <f>F12</f>
        <v>Praha Suchdol</v>
      </c>
      <c r="I89" s="28" t="s">
        <v>22</v>
      </c>
      <c r="J89" s="53" t="str">
        <f>IF(J12="","",J12)</f>
        <v>9. 4. 2024</v>
      </c>
      <c r="L89" s="33"/>
    </row>
    <row r="90" spans="2:47" s="1" customFormat="1" ht="6.9" customHeight="1">
      <c r="B90" s="33"/>
      <c r="L90" s="33"/>
    </row>
    <row r="91" spans="2:47" s="1" customFormat="1" ht="25.65" customHeight="1">
      <c r="B91" s="33"/>
      <c r="C91" s="28" t="s">
        <v>24</v>
      </c>
      <c r="F91" s="26" t="str">
        <f>E15</f>
        <v>Fakulta tropického zemědělství,ČZU v Praze</v>
      </c>
      <c r="I91" s="28" t="s">
        <v>30</v>
      </c>
      <c r="J91" s="31" t="str">
        <f>E21</f>
        <v>LZ-PROJEKT plus s.r.o.</v>
      </c>
      <c r="L91" s="33"/>
    </row>
    <row r="92" spans="2:47" s="1" customFormat="1" ht="15.15" customHeight="1">
      <c r="B92" s="33"/>
      <c r="C92" s="28" t="s">
        <v>28</v>
      </c>
      <c r="F92" s="26" t="str">
        <f>IF(E18="","",E18)</f>
        <v>Vyplň údaj</v>
      </c>
      <c r="I92" s="28" t="s">
        <v>33</v>
      </c>
      <c r="J92" s="31" t="str">
        <f>E24</f>
        <v>Fajfrová Irena</v>
      </c>
      <c r="L92" s="33"/>
    </row>
    <row r="93" spans="2:47" s="1" customFormat="1" ht="10.35" customHeight="1">
      <c r="B93" s="33"/>
      <c r="L93" s="33"/>
    </row>
    <row r="94" spans="2:47" s="1" customFormat="1" ht="29.25" customHeight="1">
      <c r="B94" s="33"/>
      <c r="C94" s="103" t="s">
        <v>119</v>
      </c>
      <c r="D94" s="95"/>
      <c r="E94" s="95"/>
      <c r="F94" s="95"/>
      <c r="G94" s="95"/>
      <c r="H94" s="95"/>
      <c r="I94" s="95"/>
      <c r="J94" s="104" t="s">
        <v>120</v>
      </c>
      <c r="K94" s="95"/>
      <c r="L94" s="33"/>
    </row>
    <row r="95" spans="2:47" s="1" customFormat="1" ht="10.35" customHeight="1">
      <c r="B95" s="33"/>
      <c r="L95" s="33"/>
    </row>
    <row r="96" spans="2:47" s="1" customFormat="1" ht="22.8" customHeight="1">
      <c r="B96" s="33"/>
      <c r="C96" s="105" t="s">
        <v>121</v>
      </c>
      <c r="J96" s="67">
        <f>J138</f>
        <v>0</v>
      </c>
      <c r="L96" s="33"/>
      <c r="AU96" s="18" t="s">
        <v>122</v>
      </c>
    </row>
    <row r="97" spans="2:12" s="8" customFormat="1" ht="24.9" customHeight="1">
      <c r="B97" s="106"/>
      <c r="D97" s="107" t="s">
        <v>1693</v>
      </c>
      <c r="E97" s="108"/>
      <c r="F97" s="108"/>
      <c r="G97" s="108"/>
      <c r="H97" s="108"/>
      <c r="I97" s="108"/>
      <c r="J97" s="109">
        <f>J139</f>
        <v>0</v>
      </c>
      <c r="L97" s="106"/>
    </row>
    <row r="98" spans="2:12" s="9" customFormat="1" ht="19.95" customHeight="1">
      <c r="B98" s="110"/>
      <c r="D98" s="111" t="s">
        <v>1694</v>
      </c>
      <c r="E98" s="112"/>
      <c r="F98" s="112"/>
      <c r="G98" s="112"/>
      <c r="H98" s="112"/>
      <c r="I98" s="112"/>
      <c r="J98" s="113">
        <f>J140</f>
        <v>0</v>
      </c>
      <c r="L98" s="110"/>
    </row>
    <row r="99" spans="2:12" s="9" customFormat="1" ht="19.95" customHeight="1">
      <c r="B99" s="110"/>
      <c r="D99" s="111" t="s">
        <v>1695</v>
      </c>
      <c r="E99" s="112"/>
      <c r="F99" s="112"/>
      <c r="G99" s="112"/>
      <c r="H99" s="112"/>
      <c r="I99" s="112"/>
      <c r="J99" s="113">
        <f>J145</f>
        <v>0</v>
      </c>
      <c r="L99" s="110"/>
    </row>
    <row r="100" spans="2:12" s="9" customFormat="1" ht="19.95" customHeight="1">
      <c r="B100" s="110"/>
      <c r="D100" s="111" t="s">
        <v>1696</v>
      </c>
      <c r="E100" s="112"/>
      <c r="F100" s="112"/>
      <c r="G100" s="112"/>
      <c r="H100" s="112"/>
      <c r="I100" s="112"/>
      <c r="J100" s="113">
        <f>J168</f>
        <v>0</v>
      </c>
      <c r="L100" s="110"/>
    </row>
    <row r="101" spans="2:12" s="8" customFormat="1" ht="24.9" customHeight="1">
      <c r="B101" s="106"/>
      <c r="D101" s="107" t="s">
        <v>1697</v>
      </c>
      <c r="E101" s="108"/>
      <c r="F101" s="108"/>
      <c r="G101" s="108"/>
      <c r="H101" s="108"/>
      <c r="I101" s="108"/>
      <c r="J101" s="109">
        <f>J183</f>
        <v>0</v>
      </c>
      <c r="L101" s="106"/>
    </row>
    <row r="102" spans="2:12" s="8" customFormat="1" ht="24.9" customHeight="1">
      <c r="B102" s="106"/>
      <c r="D102" s="107" t="s">
        <v>1698</v>
      </c>
      <c r="E102" s="108"/>
      <c r="F102" s="108"/>
      <c r="G102" s="108"/>
      <c r="H102" s="108"/>
      <c r="I102" s="108"/>
      <c r="J102" s="109">
        <f>J188</f>
        <v>0</v>
      </c>
      <c r="L102" s="106"/>
    </row>
    <row r="103" spans="2:12" s="9" customFormat="1" ht="19.95" customHeight="1">
      <c r="B103" s="110"/>
      <c r="D103" s="111" t="s">
        <v>1699</v>
      </c>
      <c r="E103" s="112"/>
      <c r="F103" s="112"/>
      <c r="G103" s="112"/>
      <c r="H103" s="112"/>
      <c r="I103" s="112"/>
      <c r="J103" s="113">
        <f>J189</f>
        <v>0</v>
      </c>
      <c r="L103" s="110"/>
    </row>
    <row r="104" spans="2:12" s="9" customFormat="1" ht="19.95" customHeight="1">
      <c r="B104" s="110"/>
      <c r="D104" s="111" t="s">
        <v>1700</v>
      </c>
      <c r="E104" s="112"/>
      <c r="F104" s="112"/>
      <c r="G104" s="112"/>
      <c r="H104" s="112"/>
      <c r="I104" s="112"/>
      <c r="J104" s="113">
        <f>J198</f>
        <v>0</v>
      </c>
      <c r="L104" s="110"/>
    </row>
    <row r="105" spans="2:12" s="9" customFormat="1" ht="19.95" customHeight="1">
      <c r="B105" s="110"/>
      <c r="D105" s="111" t="s">
        <v>1701</v>
      </c>
      <c r="E105" s="112"/>
      <c r="F105" s="112"/>
      <c r="G105" s="112"/>
      <c r="H105" s="112"/>
      <c r="I105" s="112"/>
      <c r="J105" s="113">
        <f>J217</f>
        <v>0</v>
      </c>
      <c r="L105" s="110"/>
    </row>
    <row r="106" spans="2:12" s="9" customFormat="1" ht="19.95" customHeight="1">
      <c r="B106" s="110"/>
      <c r="D106" s="111" t="s">
        <v>1702</v>
      </c>
      <c r="E106" s="112"/>
      <c r="F106" s="112"/>
      <c r="G106" s="112"/>
      <c r="H106" s="112"/>
      <c r="I106" s="112"/>
      <c r="J106" s="113">
        <f>J230</f>
        <v>0</v>
      </c>
      <c r="L106" s="110"/>
    </row>
    <row r="107" spans="2:12" s="9" customFormat="1" ht="19.95" customHeight="1">
      <c r="B107" s="110"/>
      <c r="D107" s="111" t="s">
        <v>1703</v>
      </c>
      <c r="E107" s="112"/>
      <c r="F107" s="112"/>
      <c r="G107" s="112"/>
      <c r="H107" s="112"/>
      <c r="I107" s="112"/>
      <c r="J107" s="113">
        <f>J275</f>
        <v>0</v>
      </c>
      <c r="L107" s="110"/>
    </row>
    <row r="108" spans="2:12" s="9" customFormat="1" ht="19.95" customHeight="1">
      <c r="B108" s="110"/>
      <c r="D108" s="111" t="s">
        <v>1704</v>
      </c>
      <c r="E108" s="112"/>
      <c r="F108" s="112"/>
      <c r="G108" s="112"/>
      <c r="H108" s="112"/>
      <c r="I108" s="112"/>
      <c r="J108" s="113">
        <f>J294</f>
        <v>0</v>
      </c>
      <c r="L108" s="110"/>
    </row>
    <row r="109" spans="2:12" s="9" customFormat="1" ht="19.95" customHeight="1">
      <c r="B109" s="110"/>
      <c r="D109" s="111" t="s">
        <v>1705</v>
      </c>
      <c r="E109" s="112"/>
      <c r="F109" s="112"/>
      <c r="G109" s="112"/>
      <c r="H109" s="112"/>
      <c r="I109" s="112"/>
      <c r="J109" s="113">
        <f>J299</f>
        <v>0</v>
      </c>
      <c r="L109" s="110"/>
    </row>
    <row r="110" spans="2:12" s="9" customFormat="1" ht="19.95" customHeight="1">
      <c r="B110" s="110"/>
      <c r="D110" s="111" t="s">
        <v>1706</v>
      </c>
      <c r="E110" s="112"/>
      <c r="F110" s="112"/>
      <c r="G110" s="112"/>
      <c r="H110" s="112"/>
      <c r="I110" s="112"/>
      <c r="J110" s="113">
        <f>J306</f>
        <v>0</v>
      </c>
      <c r="L110" s="110"/>
    </row>
    <row r="111" spans="2:12" s="9" customFormat="1" ht="19.95" customHeight="1">
      <c r="B111" s="110"/>
      <c r="D111" s="111" t="s">
        <v>1707</v>
      </c>
      <c r="E111" s="112"/>
      <c r="F111" s="112"/>
      <c r="G111" s="112"/>
      <c r="H111" s="112"/>
      <c r="I111" s="112"/>
      <c r="J111" s="113">
        <f>J323</f>
        <v>0</v>
      </c>
      <c r="L111" s="110"/>
    </row>
    <row r="112" spans="2:12" s="9" customFormat="1" ht="19.95" customHeight="1">
      <c r="B112" s="110"/>
      <c r="D112" s="111" t="s">
        <v>1708</v>
      </c>
      <c r="E112" s="112"/>
      <c r="F112" s="112"/>
      <c r="G112" s="112"/>
      <c r="H112" s="112"/>
      <c r="I112" s="112"/>
      <c r="J112" s="113">
        <f>J328</f>
        <v>0</v>
      </c>
      <c r="L112" s="110"/>
    </row>
    <row r="113" spans="2:12" s="9" customFormat="1" ht="19.95" customHeight="1">
      <c r="B113" s="110"/>
      <c r="D113" s="111" t="s">
        <v>1709</v>
      </c>
      <c r="E113" s="112"/>
      <c r="F113" s="112"/>
      <c r="G113" s="112"/>
      <c r="H113" s="112"/>
      <c r="I113" s="112"/>
      <c r="J113" s="113">
        <f>J343</f>
        <v>0</v>
      </c>
      <c r="L113" s="110"/>
    </row>
    <row r="114" spans="2:12" s="9" customFormat="1" ht="19.95" customHeight="1">
      <c r="B114" s="110"/>
      <c r="D114" s="111" t="s">
        <v>1710</v>
      </c>
      <c r="E114" s="112"/>
      <c r="F114" s="112"/>
      <c r="G114" s="112"/>
      <c r="H114" s="112"/>
      <c r="I114" s="112"/>
      <c r="J114" s="113">
        <f>J372</f>
        <v>0</v>
      </c>
      <c r="L114" s="110"/>
    </row>
    <row r="115" spans="2:12" s="8" customFormat="1" ht="24.9" customHeight="1">
      <c r="B115" s="106"/>
      <c r="D115" s="107" t="s">
        <v>1711</v>
      </c>
      <c r="E115" s="108"/>
      <c r="F115" s="108"/>
      <c r="G115" s="108"/>
      <c r="H115" s="108"/>
      <c r="I115" s="108"/>
      <c r="J115" s="109">
        <f>J391</f>
        <v>0</v>
      </c>
      <c r="L115" s="106"/>
    </row>
    <row r="116" spans="2:12" s="9" customFormat="1" ht="19.95" customHeight="1">
      <c r="B116" s="110"/>
      <c r="D116" s="111" t="s">
        <v>1712</v>
      </c>
      <c r="E116" s="112"/>
      <c r="F116" s="112"/>
      <c r="G116" s="112"/>
      <c r="H116" s="112"/>
      <c r="I116" s="112"/>
      <c r="J116" s="113">
        <f>J392</f>
        <v>0</v>
      </c>
      <c r="L116" s="110"/>
    </row>
    <row r="117" spans="2:12" s="8" customFormat="1" ht="24.9" customHeight="1">
      <c r="B117" s="106"/>
      <c r="D117" s="107" t="s">
        <v>1713</v>
      </c>
      <c r="E117" s="108"/>
      <c r="F117" s="108"/>
      <c r="G117" s="108"/>
      <c r="H117" s="108"/>
      <c r="I117" s="108"/>
      <c r="J117" s="109">
        <f>J401</f>
        <v>0</v>
      </c>
      <c r="L117" s="106"/>
    </row>
    <row r="118" spans="2:12" s="9" customFormat="1" ht="19.95" customHeight="1">
      <c r="B118" s="110"/>
      <c r="D118" s="111" t="s">
        <v>1714</v>
      </c>
      <c r="E118" s="112"/>
      <c r="F118" s="112"/>
      <c r="G118" s="112"/>
      <c r="H118" s="112"/>
      <c r="I118" s="112"/>
      <c r="J118" s="113">
        <f>J402</f>
        <v>0</v>
      </c>
      <c r="L118" s="110"/>
    </row>
    <row r="119" spans="2:12" s="1" customFormat="1" ht="21.75" customHeight="1">
      <c r="B119" s="33"/>
      <c r="L119" s="33"/>
    </row>
    <row r="120" spans="2:12" s="1" customFormat="1" ht="6.9" customHeight="1">
      <c r="B120" s="45"/>
      <c r="C120" s="46"/>
      <c r="D120" s="46"/>
      <c r="E120" s="46"/>
      <c r="F120" s="46"/>
      <c r="G120" s="46"/>
      <c r="H120" s="46"/>
      <c r="I120" s="46"/>
      <c r="J120" s="46"/>
      <c r="K120" s="46"/>
      <c r="L120" s="33"/>
    </row>
    <row r="124" spans="2:12" s="1" customFormat="1" ht="6.9" customHeight="1">
      <c r="B124" s="47"/>
      <c r="C124" s="48"/>
      <c r="D124" s="48"/>
      <c r="E124" s="48"/>
      <c r="F124" s="48"/>
      <c r="G124" s="48"/>
      <c r="H124" s="48"/>
      <c r="I124" s="48"/>
      <c r="J124" s="48"/>
      <c r="K124" s="48"/>
      <c r="L124" s="33"/>
    </row>
    <row r="125" spans="2:12" s="1" customFormat="1" ht="24.9" customHeight="1">
      <c r="B125" s="33"/>
      <c r="C125" s="22" t="s">
        <v>147</v>
      </c>
      <c r="L125" s="33"/>
    </row>
    <row r="126" spans="2:12" s="1" customFormat="1" ht="6.9" customHeight="1">
      <c r="B126" s="33"/>
      <c r="L126" s="33"/>
    </row>
    <row r="127" spans="2:12" s="1" customFormat="1" ht="12" customHeight="1">
      <c r="B127" s="33"/>
      <c r="C127" s="28" t="s">
        <v>16</v>
      </c>
      <c r="L127" s="33"/>
    </row>
    <row r="128" spans="2:12" s="1" customFormat="1" ht="26.25" customHeight="1">
      <c r="B128" s="33"/>
      <c r="E128" s="251" t="str">
        <f>E7</f>
        <v>Rekonstrukce a dobudování vzdělávacích a výzkumných prostor v rámci objektu stáje antilopy losí</v>
      </c>
      <c r="F128" s="252"/>
      <c r="G128" s="252"/>
      <c r="H128" s="252"/>
      <c r="L128" s="33"/>
    </row>
    <row r="129" spans="2:65" s="1" customFormat="1" ht="12" customHeight="1">
      <c r="B129" s="33"/>
      <c r="C129" s="28" t="s">
        <v>113</v>
      </c>
      <c r="L129" s="33"/>
    </row>
    <row r="130" spans="2:65" s="1" customFormat="1" ht="16.5" customHeight="1">
      <c r="B130" s="33"/>
      <c r="E130" s="213" t="str">
        <f>E9</f>
        <v>04 - Elektroinstalace</v>
      </c>
      <c r="F130" s="253"/>
      <c r="G130" s="253"/>
      <c r="H130" s="253"/>
      <c r="L130" s="33"/>
    </row>
    <row r="131" spans="2:65" s="1" customFormat="1" ht="6.9" customHeight="1">
      <c r="B131" s="33"/>
      <c r="L131" s="33"/>
    </row>
    <row r="132" spans="2:65" s="1" customFormat="1" ht="12" customHeight="1">
      <c r="B132" s="33"/>
      <c r="C132" s="28" t="s">
        <v>20</v>
      </c>
      <c r="F132" s="26" t="str">
        <f>F12</f>
        <v>Praha Suchdol</v>
      </c>
      <c r="I132" s="28" t="s">
        <v>22</v>
      </c>
      <c r="J132" s="53" t="str">
        <f>IF(J12="","",J12)</f>
        <v>9. 4. 2024</v>
      </c>
      <c r="L132" s="33"/>
    </row>
    <row r="133" spans="2:65" s="1" customFormat="1" ht="6.9" customHeight="1">
      <c r="B133" s="33"/>
      <c r="L133" s="33"/>
    </row>
    <row r="134" spans="2:65" s="1" customFormat="1" ht="25.65" customHeight="1">
      <c r="B134" s="33"/>
      <c r="C134" s="28" t="s">
        <v>24</v>
      </c>
      <c r="F134" s="26" t="str">
        <f>E15</f>
        <v>Fakulta tropického zemědělství,ČZU v Praze</v>
      </c>
      <c r="I134" s="28" t="s">
        <v>30</v>
      </c>
      <c r="J134" s="31" t="str">
        <f>E21</f>
        <v>LZ-PROJEKT plus s.r.o.</v>
      </c>
      <c r="L134" s="33"/>
    </row>
    <row r="135" spans="2:65" s="1" customFormat="1" ht="15.15" customHeight="1">
      <c r="B135" s="33"/>
      <c r="C135" s="28" t="s">
        <v>28</v>
      </c>
      <c r="F135" s="26" t="str">
        <f>IF(E18="","",E18)</f>
        <v>Vyplň údaj</v>
      </c>
      <c r="I135" s="28" t="s">
        <v>33</v>
      </c>
      <c r="J135" s="31" t="str">
        <f>E24</f>
        <v>Fajfrová Irena</v>
      </c>
      <c r="L135" s="33"/>
    </row>
    <row r="136" spans="2:65" s="1" customFormat="1" ht="10.35" customHeight="1">
      <c r="B136" s="33"/>
      <c r="L136" s="33"/>
    </row>
    <row r="137" spans="2:65" s="10" customFormat="1" ht="29.25" customHeight="1">
      <c r="B137" s="114"/>
      <c r="C137" s="115" t="s">
        <v>148</v>
      </c>
      <c r="D137" s="116" t="s">
        <v>62</v>
      </c>
      <c r="E137" s="116" t="s">
        <v>58</v>
      </c>
      <c r="F137" s="116" t="s">
        <v>59</v>
      </c>
      <c r="G137" s="116" t="s">
        <v>149</v>
      </c>
      <c r="H137" s="116" t="s">
        <v>150</v>
      </c>
      <c r="I137" s="116" t="s">
        <v>151</v>
      </c>
      <c r="J137" s="116" t="s">
        <v>120</v>
      </c>
      <c r="K137" s="117" t="s">
        <v>152</v>
      </c>
      <c r="L137" s="114"/>
      <c r="M137" s="60" t="s">
        <v>1</v>
      </c>
      <c r="N137" s="61" t="s">
        <v>41</v>
      </c>
      <c r="O137" s="61" t="s">
        <v>153</v>
      </c>
      <c r="P137" s="61" t="s">
        <v>154</v>
      </c>
      <c r="Q137" s="61" t="s">
        <v>155</v>
      </c>
      <c r="R137" s="61" t="s">
        <v>156</v>
      </c>
      <c r="S137" s="61" t="s">
        <v>157</v>
      </c>
      <c r="T137" s="62" t="s">
        <v>158</v>
      </c>
    </row>
    <row r="138" spans="2:65" s="1" customFormat="1" ht="22.8" customHeight="1">
      <c r="B138" s="33"/>
      <c r="C138" s="65" t="s">
        <v>159</v>
      </c>
      <c r="J138" s="118">
        <f>BK138</f>
        <v>0</v>
      </c>
      <c r="L138" s="33"/>
      <c r="M138" s="63"/>
      <c r="N138" s="54"/>
      <c r="O138" s="54"/>
      <c r="P138" s="119">
        <f>P139+P183+P188+P391+P401</f>
        <v>0</v>
      </c>
      <c r="Q138" s="54"/>
      <c r="R138" s="119">
        <f>R139+R183+R188+R391+R401</f>
        <v>0</v>
      </c>
      <c r="S138" s="54"/>
      <c r="T138" s="120">
        <f>T139+T183+T188+T391+T401</f>
        <v>0</v>
      </c>
      <c r="AT138" s="18" t="s">
        <v>76</v>
      </c>
      <c r="AU138" s="18" t="s">
        <v>122</v>
      </c>
      <c r="BK138" s="121">
        <f>BK139+BK183+BK188+BK391+BK401</f>
        <v>0</v>
      </c>
    </row>
    <row r="139" spans="2:65" s="11" customFormat="1" ht="25.95" customHeight="1">
      <c r="B139" s="122"/>
      <c r="D139" s="123" t="s">
        <v>76</v>
      </c>
      <c r="E139" s="124" t="s">
        <v>1452</v>
      </c>
      <c r="F139" s="124" t="s">
        <v>1715</v>
      </c>
      <c r="I139" s="125"/>
      <c r="J139" s="126">
        <f>BK139</f>
        <v>0</v>
      </c>
      <c r="L139" s="122"/>
      <c r="M139" s="127"/>
      <c r="P139" s="128">
        <f>P140+P145+P168</f>
        <v>0</v>
      </c>
      <c r="R139" s="128">
        <f>R140+R145+R168</f>
        <v>0</v>
      </c>
      <c r="T139" s="129">
        <f>T140+T145+T168</f>
        <v>0</v>
      </c>
      <c r="AR139" s="123" t="s">
        <v>85</v>
      </c>
      <c r="AT139" s="130" t="s">
        <v>76</v>
      </c>
      <c r="AU139" s="130" t="s">
        <v>77</v>
      </c>
      <c r="AY139" s="123" t="s">
        <v>162</v>
      </c>
      <c r="BK139" s="131">
        <f>BK140+BK145+BK168</f>
        <v>0</v>
      </c>
    </row>
    <row r="140" spans="2:65" s="11" customFormat="1" ht="22.8" customHeight="1">
      <c r="B140" s="122"/>
      <c r="D140" s="123" t="s">
        <v>76</v>
      </c>
      <c r="E140" s="132" t="s">
        <v>1476</v>
      </c>
      <c r="F140" s="132" t="s">
        <v>1716</v>
      </c>
      <c r="I140" s="125"/>
      <c r="J140" s="133">
        <f>BK140</f>
        <v>0</v>
      </c>
      <c r="L140" s="122"/>
      <c r="M140" s="127"/>
      <c r="P140" s="128">
        <f>SUM(P141:P144)</f>
        <v>0</v>
      </c>
      <c r="R140" s="128">
        <f>SUM(R141:R144)</f>
        <v>0</v>
      </c>
      <c r="T140" s="129">
        <f>SUM(T141:T144)</f>
        <v>0</v>
      </c>
      <c r="AR140" s="123" t="s">
        <v>85</v>
      </c>
      <c r="AT140" s="130" t="s">
        <v>76</v>
      </c>
      <c r="AU140" s="130" t="s">
        <v>85</v>
      </c>
      <c r="AY140" s="123" t="s">
        <v>162</v>
      </c>
      <c r="BK140" s="131">
        <f>SUM(BK141:BK144)</f>
        <v>0</v>
      </c>
    </row>
    <row r="141" spans="2:65" s="1" customFormat="1" ht="21.75" customHeight="1">
      <c r="B141" s="33"/>
      <c r="C141" s="178" t="s">
        <v>85</v>
      </c>
      <c r="D141" s="178" t="s">
        <v>363</v>
      </c>
      <c r="E141" s="179" t="s">
        <v>1717</v>
      </c>
      <c r="F141" s="180" t="s">
        <v>1718</v>
      </c>
      <c r="G141" s="181" t="s">
        <v>1486</v>
      </c>
      <c r="H141" s="182">
        <v>1</v>
      </c>
      <c r="I141" s="183"/>
      <c r="J141" s="184">
        <f>ROUND(I141*H141,2)</f>
        <v>0</v>
      </c>
      <c r="K141" s="180" t="s">
        <v>1</v>
      </c>
      <c r="L141" s="185"/>
      <c r="M141" s="186" t="s">
        <v>1</v>
      </c>
      <c r="N141" s="187" t="s">
        <v>42</v>
      </c>
      <c r="P141" s="143">
        <f>O141*H141</f>
        <v>0</v>
      </c>
      <c r="Q141" s="143">
        <v>0</v>
      </c>
      <c r="R141" s="143">
        <f>Q141*H141</f>
        <v>0</v>
      </c>
      <c r="S141" s="143">
        <v>0</v>
      </c>
      <c r="T141" s="144">
        <f>S141*H141</f>
        <v>0</v>
      </c>
      <c r="AR141" s="145" t="s">
        <v>1719</v>
      </c>
      <c r="AT141" s="145" t="s">
        <v>363</v>
      </c>
      <c r="AU141" s="145" t="s">
        <v>87</v>
      </c>
      <c r="AY141" s="18" t="s">
        <v>162</v>
      </c>
      <c r="BE141" s="146">
        <f>IF(N141="základní",J141,0)</f>
        <v>0</v>
      </c>
      <c r="BF141" s="146">
        <f>IF(N141="snížená",J141,0)</f>
        <v>0</v>
      </c>
      <c r="BG141" s="146">
        <f>IF(N141="zákl. přenesená",J141,0)</f>
        <v>0</v>
      </c>
      <c r="BH141" s="146">
        <f>IF(N141="sníž. přenesená",J141,0)</f>
        <v>0</v>
      </c>
      <c r="BI141" s="146">
        <f>IF(N141="nulová",J141,0)</f>
        <v>0</v>
      </c>
      <c r="BJ141" s="18" t="s">
        <v>85</v>
      </c>
      <c r="BK141" s="146">
        <f>ROUND(I141*H141,2)</f>
        <v>0</v>
      </c>
      <c r="BL141" s="18" t="s">
        <v>615</v>
      </c>
      <c r="BM141" s="145" t="s">
        <v>1720</v>
      </c>
    </row>
    <row r="142" spans="2:65" s="1" customFormat="1" ht="10.199999999999999">
      <c r="B142" s="33"/>
      <c r="D142" s="147" t="s">
        <v>171</v>
      </c>
      <c r="F142" s="148" t="s">
        <v>1718</v>
      </c>
      <c r="I142" s="149"/>
      <c r="L142" s="33"/>
      <c r="M142" s="150"/>
      <c r="T142" s="57"/>
      <c r="AT142" s="18" t="s">
        <v>171</v>
      </c>
      <c r="AU142" s="18" t="s">
        <v>87</v>
      </c>
    </row>
    <row r="143" spans="2:65" s="1" customFormat="1" ht="16.5" customHeight="1">
      <c r="B143" s="33"/>
      <c r="C143" s="178" t="s">
        <v>87</v>
      </c>
      <c r="D143" s="178" t="s">
        <v>363</v>
      </c>
      <c r="E143" s="179" t="s">
        <v>1721</v>
      </c>
      <c r="F143" s="180" t="s">
        <v>1722</v>
      </c>
      <c r="G143" s="181" t="s">
        <v>1251</v>
      </c>
      <c r="H143" s="182">
        <v>1</v>
      </c>
      <c r="I143" s="183"/>
      <c r="J143" s="184">
        <f>ROUND(I143*H143,2)</f>
        <v>0</v>
      </c>
      <c r="K143" s="180" t="s">
        <v>1</v>
      </c>
      <c r="L143" s="185"/>
      <c r="M143" s="186" t="s">
        <v>1</v>
      </c>
      <c r="N143" s="187" t="s">
        <v>42</v>
      </c>
      <c r="P143" s="143">
        <f>O143*H143</f>
        <v>0</v>
      </c>
      <c r="Q143" s="143">
        <v>0</v>
      </c>
      <c r="R143" s="143">
        <f>Q143*H143</f>
        <v>0</v>
      </c>
      <c r="S143" s="143">
        <v>0</v>
      </c>
      <c r="T143" s="144">
        <f>S143*H143</f>
        <v>0</v>
      </c>
      <c r="AR143" s="145" t="s">
        <v>1719</v>
      </c>
      <c r="AT143" s="145" t="s">
        <v>363</v>
      </c>
      <c r="AU143" s="145" t="s">
        <v>87</v>
      </c>
      <c r="AY143" s="18" t="s">
        <v>162</v>
      </c>
      <c r="BE143" s="146">
        <f>IF(N143="základní",J143,0)</f>
        <v>0</v>
      </c>
      <c r="BF143" s="146">
        <f>IF(N143="snížená",J143,0)</f>
        <v>0</v>
      </c>
      <c r="BG143" s="146">
        <f>IF(N143="zákl. přenesená",J143,0)</f>
        <v>0</v>
      </c>
      <c r="BH143" s="146">
        <f>IF(N143="sníž. přenesená",J143,0)</f>
        <v>0</v>
      </c>
      <c r="BI143" s="146">
        <f>IF(N143="nulová",J143,0)</f>
        <v>0</v>
      </c>
      <c r="BJ143" s="18" t="s">
        <v>85</v>
      </c>
      <c r="BK143" s="146">
        <f>ROUND(I143*H143,2)</f>
        <v>0</v>
      </c>
      <c r="BL143" s="18" t="s">
        <v>615</v>
      </c>
      <c r="BM143" s="145" t="s">
        <v>1723</v>
      </c>
    </row>
    <row r="144" spans="2:65" s="1" customFormat="1" ht="10.199999999999999">
      <c r="B144" s="33"/>
      <c r="D144" s="147" t="s">
        <v>171</v>
      </c>
      <c r="F144" s="148" t="s">
        <v>1722</v>
      </c>
      <c r="I144" s="149"/>
      <c r="L144" s="33"/>
      <c r="M144" s="150"/>
      <c r="T144" s="57"/>
      <c r="AT144" s="18" t="s">
        <v>171</v>
      </c>
      <c r="AU144" s="18" t="s">
        <v>87</v>
      </c>
    </row>
    <row r="145" spans="2:65" s="11" customFormat="1" ht="22.8" customHeight="1">
      <c r="B145" s="122"/>
      <c r="D145" s="123" t="s">
        <v>76</v>
      </c>
      <c r="E145" s="132" t="s">
        <v>1488</v>
      </c>
      <c r="F145" s="132" t="s">
        <v>1724</v>
      </c>
      <c r="I145" s="125"/>
      <c r="J145" s="133">
        <f>BK145</f>
        <v>0</v>
      </c>
      <c r="L145" s="122"/>
      <c r="M145" s="127"/>
      <c r="P145" s="128">
        <f>SUM(P146:P167)</f>
        <v>0</v>
      </c>
      <c r="R145" s="128">
        <f>SUM(R146:R167)</f>
        <v>0</v>
      </c>
      <c r="T145" s="129">
        <f>SUM(T146:T167)</f>
        <v>0</v>
      </c>
      <c r="AR145" s="123" t="s">
        <v>85</v>
      </c>
      <c r="AT145" s="130" t="s">
        <v>76</v>
      </c>
      <c r="AU145" s="130" t="s">
        <v>85</v>
      </c>
      <c r="AY145" s="123" t="s">
        <v>162</v>
      </c>
      <c r="BK145" s="131">
        <f>SUM(BK146:BK167)</f>
        <v>0</v>
      </c>
    </row>
    <row r="146" spans="2:65" s="1" customFormat="1" ht="55.5" customHeight="1">
      <c r="B146" s="33"/>
      <c r="C146" s="178" t="s">
        <v>190</v>
      </c>
      <c r="D146" s="178" t="s">
        <v>363</v>
      </c>
      <c r="E146" s="179" t="s">
        <v>1725</v>
      </c>
      <c r="F146" s="180" t="s">
        <v>1726</v>
      </c>
      <c r="G146" s="181" t="s">
        <v>1486</v>
      </c>
      <c r="H146" s="182">
        <v>22</v>
      </c>
      <c r="I146" s="183"/>
      <c r="J146" s="184">
        <f>ROUND(I146*H146,2)</f>
        <v>0</v>
      </c>
      <c r="K146" s="180" t="s">
        <v>1</v>
      </c>
      <c r="L146" s="185"/>
      <c r="M146" s="186" t="s">
        <v>1</v>
      </c>
      <c r="N146" s="187" t="s">
        <v>42</v>
      </c>
      <c r="P146" s="143">
        <f>O146*H146</f>
        <v>0</v>
      </c>
      <c r="Q146" s="143">
        <v>0</v>
      </c>
      <c r="R146" s="143">
        <f>Q146*H146</f>
        <v>0</v>
      </c>
      <c r="S146" s="143">
        <v>0</v>
      </c>
      <c r="T146" s="144">
        <f>S146*H146</f>
        <v>0</v>
      </c>
      <c r="AR146" s="145" t="s">
        <v>1719</v>
      </c>
      <c r="AT146" s="145" t="s">
        <v>363</v>
      </c>
      <c r="AU146" s="145" t="s">
        <v>87</v>
      </c>
      <c r="AY146" s="18" t="s">
        <v>162</v>
      </c>
      <c r="BE146" s="146">
        <f>IF(N146="základní",J146,0)</f>
        <v>0</v>
      </c>
      <c r="BF146" s="146">
        <f>IF(N146="snížená",J146,0)</f>
        <v>0</v>
      </c>
      <c r="BG146" s="146">
        <f>IF(N146="zákl. přenesená",J146,0)</f>
        <v>0</v>
      </c>
      <c r="BH146" s="146">
        <f>IF(N146="sníž. přenesená",J146,0)</f>
        <v>0</v>
      </c>
      <c r="BI146" s="146">
        <f>IF(N146="nulová",J146,0)</f>
        <v>0</v>
      </c>
      <c r="BJ146" s="18" t="s">
        <v>85</v>
      </c>
      <c r="BK146" s="146">
        <f>ROUND(I146*H146,2)</f>
        <v>0</v>
      </c>
      <c r="BL146" s="18" t="s">
        <v>615</v>
      </c>
      <c r="BM146" s="145" t="s">
        <v>1727</v>
      </c>
    </row>
    <row r="147" spans="2:65" s="1" customFormat="1" ht="10.199999999999999">
      <c r="B147" s="33"/>
      <c r="D147" s="147" t="s">
        <v>171</v>
      </c>
      <c r="F147" s="148" t="s">
        <v>1728</v>
      </c>
      <c r="I147" s="149"/>
      <c r="L147" s="33"/>
      <c r="M147" s="150"/>
      <c r="T147" s="57"/>
      <c r="AT147" s="18" t="s">
        <v>171</v>
      </c>
      <c r="AU147" s="18" t="s">
        <v>87</v>
      </c>
    </row>
    <row r="148" spans="2:65" s="1" customFormat="1" ht="55.5" customHeight="1">
      <c r="B148" s="33"/>
      <c r="C148" s="134" t="s">
        <v>169</v>
      </c>
      <c r="D148" s="134" t="s">
        <v>164</v>
      </c>
      <c r="E148" s="135" t="s">
        <v>1729</v>
      </c>
      <c r="F148" s="136" t="s">
        <v>1726</v>
      </c>
      <c r="G148" s="137" t="s">
        <v>1486</v>
      </c>
      <c r="H148" s="138">
        <v>22</v>
      </c>
      <c r="I148" s="139"/>
      <c r="J148" s="140">
        <f>ROUND(I148*H148,2)</f>
        <v>0</v>
      </c>
      <c r="K148" s="136" t="s">
        <v>1</v>
      </c>
      <c r="L148" s="33"/>
      <c r="M148" s="141" t="s">
        <v>1</v>
      </c>
      <c r="N148" s="142" t="s">
        <v>42</v>
      </c>
      <c r="P148" s="143">
        <f>O148*H148</f>
        <v>0</v>
      </c>
      <c r="Q148" s="143">
        <v>0</v>
      </c>
      <c r="R148" s="143">
        <f>Q148*H148</f>
        <v>0</v>
      </c>
      <c r="S148" s="143">
        <v>0</v>
      </c>
      <c r="T148" s="144">
        <f>S148*H148</f>
        <v>0</v>
      </c>
      <c r="AR148" s="145" t="s">
        <v>615</v>
      </c>
      <c r="AT148" s="145" t="s">
        <v>164</v>
      </c>
      <c r="AU148" s="145" t="s">
        <v>87</v>
      </c>
      <c r="AY148" s="18" t="s">
        <v>162</v>
      </c>
      <c r="BE148" s="146">
        <f>IF(N148="základní",J148,0)</f>
        <v>0</v>
      </c>
      <c r="BF148" s="146">
        <f>IF(N148="snížená",J148,0)</f>
        <v>0</v>
      </c>
      <c r="BG148" s="146">
        <f>IF(N148="zákl. přenesená",J148,0)</f>
        <v>0</v>
      </c>
      <c r="BH148" s="146">
        <f>IF(N148="sníž. přenesená",J148,0)</f>
        <v>0</v>
      </c>
      <c r="BI148" s="146">
        <f>IF(N148="nulová",J148,0)</f>
        <v>0</v>
      </c>
      <c r="BJ148" s="18" t="s">
        <v>85</v>
      </c>
      <c r="BK148" s="146">
        <f>ROUND(I148*H148,2)</f>
        <v>0</v>
      </c>
      <c r="BL148" s="18" t="s">
        <v>615</v>
      </c>
      <c r="BM148" s="145" t="s">
        <v>1730</v>
      </c>
    </row>
    <row r="149" spans="2:65" s="1" customFormat="1" ht="10.199999999999999">
      <c r="B149" s="33"/>
      <c r="D149" s="147" t="s">
        <v>171</v>
      </c>
      <c r="F149" s="148" t="s">
        <v>1728</v>
      </c>
      <c r="I149" s="149"/>
      <c r="L149" s="33"/>
      <c r="M149" s="150"/>
      <c r="T149" s="57"/>
      <c r="AT149" s="18" t="s">
        <v>171</v>
      </c>
      <c r="AU149" s="18" t="s">
        <v>87</v>
      </c>
    </row>
    <row r="150" spans="2:65" s="1" customFormat="1" ht="55.5" customHeight="1">
      <c r="B150" s="33"/>
      <c r="C150" s="178" t="s">
        <v>209</v>
      </c>
      <c r="D150" s="178" t="s">
        <v>363</v>
      </c>
      <c r="E150" s="179" t="s">
        <v>1731</v>
      </c>
      <c r="F150" s="180" t="s">
        <v>1732</v>
      </c>
      <c r="G150" s="181" t="s">
        <v>1486</v>
      </c>
      <c r="H150" s="182">
        <v>4</v>
      </c>
      <c r="I150" s="183"/>
      <c r="J150" s="184">
        <f>ROUND(I150*H150,2)</f>
        <v>0</v>
      </c>
      <c r="K150" s="180" t="s">
        <v>1</v>
      </c>
      <c r="L150" s="185"/>
      <c r="M150" s="186" t="s">
        <v>1</v>
      </c>
      <c r="N150" s="187" t="s">
        <v>42</v>
      </c>
      <c r="P150" s="143">
        <f>O150*H150</f>
        <v>0</v>
      </c>
      <c r="Q150" s="143">
        <v>0</v>
      </c>
      <c r="R150" s="143">
        <f>Q150*H150</f>
        <v>0</v>
      </c>
      <c r="S150" s="143">
        <v>0</v>
      </c>
      <c r="T150" s="144">
        <f>S150*H150</f>
        <v>0</v>
      </c>
      <c r="AR150" s="145" t="s">
        <v>1719</v>
      </c>
      <c r="AT150" s="145" t="s">
        <v>363</v>
      </c>
      <c r="AU150" s="145" t="s">
        <v>87</v>
      </c>
      <c r="AY150" s="18" t="s">
        <v>162</v>
      </c>
      <c r="BE150" s="146">
        <f>IF(N150="základní",J150,0)</f>
        <v>0</v>
      </c>
      <c r="BF150" s="146">
        <f>IF(N150="snížená",J150,0)</f>
        <v>0</v>
      </c>
      <c r="BG150" s="146">
        <f>IF(N150="zákl. přenesená",J150,0)</f>
        <v>0</v>
      </c>
      <c r="BH150" s="146">
        <f>IF(N150="sníž. přenesená",J150,0)</f>
        <v>0</v>
      </c>
      <c r="BI150" s="146">
        <f>IF(N150="nulová",J150,0)</f>
        <v>0</v>
      </c>
      <c r="BJ150" s="18" t="s">
        <v>85</v>
      </c>
      <c r="BK150" s="146">
        <f>ROUND(I150*H150,2)</f>
        <v>0</v>
      </c>
      <c r="BL150" s="18" t="s">
        <v>615</v>
      </c>
      <c r="BM150" s="145" t="s">
        <v>1733</v>
      </c>
    </row>
    <row r="151" spans="2:65" s="1" customFormat="1" ht="10.199999999999999">
      <c r="B151" s="33"/>
      <c r="D151" s="147" t="s">
        <v>171</v>
      </c>
      <c r="F151" s="148" t="s">
        <v>1734</v>
      </c>
      <c r="I151" s="149"/>
      <c r="L151" s="33"/>
      <c r="M151" s="150"/>
      <c r="T151" s="57"/>
      <c r="AT151" s="18" t="s">
        <v>171</v>
      </c>
      <c r="AU151" s="18" t="s">
        <v>87</v>
      </c>
    </row>
    <row r="152" spans="2:65" s="1" customFormat="1" ht="55.5" customHeight="1">
      <c r="B152" s="33"/>
      <c r="C152" s="134" t="s">
        <v>216</v>
      </c>
      <c r="D152" s="134" t="s">
        <v>164</v>
      </c>
      <c r="E152" s="135" t="s">
        <v>1735</v>
      </c>
      <c r="F152" s="136" t="s">
        <v>1732</v>
      </c>
      <c r="G152" s="137" t="s">
        <v>1486</v>
      </c>
      <c r="H152" s="138">
        <v>4</v>
      </c>
      <c r="I152" s="139"/>
      <c r="J152" s="140">
        <f>ROUND(I152*H152,2)</f>
        <v>0</v>
      </c>
      <c r="K152" s="136" t="s">
        <v>1</v>
      </c>
      <c r="L152" s="33"/>
      <c r="M152" s="141" t="s">
        <v>1</v>
      </c>
      <c r="N152" s="142" t="s">
        <v>42</v>
      </c>
      <c r="P152" s="143">
        <f>O152*H152</f>
        <v>0</v>
      </c>
      <c r="Q152" s="143">
        <v>0</v>
      </c>
      <c r="R152" s="143">
        <f>Q152*H152</f>
        <v>0</v>
      </c>
      <c r="S152" s="143">
        <v>0</v>
      </c>
      <c r="T152" s="144">
        <f>S152*H152</f>
        <v>0</v>
      </c>
      <c r="AR152" s="145" t="s">
        <v>615</v>
      </c>
      <c r="AT152" s="145" t="s">
        <v>164</v>
      </c>
      <c r="AU152" s="145" t="s">
        <v>87</v>
      </c>
      <c r="AY152" s="18" t="s">
        <v>162</v>
      </c>
      <c r="BE152" s="146">
        <f>IF(N152="základní",J152,0)</f>
        <v>0</v>
      </c>
      <c r="BF152" s="146">
        <f>IF(N152="snížená",J152,0)</f>
        <v>0</v>
      </c>
      <c r="BG152" s="146">
        <f>IF(N152="zákl. přenesená",J152,0)</f>
        <v>0</v>
      </c>
      <c r="BH152" s="146">
        <f>IF(N152="sníž. přenesená",J152,0)</f>
        <v>0</v>
      </c>
      <c r="BI152" s="146">
        <f>IF(N152="nulová",J152,0)</f>
        <v>0</v>
      </c>
      <c r="BJ152" s="18" t="s">
        <v>85</v>
      </c>
      <c r="BK152" s="146">
        <f>ROUND(I152*H152,2)</f>
        <v>0</v>
      </c>
      <c r="BL152" s="18" t="s">
        <v>615</v>
      </c>
      <c r="BM152" s="145" t="s">
        <v>1736</v>
      </c>
    </row>
    <row r="153" spans="2:65" s="1" customFormat="1" ht="10.199999999999999">
      <c r="B153" s="33"/>
      <c r="D153" s="147" t="s">
        <v>171</v>
      </c>
      <c r="F153" s="148" t="s">
        <v>1734</v>
      </c>
      <c r="I153" s="149"/>
      <c r="L153" s="33"/>
      <c r="M153" s="150"/>
      <c r="T153" s="57"/>
      <c r="AT153" s="18" t="s">
        <v>171</v>
      </c>
      <c r="AU153" s="18" t="s">
        <v>87</v>
      </c>
    </row>
    <row r="154" spans="2:65" s="1" customFormat="1" ht="55.5" customHeight="1">
      <c r="B154" s="33"/>
      <c r="C154" s="178" t="s">
        <v>220</v>
      </c>
      <c r="D154" s="178" t="s">
        <v>363</v>
      </c>
      <c r="E154" s="179" t="s">
        <v>1737</v>
      </c>
      <c r="F154" s="180" t="s">
        <v>1738</v>
      </c>
      <c r="G154" s="181" t="s">
        <v>1486</v>
      </c>
      <c r="H154" s="182">
        <v>4</v>
      </c>
      <c r="I154" s="183"/>
      <c r="J154" s="184">
        <f>ROUND(I154*H154,2)</f>
        <v>0</v>
      </c>
      <c r="K154" s="180" t="s">
        <v>1</v>
      </c>
      <c r="L154" s="185"/>
      <c r="M154" s="186" t="s">
        <v>1</v>
      </c>
      <c r="N154" s="187" t="s">
        <v>42</v>
      </c>
      <c r="P154" s="143">
        <f>O154*H154</f>
        <v>0</v>
      </c>
      <c r="Q154" s="143">
        <v>0</v>
      </c>
      <c r="R154" s="143">
        <f>Q154*H154</f>
        <v>0</v>
      </c>
      <c r="S154" s="143">
        <v>0</v>
      </c>
      <c r="T154" s="144">
        <f>S154*H154</f>
        <v>0</v>
      </c>
      <c r="AR154" s="145" t="s">
        <v>1719</v>
      </c>
      <c r="AT154" s="145" t="s">
        <v>363</v>
      </c>
      <c r="AU154" s="145" t="s">
        <v>87</v>
      </c>
      <c r="AY154" s="18" t="s">
        <v>162</v>
      </c>
      <c r="BE154" s="146">
        <f>IF(N154="základní",J154,0)</f>
        <v>0</v>
      </c>
      <c r="BF154" s="146">
        <f>IF(N154="snížená",J154,0)</f>
        <v>0</v>
      </c>
      <c r="BG154" s="146">
        <f>IF(N154="zákl. přenesená",J154,0)</f>
        <v>0</v>
      </c>
      <c r="BH154" s="146">
        <f>IF(N154="sníž. přenesená",J154,0)</f>
        <v>0</v>
      </c>
      <c r="BI154" s="146">
        <f>IF(N154="nulová",J154,0)</f>
        <v>0</v>
      </c>
      <c r="BJ154" s="18" t="s">
        <v>85</v>
      </c>
      <c r="BK154" s="146">
        <f>ROUND(I154*H154,2)</f>
        <v>0</v>
      </c>
      <c r="BL154" s="18" t="s">
        <v>615</v>
      </c>
      <c r="BM154" s="145" t="s">
        <v>1739</v>
      </c>
    </row>
    <row r="155" spans="2:65" s="1" customFormat="1" ht="10.199999999999999">
      <c r="B155" s="33"/>
      <c r="D155" s="147" t="s">
        <v>171</v>
      </c>
      <c r="F155" s="148" t="s">
        <v>1740</v>
      </c>
      <c r="I155" s="149"/>
      <c r="L155" s="33"/>
      <c r="M155" s="150"/>
      <c r="T155" s="57"/>
      <c r="AT155" s="18" t="s">
        <v>171</v>
      </c>
      <c r="AU155" s="18" t="s">
        <v>87</v>
      </c>
    </row>
    <row r="156" spans="2:65" s="1" customFormat="1" ht="55.5" customHeight="1">
      <c r="B156" s="33"/>
      <c r="C156" s="134" t="s">
        <v>227</v>
      </c>
      <c r="D156" s="134" t="s">
        <v>164</v>
      </c>
      <c r="E156" s="135" t="s">
        <v>1741</v>
      </c>
      <c r="F156" s="136" t="s">
        <v>1738</v>
      </c>
      <c r="G156" s="137" t="s">
        <v>1486</v>
      </c>
      <c r="H156" s="138">
        <v>4</v>
      </c>
      <c r="I156" s="139"/>
      <c r="J156" s="140">
        <f>ROUND(I156*H156,2)</f>
        <v>0</v>
      </c>
      <c r="K156" s="136" t="s">
        <v>1</v>
      </c>
      <c r="L156" s="33"/>
      <c r="M156" s="141" t="s">
        <v>1</v>
      </c>
      <c r="N156" s="142" t="s">
        <v>42</v>
      </c>
      <c r="P156" s="143">
        <f>O156*H156</f>
        <v>0</v>
      </c>
      <c r="Q156" s="143">
        <v>0</v>
      </c>
      <c r="R156" s="143">
        <f>Q156*H156</f>
        <v>0</v>
      </c>
      <c r="S156" s="143">
        <v>0</v>
      </c>
      <c r="T156" s="144">
        <f>S156*H156</f>
        <v>0</v>
      </c>
      <c r="AR156" s="145" t="s">
        <v>615</v>
      </c>
      <c r="AT156" s="145" t="s">
        <v>164</v>
      </c>
      <c r="AU156" s="145" t="s">
        <v>87</v>
      </c>
      <c r="AY156" s="18" t="s">
        <v>162</v>
      </c>
      <c r="BE156" s="146">
        <f>IF(N156="základní",J156,0)</f>
        <v>0</v>
      </c>
      <c r="BF156" s="146">
        <f>IF(N156="snížená",J156,0)</f>
        <v>0</v>
      </c>
      <c r="BG156" s="146">
        <f>IF(N156="zákl. přenesená",J156,0)</f>
        <v>0</v>
      </c>
      <c r="BH156" s="146">
        <f>IF(N156="sníž. přenesená",J156,0)</f>
        <v>0</v>
      </c>
      <c r="BI156" s="146">
        <f>IF(N156="nulová",J156,0)</f>
        <v>0</v>
      </c>
      <c r="BJ156" s="18" t="s">
        <v>85</v>
      </c>
      <c r="BK156" s="146">
        <f>ROUND(I156*H156,2)</f>
        <v>0</v>
      </c>
      <c r="BL156" s="18" t="s">
        <v>615</v>
      </c>
      <c r="BM156" s="145" t="s">
        <v>1742</v>
      </c>
    </row>
    <row r="157" spans="2:65" s="1" customFormat="1" ht="10.199999999999999">
      <c r="B157" s="33"/>
      <c r="D157" s="147" t="s">
        <v>171</v>
      </c>
      <c r="F157" s="148" t="s">
        <v>1740</v>
      </c>
      <c r="I157" s="149"/>
      <c r="L157" s="33"/>
      <c r="M157" s="150"/>
      <c r="T157" s="57"/>
      <c r="AT157" s="18" t="s">
        <v>171</v>
      </c>
      <c r="AU157" s="18" t="s">
        <v>87</v>
      </c>
    </row>
    <row r="158" spans="2:65" s="1" customFormat="1" ht="55.5" customHeight="1">
      <c r="B158" s="33"/>
      <c r="C158" s="178" t="s">
        <v>233</v>
      </c>
      <c r="D158" s="178" t="s">
        <v>363</v>
      </c>
      <c r="E158" s="179" t="s">
        <v>1743</v>
      </c>
      <c r="F158" s="180" t="s">
        <v>1744</v>
      </c>
      <c r="G158" s="181" t="s">
        <v>1486</v>
      </c>
      <c r="H158" s="182">
        <v>2</v>
      </c>
      <c r="I158" s="183"/>
      <c r="J158" s="184">
        <f>ROUND(I158*H158,2)</f>
        <v>0</v>
      </c>
      <c r="K158" s="180" t="s">
        <v>1</v>
      </c>
      <c r="L158" s="185"/>
      <c r="M158" s="186" t="s">
        <v>1</v>
      </c>
      <c r="N158" s="187" t="s">
        <v>42</v>
      </c>
      <c r="P158" s="143">
        <f>O158*H158</f>
        <v>0</v>
      </c>
      <c r="Q158" s="143">
        <v>0</v>
      </c>
      <c r="R158" s="143">
        <f>Q158*H158</f>
        <v>0</v>
      </c>
      <c r="S158" s="143">
        <v>0</v>
      </c>
      <c r="T158" s="144">
        <f>S158*H158</f>
        <v>0</v>
      </c>
      <c r="AR158" s="145" t="s">
        <v>1719</v>
      </c>
      <c r="AT158" s="145" t="s">
        <v>363</v>
      </c>
      <c r="AU158" s="145" t="s">
        <v>87</v>
      </c>
      <c r="AY158" s="18" t="s">
        <v>162</v>
      </c>
      <c r="BE158" s="146">
        <f>IF(N158="základní",J158,0)</f>
        <v>0</v>
      </c>
      <c r="BF158" s="146">
        <f>IF(N158="snížená",J158,0)</f>
        <v>0</v>
      </c>
      <c r="BG158" s="146">
        <f>IF(N158="zákl. přenesená",J158,0)</f>
        <v>0</v>
      </c>
      <c r="BH158" s="146">
        <f>IF(N158="sníž. přenesená",J158,0)</f>
        <v>0</v>
      </c>
      <c r="BI158" s="146">
        <f>IF(N158="nulová",J158,0)</f>
        <v>0</v>
      </c>
      <c r="BJ158" s="18" t="s">
        <v>85</v>
      </c>
      <c r="BK158" s="146">
        <f>ROUND(I158*H158,2)</f>
        <v>0</v>
      </c>
      <c r="BL158" s="18" t="s">
        <v>615</v>
      </c>
      <c r="BM158" s="145" t="s">
        <v>1745</v>
      </c>
    </row>
    <row r="159" spans="2:65" s="1" customFormat="1" ht="10.199999999999999">
      <c r="B159" s="33"/>
      <c r="D159" s="147" t="s">
        <v>171</v>
      </c>
      <c r="F159" s="148" t="s">
        <v>1746</v>
      </c>
      <c r="I159" s="149"/>
      <c r="L159" s="33"/>
      <c r="M159" s="150"/>
      <c r="T159" s="57"/>
      <c r="AT159" s="18" t="s">
        <v>171</v>
      </c>
      <c r="AU159" s="18" t="s">
        <v>87</v>
      </c>
    </row>
    <row r="160" spans="2:65" s="1" customFormat="1" ht="55.5" customHeight="1">
      <c r="B160" s="33"/>
      <c r="C160" s="134" t="s">
        <v>238</v>
      </c>
      <c r="D160" s="134" t="s">
        <v>164</v>
      </c>
      <c r="E160" s="135" t="s">
        <v>1747</v>
      </c>
      <c r="F160" s="136" t="s">
        <v>1744</v>
      </c>
      <c r="G160" s="137" t="s">
        <v>1486</v>
      </c>
      <c r="H160" s="138">
        <v>2</v>
      </c>
      <c r="I160" s="139"/>
      <c r="J160" s="140">
        <f>ROUND(I160*H160,2)</f>
        <v>0</v>
      </c>
      <c r="K160" s="136" t="s">
        <v>1</v>
      </c>
      <c r="L160" s="33"/>
      <c r="M160" s="141" t="s">
        <v>1</v>
      </c>
      <c r="N160" s="142" t="s">
        <v>42</v>
      </c>
      <c r="P160" s="143">
        <f>O160*H160</f>
        <v>0</v>
      </c>
      <c r="Q160" s="143">
        <v>0</v>
      </c>
      <c r="R160" s="143">
        <f>Q160*H160</f>
        <v>0</v>
      </c>
      <c r="S160" s="143">
        <v>0</v>
      </c>
      <c r="T160" s="144">
        <f>S160*H160</f>
        <v>0</v>
      </c>
      <c r="AR160" s="145" t="s">
        <v>615</v>
      </c>
      <c r="AT160" s="145" t="s">
        <v>164</v>
      </c>
      <c r="AU160" s="145" t="s">
        <v>87</v>
      </c>
      <c r="AY160" s="18" t="s">
        <v>162</v>
      </c>
      <c r="BE160" s="146">
        <f>IF(N160="základní",J160,0)</f>
        <v>0</v>
      </c>
      <c r="BF160" s="146">
        <f>IF(N160="snížená",J160,0)</f>
        <v>0</v>
      </c>
      <c r="BG160" s="146">
        <f>IF(N160="zákl. přenesená",J160,0)</f>
        <v>0</v>
      </c>
      <c r="BH160" s="146">
        <f>IF(N160="sníž. přenesená",J160,0)</f>
        <v>0</v>
      </c>
      <c r="BI160" s="146">
        <f>IF(N160="nulová",J160,0)</f>
        <v>0</v>
      </c>
      <c r="BJ160" s="18" t="s">
        <v>85</v>
      </c>
      <c r="BK160" s="146">
        <f>ROUND(I160*H160,2)</f>
        <v>0</v>
      </c>
      <c r="BL160" s="18" t="s">
        <v>615</v>
      </c>
      <c r="BM160" s="145" t="s">
        <v>1748</v>
      </c>
    </row>
    <row r="161" spans="2:65" s="1" customFormat="1" ht="10.199999999999999">
      <c r="B161" s="33"/>
      <c r="D161" s="147" t="s">
        <v>171</v>
      </c>
      <c r="F161" s="148" t="s">
        <v>1746</v>
      </c>
      <c r="I161" s="149"/>
      <c r="L161" s="33"/>
      <c r="M161" s="150"/>
      <c r="T161" s="57"/>
      <c r="AT161" s="18" t="s">
        <v>171</v>
      </c>
      <c r="AU161" s="18" t="s">
        <v>87</v>
      </c>
    </row>
    <row r="162" spans="2:65" s="1" customFormat="1" ht="55.5" customHeight="1">
      <c r="B162" s="33"/>
      <c r="C162" s="178" t="s">
        <v>245</v>
      </c>
      <c r="D162" s="178" t="s">
        <v>363</v>
      </c>
      <c r="E162" s="179" t="s">
        <v>1749</v>
      </c>
      <c r="F162" s="180" t="s">
        <v>1750</v>
      </c>
      <c r="G162" s="181" t="s">
        <v>1486</v>
      </c>
      <c r="H162" s="182">
        <v>10</v>
      </c>
      <c r="I162" s="183"/>
      <c r="J162" s="184">
        <f>ROUND(I162*H162,2)</f>
        <v>0</v>
      </c>
      <c r="K162" s="180" t="s">
        <v>1</v>
      </c>
      <c r="L162" s="185"/>
      <c r="M162" s="186" t="s">
        <v>1</v>
      </c>
      <c r="N162" s="187" t="s">
        <v>42</v>
      </c>
      <c r="P162" s="143">
        <f>O162*H162</f>
        <v>0</v>
      </c>
      <c r="Q162" s="143">
        <v>0</v>
      </c>
      <c r="R162" s="143">
        <f>Q162*H162</f>
        <v>0</v>
      </c>
      <c r="S162" s="143">
        <v>0</v>
      </c>
      <c r="T162" s="144">
        <f>S162*H162</f>
        <v>0</v>
      </c>
      <c r="AR162" s="145" t="s">
        <v>1719</v>
      </c>
      <c r="AT162" s="145" t="s">
        <v>363</v>
      </c>
      <c r="AU162" s="145" t="s">
        <v>87</v>
      </c>
      <c r="AY162" s="18" t="s">
        <v>162</v>
      </c>
      <c r="BE162" s="146">
        <f>IF(N162="základní",J162,0)</f>
        <v>0</v>
      </c>
      <c r="BF162" s="146">
        <f>IF(N162="snížená",J162,0)</f>
        <v>0</v>
      </c>
      <c r="BG162" s="146">
        <f>IF(N162="zákl. přenesená",J162,0)</f>
        <v>0</v>
      </c>
      <c r="BH162" s="146">
        <f>IF(N162="sníž. přenesená",J162,0)</f>
        <v>0</v>
      </c>
      <c r="BI162" s="146">
        <f>IF(N162="nulová",J162,0)</f>
        <v>0</v>
      </c>
      <c r="BJ162" s="18" t="s">
        <v>85</v>
      </c>
      <c r="BK162" s="146">
        <f>ROUND(I162*H162,2)</f>
        <v>0</v>
      </c>
      <c r="BL162" s="18" t="s">
        <v>615</v>
      </c>
      <c r="BM162" s="145" t="s">
        <v>1751</v>
      </c>
    </row>
    <row r="163" spans="2:65" s="1" customFormat="1" ht="10.199999999999999">
      <c r="B163" s="33"/>
      <c r="D163" s="147" t="s">
        <v>171</v>
      </c>
      <c r="F163" s="148" t="s">
        <v>1752</v>
      </c>
      <c r="I163" s="149"/>
      <c r="L163" s="33"/>
      <c r="M163" s="150"/>
      <c r="T163" s="57"/>
      <c r="AT163" s="18" t="s">
        <v>171</v>
      </c>
      <c r="AU163" s="18" t="s">
        <v>87</v>
      </c>
    </row>
    <row r="164" spans="2:65" s="1" customFormat="1" ht="55.5" customHeight="1">
      <c r="B164" s="33"/>
      <c r="C164" s="134" t="s">
        <v>8</v>
      </c>
      <c r="D164" s="134" t="s">
        <v>164</v>
      </c>
      <c r="E164" s="135" t="s">
        <v>1753</v>
      </c>
      <c r="F164" s="136" t="s">
        <v>1750</v>
      </c>
      <c r="G164" s="137" t="s">
        <v>1486</v>
      </c>
      <c r="H164" s="138">
        <v>10</v>
      </c>
      <c r="I164" s="139"/>
      <c r="J164" s="140">
        <f>ROUND(I164*H164,2)</f>
        <v>0</v>
      </c>
      <c r="K164" s="136" t="s">
        <v>1</v>
      </c>
      <c r="L164" s="33"/>
      <c r="M164" s="141" t="s">
        <v>1</v>
      </c>
      <c r="N164" s="142" t="s">
        <v>42</v>
      </c>
      <c r="P164" s="143">
        <f>O164*H164</f>
        <v>0</v>
      </c>
      <c r="Q164" s="143">
        <v>0</v>
      </c>
      <c r="R164" s="143">
        <f>Q164*H164</f>
        <v>0</v>
      </c>
      <c r="S164" s="143">
        <v>0</v>
      </c>
      <c r="T164" s="144">
        <f>S164*H164</f>
        <v>0</v>
      </c>
      <c r="AR164" s="145" t="s">
        <v>615</v>
      </c>
      <c r="AT164" s="145" t="s">
        <v>164</v>
      </c>
      <c r="AU164" s="145" t="s">
        <v>87</v>
      </c>
      <c r="AY164" s="18" t="s">
        <v>162</v>
      </c>
      <c r="BE164" s="146">
        <f>IF(N164="základní",J164,0)</f>
        <v>0</v>
      </c>
      <c r="BF164" s="146">
        <f>IF(N164="snížená",J164,0)</f>
        <v>0</v>
      </c>
      <c r="BG164" s="146">
        <f>IF(N164="zákl. přenesená",J164,0)</f>
        <v>0</v>
      </c>
      <c r="BH164" s="146">
        <f>IF(N164="sníž. přenesená",J164,0)</f>
        <v>0</v>
      </c>
      <c r="BI164" s="146">
        <f>IF(N164="nulová",J164,0)</f>
        <v>0</v>
      </c>
      <c r="BJ164" s="18" t="s">
        <v>85</v>
      </c>
      <c r="BK164" s="146">
        <f>ROUND(I164*H164,2)</f>
        <v>0</v>
      </c>
      <c r="BL164" s="18" t="s">
        <v>615</v>
      </c>
      <c r="BM164" s="145" t="s">
        <v>1754</v>
      </c>
    </row>
    <row r="165" spans="2:65" s="1" customFormat="1" ht="10.199999999999999">
      <c r="B165" s="33"/>
      <c r="D165" s="147" t="s">
        <v>171</v>
      </c>
      <c r="F165" s="148" t="s">
        <v>1752</v>
      </c>
      <c r="I165" s="149"/>
      <c r="L165" s="33"/>
      <c r="M165" s="150"/>
      <c r="T165" s="57"/>
      <c r="AT165" s="18" t="s">
        <v>171</v>
      </c>
      <c r="AU165" s="18" t="s">
        <v>87</v>
      </c>
    </row>
    <row r="166" spans="2:65" s="1" customFormat="1" ht="16.5" customHeight="1">
      <c r="B166" s="33"/>
      <c r="C166" s="178" t="s">
        <v>265</v>
      </c>
      <c r="D166" s="178" t="s">
        <v>363</v>
      </c>
      <c r="E166" s="179" t="s">
        <v>1755</v>
      </c>
      <c r="F166" s="180" t="s">
        <v>1756</v>
      </c>
      <c r="G166" s="181" t="s">
        <v>1486</v>
      </c>
      <c r="H166" s="182">
        <v>38</v>
      </c>
      <c r="I166" s="183"/>
      <c r="J166" s="184">
        <f>ROUND(I166*H166,2)</f>
        <v>0</v>
      </c>
      <c r="K166" s="180" t="s">
        <v>1</v>
      </c>
      <c r="L166" s="185"/>
      <c r="M166" s="186" t="s">
        <v>1</v>
      </c>
      <c r="N166" s="187" t="s">
        <v>42</v>
      </c>
      <c r="P166" s="143">
        <f>O166*H166</f>
        <v>0</v>
      </c>
      <c r="Q166" s="143">
        <v>0</v>
      </c>
      <c r="R166" s="143">
        <f>Q166*H166</f>
        <v>0</v>
      </c>
      <c r="S166" s="143">
        <v>0</v>
      </c>
      <c r="T166" s="144">
        <f>S166*H166</f>
        <v>0</v>
      </c>
      <c r="AR166" s="145" t="s">
        <v>1719</v>
      </c>
      <c r="AT166" s="145" t="s">
        <v>363</v>
      </c>
      <c r="AU166" s="145" t="s">
        <v>87</v>
      </c>
      <c r="AY166" s="18" t="s">
        <v>162</v>
      </c>
      <c r="BE166" s="146">
        <f>IF(N166="základní",J166,0)</f>
        <v>0</v>
      </c>
      <c r="BF166" s="146">
        <f>IF(N166="snížená",J166,0)</f>
        <v>0</v>
      </c>
      <c r="BG166" s="146">
        <f>IF(N166="zákl. přenesená",J166,0)</f>
        <v>0</v>
      </c>
      <c r="BH166" s="146">
        <f>IF(N166="sníž. přenesená",J166,0)</f>
        <v>0</v>
      </c>
      <c r="BI166" s="146">
        <f>IF(N166="nulová",J166,0)</f>
        <v>0</v>
      </c>
      <c r="BJ166" s="18" t="s">
        <v>85</v>
      </c>
      <c r="BK166" s="146">
        <f>ROUND(I166*H166,2)</f>
        <v>0</v>
      </c>
      <c r="BL166" s="18" t="s">
        <v>615</v>
      </c>
      <c r="BM166" s="145" t="s">
        <v>1757</v>
      </c>
    </row>
    <row r="167" spans="2:65" s="1" customFormat="1" ht="10.199999999999999">
      <c r="B167" s="33"/>
      <c r="D167" s="147" t="s">
        <v>171</v>
      </c>
      <c r="F167" s="148" t="s">
        <v>1756</v>
      </c>
      <c r="I167" s="149"/>
      <c r="L167" s="33"/>
      <c r="M167" s="150"/>
      <c r="T167" s="57"/>
      <c r="AT167" s="18" t="s">
        <v>171</v>
      </c>
      <c r="AU167" s="18" t="s">
        <v>87</v>
      </c>
    </row>
    <row r="168" spans="2:65" s="11" customFormat="1" ht="22.8" customHeight="1">
      <c r="B168" s="122"/>
      <c r="D168" s="123" t="s">
        <v>76</v>
      </c>
      <c r="E168" s="132" t="s">
        <v>1758</v>
      </c>
      <c r="F168" s="132" t="s">
        <v>1759</v>
      </c>
      <c r="I168" s="125"/>
      <c r="J168" s="133">
        <f>BK168</f>
        <v>0</v>
      </c>
      <c r="L168" s="122"/>
      <c r="M168" s="127"/>
      <c r="P168" s="128">
        <f>SUM(P169:P182)</f>
        <v>0</v>
      </c>
      <c r="R168" s="128">
        <f>SUM(R169:R182)</f>
        <v>0</v>
      </c>
      <c r="T168" s="129">
        <f>SUM(T169:T182)</f>
        <v>0</v>
      </c>
      <c r="AR168" s="123" t="s">
        <v>85</v>
      </c>
      <c r="AT168" s="130" t="s">
        <v>76</v>
      </c>
      <c r="AU168" s="130" t="s">
        <v>85</v>
      </c>
      <c r="AY168" s="123" t="s">
        <v>162</v>
      </c>
      <c r="BK168" s="131">
        <f>SUM(BK169:BK182)</f>
        <v>0</v>
      </c>
    </row>
    <row r="169" spans="2:65" s="1" customFormat="1" ht="55.5" customHeight="1">
      <c r="B169" s="33"/>
      <c r="C169" s="178" t="s">
        <v>270</v>
      </c>
      <c r="D169" s="178" t="s">
        <v>363</v>
      </c>
      <c r="E169" s="179" t="s">
        <v>1760</v>
      </c>
      <c r="F169" s="180" t="s">
        <v>1761</v>
      </c>
      <c r="G169" s="181" t="s">
        <v>1486</v>
      </c>
      <c r="H169" s="182">
        <v>1</v>
      </c>
      <c r="I169" s="183"/>
      <c r="J169" s="184">
        <f>ROUND(I169*H169,2)</f>
        <v>0</v>
      </c>
      <c r="K169" s="180" t="s">
        <v>1</v>
      </c>
      <c r="L169" s="185"/>
      <c r="M169" s="186" t="s">
        <v>1</v>
      </c>
      <c r="N169" s="187" t="s">
        <v>42</v>
      </c>
      <c r="P169" s="143">
        <f>O169*H169</f>
        <v>0</v>
      </c>
      <c r="Q169" s="143">
        <v>0</v>
      </c>
      <c r="R169" s="143">
        <f>Q169*H169</f>
        <v>0</v>
      </c>
      <c r="S169" s="143">
        <v>0</v>
      </c>
      <c r="T169" s="144">
        <f>S169*H169</f>
        <v>0</v>
      </c>
      <c r="AR169" s="145" t="s">
        <v>1719</v>
      </c>
      <c r="AT169" s="145" t="s">
        <v>363</v>
      </c>
      <c r="AU169" s="145" t="s">
        <v>87</v>
      </c>
      <c r="AY169" s="18" t="s">
        <v>162</v>
      </c>
      <c r="BE169" s="146">
        <f>IF(N169="základní",J169,0)</f>
        <v>0</v>
      </c>
      <c r="BF169" s="146">
        <f>IF(N169="snížená",J169,0)</f>
        <v>0</v>
      </c>
      <c r="BG169" s="146">
        <f>IF(N169="zákl. přenesená",J169,0)</f>
        <v>0</v>
      </c>
      <c r="BH169" s="146">
        <f>IF(N169="sníž. přenesená",J169,0)</f>
        <v>0</v>
      </c>
      <c r="BI169" s="146">
        <f>IF(N169="nulová",J169,0)</f>
        <v>0</v>
      </c>
      <c r="BJ169" s="18" t="s">
        <v>85</v>
      </c>
      <c r="BK169" s="146">
        <f>ROUND(I169*H169,2)</f>
        <v>0</v>
      </c>
      <c r="BL169" s="18" t="s">
        <v>615</v>
      </c>
      <c r="BM169" s="145" t="s">
        <v>1762</v>
      </c>
    </row>
    <row r="170" spans="2:65" s="1" customFormat="1" ht="10.199999999999999">
      <c r="B170" s="33"/>
      <c r="D170" s="147" t="s">
        <v>171</v>
      </c>
      <c r="F170" s="148" t="s">
        <v>1763</v>
      </c>
      <c r="I170" s="149"/>
      <c r="L170" s="33"/>
      <c r="M170" s="150"/>
      <c r="T170" s="57"/>
      <c r="AT170" s="18" t="s">
        <v>171</v>
      </c>
      <c r="AU170" s="18" t="s">
        <v>87</v>
      </c>
    </row>
    <row r="171" spans="2:65" s="1" customFormat="1" ht="55.5" customHeight="1">
      <c r="B171" s="33"/>
      <c r="C171" s="134" t="s">
        <v>282</v>
      </c>
      <c r="D171" s="134" t="s">
        <v>164</v>
      </c>
      <c r="E171" s="135" t="s">
        <v>1764</v>
      </c>
      <c r="F171" s="136" t="s">
        <v>1761</v>
      </c>
      <c r="G171" s="137" t="s">
        <v>1486</v>
      </c>
      <c r="H171" s="138">
        <v>1</v>
      </c>
      <c r="I171" s="139"/>
      <c r="J171" s="140">
        <f>ROUND(I171*H171,2)</f>
        <v>0</v>
      </c>
      <c r="K171" s="136" t="s">
        <v>1</v>
      </c>
      <c r="L171" s="33"/>
      <c r="M171" s="141" t="s">
        <v>1</v>
      </c>
      <c r="N171" s="142" t="s">
        <v>42</v>
      </c>
      <c r="P171" s="143">
        <f>O171*H171</f>
        <v>0</v>
      </c>
      <c r="Q171" s="143">
        <v>0</v>
      </c>
      <c r="R171" s="143">
        <f>Q171*H171</f>
        <v>0</v>
      </c>
      <c r="S171" s="143">
        <v>0</v>
      </c>
      <c r="T171" s="144">
        <f>S171*H171</f>
        <v>0</v>
      </c>
      <c r="AR171" s="145" t="s">
        <v>615</v>
      </c>
      <c r="AT171" s="145" t="s">
        <v>164</v>
      </c>
      <c r="AU171" s="145" t="s">
        <v>87</v>
      </c>
      <c r="AY171" s="18" t="s">
        <v>162</v>
      </c>
      <c r="BE171" s="146">
        <f>IF(N171="základní",J171,0)</f>
        <v>0</v>
      </c>
      <c r="BF171" s="146">
        <f>IF(N171="snížená",J171,0)</f>
        <v>0</v>
      </c>
      <c r="BG171" s="146">
        <f>IF(N171="zákl. přenesená",J171,0)</f>
        <v>0</v>
      </c>
      <c r="BH171" s="146">
        <f>IF(N171="sníž. přenesená",J171,0)</f>
        <v>0</v>
      </c>
      <c r="BI171" s="146">
        <f>IF(N171="nulová",J171,0)</f>
        <v>0</v>
      </c>
      <c r="BJ171" s="18" t="s">
        <v>85</v>
      </c>
      <c r="BK171" s="146">
        <f>ROUND(I171*H171,2)</f>
        <v>0</v>
      </c>
      <c r="BL171" s="18" t="s">
        <v>615</v>
      </c>
      <c r="BM171" s="145" t="s">
        <v>1765</v>
      </c>
    </row>
    <row r="172" spans="2:65" s="1" customFormat="1" ht="10.199999999999999">
      <c r="B172" s="33"/>
      <c r="D172" s="147" t="s">
        <v>171</v>
      </c>
      <c r="F172" s="148" t="s">
        <v>1763</v>
      </c>
      <c r="I172" s="149"/>
      <c r="L172" s="33"/>
      <c r="M172" s="150"/>
      <c r="T172" s="57"/>
      <c r="AT172" s="18" t="s">
        <v>171</v>
      </c>
      <c r="AU172" s="18" t="s">
        <v>87</v>
      </c>
    </row>
    <row r="173" spans="2:65" s="1" customFormat="1" ht="55.5" customHeight="1">
      <c r="B173" s="33"/>
      <c r="C173" s="178" t="s">
        <v>288</v>
      </c>
      <c r="D173" s="178" t="s">
        <v>363</v>
      </c>
      <c r="E173" s="179" t="s">
        <v>1766</v>
      </c>
      <c r="F173" s="180" t="s">
        <v>1767</v>
      </c>
      <c r="G173" s="181" t="s">
        <v>1486</v>
      </c>
      <c r="H173" s="182">
        <v>4</v>
      </c>
      <c r="I173" s="183"/>
      <c r="J173" s="184">
        <f>ROUND(I173*H173,2)</f>
        <v>0</v>
      </c>
      <c r="K173" s="180" t="s">
        <v>1</v>
      </c>
      <c r="L173" s="185"/>
      <c r="M173" s="186" t="s">
        <v>1</v>
      </c>
      <c r="N173" s="187" t="s">
        <v>42</v>
      </c>
      <c r="P173" s="143">
        <f>O173*H173</f>
        <v>0</v>
      </c>
      <c r="Q173" s="143">
        <v>0</v>
      </c>
      <c r="R173" s="143">
        <f>Q173*H173</f>
        <v>0</v>
      </c>
      <c r="S173" s="143">
        <v>0</v>
      </c>
      <c r="T173" s="144">
        <f>S173*H173</f>
        <v>0</v>
      </c>
      <c r="AR173" s="145" t="s">
        <v>1719</v>
      </c>
      <c r="AT173" s="145" t="s">
        <v>363</v>
      </c>
      <c r="AU173" s="145" t="s">
        <v>87</v>
      </c>
      <c r="AY173" s="18" t="s">
        <v>162</v>
      </c>
      <c r="BE173" s="146">
        <f>IF(N173="základní",J173,0)</f>
        <v>0</v>
      </c>
      <c r="BF173" s="146">
        <f>IF(N173="snížená",J173,0)</f>
        <v>0</v>
      </c>
      <c r="BG173" s="146">
        <f>IF(N173="zákl. přenesená",J173,0)</f>
        <v>0</v>
      </c>
      <c r="BH173" s="146">
        <f>IF(N173="sníž. přenesená",J173,0)</f>
        <v>0</v>
      </c>
      <c r="BI173" s="146">
        <f>IF(N173="nulová",J173,0)</f>
        <v>0</v>
      </c>
      <c r="BJ173" s="18" t="s">
        <v>85</v>
      </c>
      <c r="BK173" s="146">
        <f>ROUND(I173*H173,2)</f>
        <v>0</v>
      </c>
      <c r="BL173" s="18" t="s">
        <v>615</v>
      </c>
      <c r="BM173" s="145" t="s">
        <v>1768</v>
      </c>
    </row>
    <row r="174" spans="2:65" s="1" customFormat="1" ht="10.199999999999999">
      <c r="B174" s="33"/>
      <c r="D174" s="147" t="s">
        <v>171</v>
      </c>
      <c r="F174" s="148" t="s">
        <v>1769</v>
      </c>
      <c r="I174" s="149"/>
      <c r="L174" s="33"/>
      <c r="M174" s="150"/>
      <c r="T174" s="57"/>
      <c r="AT174" s="18" t="s">
        <v>171</v>
      </c>
      <c r="AU174" s="18" t="s">
        <v>87</v>
      </c>
    </row>
    <row r="175" spans="2:65" s="1" customFormat="1" ht="55.5" customHeight="1">
      <c r="B175" s="33"/>
      <c r="C175" s="134" t="s">
        <v>303</v>
      </c>
      <c r="D175" s="134" t="s">
        <v>164</v>
      </c>
      <c r="E175" s="135" t="s">
        <v>1770</v>
      </c>
      <c r="F175" s="136" t="s">
        <v>1767</v>
      </c>
      <c r="G175" s="137" t="s">
        <v>1486</v>
      </c>
      <c r="H175" s="138">
        <v>4</v>
      </c>
      <c r="I175" s="139"/>
      <c r="J175" s="140">
        <f>ROUND(I175*H175,2)</f>
        <v>0</v>
      </c>
      <c r="K175" s="136" t="s">
        <v>1</v>
      </c>
      <c r="L175" s="33"/>
      <c r="M175" s="141" t="s">
        <v>1</v>
      </c>
      <c r="N175" s="142" t="s">
        <v>42</v>
      </c>
      <c r="P175" s="143">
        <f>O175*H175</f>
        <v>0</v>
      </c>
      <c r="Q175" s="143">
        <v>0</v>
      </c>
      <c r="R175" s="143">
        <f>Q175*H175</f>
        <v>0</v>
      </c>
      <c r="S175" s="143">
        <v>0</v>
      </c>
      <c r="T175" s="144">
        <f>S175*H175</f>
        <v>0</v>
      </c>
      <c r="AR175" s="145" t="s">
        <v>615</v>
      </c>
      <c r="AT175" s="145" t="s">
        <v>164</v>
      </c>
      <c r="AU175" s="145" t="s">
        <v>87</v>
      </c>
      <c r="AY175" s="18" t="s">
        <v>162</v>
      </c>
      <c r="BE175" s="146">
        <f>IF(N175="základní",J175,0)</f>
        <v>0</v>
      </c>
      <c r="BF175" s="146">
        <f>IF(N175="snížená",J175,0)</f>
        <v>0</v>
      </c>
      <c r="BG175" s="146">
        <f>IF(N175="zákl. přenesená",J175,0)</f>
        <v>0</v>
      </c>
      <c r="BH175" s="146">
        <f>IF(N175="sníž. přenesená",J175,0)</f>
        <v>0</v>
      </c>
      <c r="BI175" s="146">
        <f>IF(N175="nulová",J175,0)</f>
        <v>0</v>
      </c>
      <c r="BJ175" s="18" t="s">
        <v>85</v>
      </c>
      <c r="BK175" s="146">
        <f>ROUND(I175*H175,2)</f>
        <v>0</v>
      </c>
      <c r="BL175" s="18" t="s">
        <v>615</v>
      </c>
      <c r="BM175" s="145" t="s">
        <v>1771</v>
      </c>
    </row>
    <row r="176" spans="2:65" s="1" customFormat="1" ht="10.199999999999999">
      <c r="B176" s="33"/>
      <c r="D176" s="147" t="s">
        <v>171</v>
      </c>
      <c r="F176" s="148" t="s">
        <v>1769</v>
      </c>
      <c r="I176" s="149"/>
      <c r="L176" s="33"/>
      <c r="M176" s="150"/>
      <c r="T176" s="57"/>
      <c r="AT176" s="18" t="s">
        <v>171</v>
      </c>
      <c r="AU176" s="18" t="s">
        <v>87</v>
      </c>
    </row>
    <row r="177" spans="2:65" s="1" customFormat="1" ht="16.5" customHeight="1">
      <c r="B177" s="33"/>
      <c r="C177" s="178" t="s">
        <v>317</v>
      </c>
      <c r="D177" s="178" t="s">
        <v>363</v>
      </c>
      <c r="E177" s="179" t="s">
        <v>1755</v>
      </c>
      <c r="F177" s="180" t="s">
        <v>1756</v>
      </c>
      <c r="G177" s="181" t="s">
        <v>1486</v>
      </c>
      <c r="H177" s="182">
        <v>5</v>
      </c>
      <c r="I177" s="183"/>
      <c r="J177" s="184">
        <f>ROUND(I177*H177,2)</f>
        <v>0</v>
      </c>
      <c r="K177" s="180" t="s">
        <v>1</v>
      </c>
      <c r="L177" s="185"/>
      <c r="M177" s="186" t="s">
        <v>1</v>
      </c>
      <c r="N177" s="187" t="s">
        <v>42</v>
      </c>
      <c r="P177" s="143">
        <f>O177*H177</f>
        <v>0</v>
      </c>
      <c r="Q177" s="143">
        <v>0</v>
      </c>
      <c r="R177" s="143">
        <f>Q177*H177</f>
        <v>0</v>
      </c>
      <c r="S177" s="143">
        <v>0</v>
      </c>
      <c r="T177" s="144">
        <f>S177*H177</f>
        <v>0</v>
      </c>
      <c r="AR177" s="145" t="s">
        <v>1719</v>
      </c>
      <c r="AT177" s="145" t="s">
        <v>363</v>
      </c>
      <c r="AU177" s="145" t="s">
        <v>87</v>
      </c>
      <c r="AY177" s="18" t="s">
        <v>162</v>
      </c>
      <c r="BE177" s="146">
        <f>IF(N177="základní",J177,0)</f>
        <v>0</v>
      </c>
      <c r="BF177" s="146">
        <f>IF(N177="snížená",J177,0)</f>
        <v>0</v>
      </c>
      <c r="BG177" s="146">
        <f>IF(N177="zákl. přenesená",J177,0)</f>
        <v>0</v>
      </c>
      <c r="BH177" s="146">
        <f>IF(N177="sníž. přenesená",J177,0)</f>
        <v>0</v>
      </c>
      <c r="BI177" s="146">
        <f>IF(N177="nulová",J177,0)</f>
        <v>0</v>
      </c>
      <c r="BJ177" s="18" t="s">
        <v>85</v>
      </c>
      <c r="BK177" s="146">
        <f>ROUND(I177*H177,2)</f>
        <v>0</v>
      </c>
      <c r="BL177" s="18" t="s">
        <v>615</v>
      </c>
      <c r="BM177" s="145" t="s">
        <v>1772</v>
      </c>
    </row>
    <row r="178" spans="2:65" s="1" customFormat="1" ht="10.199999999999999">
      <c r="B178" s="33"/>
      <c r="D178" s="147" t="s">
        <v>171</v>
      </c>
      <c r="F178" s="148" t="s">
        <v>1756</v>
      </c>
      <c r="I178" s="149"/>
      <c r="L178" s="33"/>
      <c r="M178" s="150"/>
      <c r="T178" s="57"/>
      <c r="AT178" s="18" t="s">
        <v>171</v>
      </c>
      <c r="AU178" s="18" t="s">
        <v>87</v>
      </c>
    </row>
    <row r="179" spans="2:65" s="1" customFormat="1" ht="55.5" customHeight="1">
      <c r="B179" s="33"/>
      <c r="C179" s="134" t="s">
        <v>340</v>
      </c>
      <c r="D179" s="134" t="s">
        <v>164</v>
      </c>
      <c r="E179" s="135" t="s">
        <v>1773</v>
      </c>
      <c r="F179" s="136" t="s">
        <v>1761</v>
      </c>
      <c r="G179" s="137" t="s">
        <v>1486</v>
      </c>
      <c r="H179" s="138">
        <v>1</v>
      </c>
      <c r="I179" s="139"/>
      <c r="J179" s="140">
        <f>ROUND(I179*H179,2)</f>
        <v>0</v>
      </c>
      <c r="K179" s="136" t="s">
        <v>1</v>
      </c>
      <c r="L179" s="33"/>
      <c r="M179" s="141" t="s">
        <v>1</v>
      </c>
      <c r="N179" s="142" t="s">
        <v>42</v>
      </c>
      <c r="P179" s="143">
        <f>O179*H179</f>
        <v>0</v>
      </c>
      <c r="Q179" s="143">
        <v>0</v>
      </c>
      <c r="R179" s="143">
        <f>Q179*H179</f>
        <v>0</v>
      </c>
      <c r="S179" s="143">
        <v>0</v>
      </c>
      <c r="T179" s="144">
        <f>S179*H179</f>
        <v>0</v>
      </c>
      <c r="AR179" s="145" t="s">
        <v>615</v>
      </c>
      <c r="AT179" s="145" t="s">
        <v>164</v>
      </c>
      <c r="AU179" s="145" t="s">
        <v>87</v>
      </c>
      <c r="AY179" s="18" t="s">
        <v>162</v>
      </c>
      <c r="BE179" s="146">
        <f>IF(N179="základní",J179,0)</f>
        <v>0</v>
      </c>
      <c r="BF179" s="146">
        <f>IF(N179="snížená",J179,0)</f>
        <v>0</v>
      </c>
      <c r="BG179" s="146">
        <f>IF(N179="zákl. přenesená",J179,0)</f>
        <v>0</v>
      </c>
      <c r="BH179" s="146">
        <f>IF(N179="sníž. přenesená",J179,0)</f>
        <v>0</v>
      </c>
      <c r="BI179" s="146">
        <f>IF(N179="nulová",J179,0)</f>
        <v>0</v>
      </c>
      <c r="BJ179" s="18" t="s">
        <v>85</v>
      </c>
      <c r="BK179" s="146">
        <f>ROUND(I179*H179,2)</f>
        <v>0</v>
      </c>
      <c r="BL179" s="18" t="s">
        <v>615</v>
      </c>
      <c r="BM179" s="145" t="s">
        <v>1774</v>
      </c>
    </row>
    <row r="180" spans="2:65" s="1" customFormat="1" ht="10.199999999999999">
      <c r="B180" s="33"/>
      <c r="D180" s="147" t="s">
        <v>171</v>
      </c>
      <c r="F180" s="148" t="s">
        <v>1763</v>
      </c>
      <c r="I180" s="149"/>
      <c r="L180" s="33"/>
      <c r="M180" s="150"/>
      <c r="T180" s="57"/>
      <c r="AT180" s="18" t="s">
        <v>171</v>
      </c>
      <c r="AU180" s="18" t="s">
        <v>87</v>
      </c>
    </row>
    <row r="181" spans="2:65" s="1" customFormat="1" ht="55.5" customHeight="1">
      <c r="B181" s="33"/>
      <c r="C181" s="134" t="s">
        <v>346</v>
      </c>
      <c r="D181" s="134" t="s">
        <v>164</v>
      </c>
      <c r="E181" s="135" t="s">
        <v>1775</v>
      </c>
      <c r="F181" s="136" t="s">
        <v>1767</v>
      </c>
      <c r="G181" s="137" t="s">
        <v>1486</v>
      </c>
      <c r="H181" s="138">
        <v>4</v>
      </c>
      <c r="I181" s="139"/>
      <c r="J181" s="140">
        <f>ROUND(I181*H181,2)</f>
        <v>0</v>
      </c>
      <c r="K181" s="136" t="s">
        <v>1</v>
      </c>
      <c r="L181" s="33"/>
      <c r="M181" s="141" t="s">
        <v>1</v>
      </c>
      <c r="N181" s="142" t="s">
        <v>42</v>
      </c>
      <c r="P181" s="143">
        <f>O181*H181</f>
        <v>0</v>
      </c>
      <c r="Q181" s="143">
        <v>0</v>
      </c>
      <c r="R181" s="143">
        <f>Q181*H181</f>
        <v>0</v>
      </c>
      <c r="S181" s="143">
        <v>0</v>
      </c>
      <c r="T181" s="144">
        <f>S181*H181</f>
        <v>0</v>
      </c>
      <c r="AR181" s="145" t="s">
        <v>615</v>
      </c>
      <c r="AT181" s="145" t="s">
        <v>164</v>
      </c>
      <c r="AU181" s="145" t="s">
        <v>87</v>
      </c>
      <c r="AY181" s="18" t="s">
        <v>162</v>
      </c>
      <c r="BE181" s="146">
        <f>IF(N181="základní",J181,0)</f>
        <v>0</v>
      </c>
      <c r="BF181" s="146">
        <f>IF(N181="snížená",J181,0)</f>
        <v>0</v>
      </c>
      <c r="BG181" s="146">
        <f>IF(N181="zákl. přenesená",J181,0)</f>
        <v>0</v>
      </c>
      <c r="BH181" s="146">
        <f>IF(N181="sníž. přenesená",J181,0)</f>
        <v>0</v>
      </c>
      <c r="BI181" s="146">
        <f>IF(N181="nulová",J181,0)</f>
        <v>0</v>
      </c>
      <c r="BJ181" s="18" t="s">
        <v>85</v>
      </c>
      <c r="BK181" s="146">
        <f>ROUND(I181*H181,2)</f>
        <v>0</v>
      </c>
      <c r="BL181" s="18" t="s">
        <v>615</v>
      </c>
      <c r="BM181" s="145" t="s">
        <v>1776</v>
      </c>
    </row>
    <row r="182" spans="2:65" s="1" customFormat="1" ht="10.199999999999999">
      <c r="B182" s="33"/>
      <c r="D182" s="147" t="s">
        <v>171</v>
      </c>
      <c r="F182" s="148" t="s">
        <v>1769</v>
      </c>
      <c r="I182" s="149"/>
      <c r="L182" s="33"/>
      <c r="M182" s="150"/>
      <c r="T182" s="57"/>
      <c r="AT182" s="18" t="s">
        <v>171</v>
      </c>
      <c r="AU182" s="18" t="s">
        <v>87</v>
      </c>
    </row>
    <row r="183" spans="2:65" s="11" customFormat="1" ht="25.95" customHeight="1">
      <c r="B183" s="122"/>
      <c r="D183" s="123" t="s">
        <v>76</v>
      </c>
      <c r="E183" s="124" t="s">
        <v>1777</v>
      </c>
      <c r="F183" s="124" t="s">
        <v>163</v>
      </c>
      <c r="I183" s="125"/>
      <c r="J183" s="126">
        <f>BK183</f>
        <v>0</v>
      </c>
      <c r="L183" s="122"/>
      <c r="M183" s="127"/>
      <c r="P183" s="128">
        <f>SUM(P184:P187)</f>
        <v>0</v>
      </c>
      <c r="R183" s="128">
        <f>SUM(R184:R187)</f>
        <v>0</v>
      </c>
      <c r="T183" s="129">
        <f>SUM(T184:T187)</f>
        <v>0</v>
      </c>
      <c r="AR183" s="123" t="s">
        <v>85</v>
      </c>
      <c r="AT183" s="130" t="s">
        <v>76</v>
      </c>
      <c r="AU183" s="130" t="s">
        <v>77</v>
      </c>
      <c r="AY183" s="123" t="s">
        <v>162</v>
      </c>
      <c r="BK183" s="131">
        <f>SUM(BK184:BK187)</f>
        <v>0</v>
      </c>
    </row>
    <row r="184" spans="2:65" s="1" customFormat="1" ht="24.15" customHeight="1">
      <c r="B184" s="33"/>
      <c r="C184" s="134" t="s">
        <v>7</v>
      </c>
      <c r="D184" s="134" t="s">
        <v>164</v>
      </c>
      <c r="E184" s="135" t="s">
        <v>1778</v>
      </c>
      <c r="F184" s="136" t="s">
        <v>1779</v>
      </c>
      <c r="G184" s="137" t="s">
        <v>504</v>
      </c>
      <c r="H184" s="138">
        <v>80</v>
      </c>
      <c r="I184" s="139"/>
      <c r="J184" s="140">
        <f>ROUND(I184*H184,2)</f>
        <v>0</v>
      </c>
      <c r="K184" s="136" t="s">
        <v>1</v>
      </c>
      <c r="L184" s="33"/>
      <c r="M184" s="141" t="s">
        <v>1</v>
      </c>
      <c r="N184" s="142" t="s">
        <v>42</v>
      </c>
      <c r="P184" s="143">
        <f>O184*H184</f>
        <v>0</v>
      </c>
      <c r="Q184" s="143">
        <v>0</v>
      </c>
      <c r="R184" s="143">
        <f>Q184*H184</f>
        <v>0</v>
      </c>
      <c r="S184" s="143">
        <v>0</v>
      </c>
      <c r="T184" s="144">
        <f>S184*H184</f>
        <v>0</v>
      </c>
      <c r="AR184" s="145" t="s">
        <v>615</v>
      </c>
      <c r="AT184" s="145" t="s">
        <v>164</v>
      </c>
      <c r="AU184" s="145" t="s">
        <v>85</v>
      </c>
      <c r="AY184" s="18" t="s">
        <v>162</v>
      </c>
      <c r="BE184" s="146">
        <f>IF(N184="základní",J184,0)</f>
        <v>0</v>
      </c>
      <c r="BF184" s="146">
        <f>IF(N184="snížená",J184,0)</f>
        <v>0</v>
      </c>
      <c r="BG184" s="146">
        <f>IF(N184="zákl. přenesená",J184,0)</f>
        <v>0</v>
      </c>
      <c r="BH184" s="146">
        <f>IF(N184="sníž. přenesená",J184,0)</f>
        <v>0</v>
      </c>
      <c r="BI184" s="146">
        <f>IF(N184="nulová",J184,0)</f>
        <v>0</v>
      </c>
      <c r="BJ184" s="18" t="s">
        <v>85</v>
      </c>
      <c r="BK184" s="146">
        <f>ROUND(I184*H184,2)</f>
        <v>0</v>
      </c>
      <c r="BL184" s="18" t="s">
        <v>615</v>
      </c>
      <c r="BM184" s="145" t="s">
        <v>1780</v>
      </c>
    </row>
    <row r="185" spans="2:65" s="1" customFormat="1" ht="10.199999999999999">
      <c r="B185" s="33"/>
      <c r="D185" s="147" t="s">
        <v>171</v>
      </c>
      <c r="F185" s="148" t="s">
        <v>1781</v>
      </c>
      <c r="I185" s="149"/>
      <c r="L185" s="33"/>
      <c r="M185" s="150"/>
      <c r="T185" s="57"/>
      <c r="AT185" s="18" t="s">
        <v>171</v>
      </c>
      <c r="AU185" s="18" t="s">
        <v>85</v>
      </c>
    </row>
    <row r="186" spans="2:65" s="1" customFormat="1" ht="24.15" customHeight="1">
      <c r="B186" s="33"/>
      <c r="C186" s="134" t="s">
        <v>370</v>
      </c>
      <c r="D186" s="134" t="s">
        <v>164</v>
      </c>
      <c r="E186" s="135" t="s">
        <v>1782</v>
      </c>
      <c r="F186" s="136" t="s">
        <v>1783</v>
      </c>
      <c r="G186" s="137" t="s">
        <v>504</v>
      </c>
      <c r="H186" s="138">
        <v>80</v>
      </c>
      <c r="I186" s="139"/>
      <c r="J186" s="140">
        <f>ROUND(I186*H186,2)</f>
        <v>0</v>
      </c>
      <c r="K186" s="136" t="s">
        <v>1</v>
      </c>
      <c r="L186" s="33"/>
      <c r="M186" s="141" t="s">
        <v>1</v>
      </c>
      <c r="N186" s="142" t="s">
        <v>42</v>
      </c>
      <c r="P186" s="143">
        <f>O186*H186</f>
        <v>0</v>
      </c>
      <c r="Q186" s="143">
        <v>0</v>
      </c>
      <c r="R186" s="143">
        <f>Q186*H186</f>
        <v>0</v>
      </c>
      <c r="S186" s="143">
        <v>0</v>
      </c>
      <c r="T186" s="144">
        <f>S186*H186</f>
        <v>0</v>
      </c>
      <c r="AR186" s="145" t="s">
        <v>615</v>
      </c>
      <c r="AT186" s="145" t="s">
        <v>164</v>
      </c>
      <c r="AU186" s="145" t="s">
        <v>85</v>
      </c>
      <c r="AY186" s="18" t="s">
        <v>162</v>
      </c>
      <c r="BE186" s="146">
        <f>IF(N186="základní",J186,0)</f>
        <v>0</v>
      </c>
      <c r="BF186" s="146">
        <f>IF(N186="snížená",J186,0)</f>
        <v>0</v>
      </c>
      <c r="BG186" s="146">
        <f>IF(N186="zákl. přenesená",J186,0)</f>
        <v>0</v>
      </c>
      <c r="BH186" s="146">
        <f>IF(N186="sníž. přenesená",J186,0)</f>
        <v>0</v>
      </c>
      <c r="BI186" s="146">
        <f>IF(N186="nulová",J186,0)</f>
        <v>0</v>
      </c>
      <c r="BJ186" s="18" t="s">
        <v>85</v>
      </c>
      <c r="BK186" s="146">
        <f>ROUND(I186*H186,2)</f>
        <v>0</v>
      </c>
      <c r="BL186" s="18" t="s">
        <v>615</v>
      </c>
      <c r="BM186" s="145" t="s">
        <v>1784</v>
      </c>
    </row>
    <row r="187" spans="2:65" s="1" customFormat="1" ht="10.199999999999999">
      <c r="B187" s="33"/>
      <c r="D187" s="147" t="s">
        <v>171</v>
      </c>
      <c r="F187" s="148" t="s">
        <v>1781</v>
      </c>
      <c r="I187" s="149"/>
      <c r="L187" s="33"/>
      <c r="M187" s="150"/>
      <c r="T187" s="57"/>
      <c r="AT187" s="18" t="s">
        <v>171</v>
      </c>
      <c r="AU187" s="18" t="s">
        <v>85</v>
      </c>
    </row>
    <row r="188" spans="2:65" s="11" customFormat="1" ht="25.95" customHeight="1">
      <c r="B188" s="122"/>
      <c r="D188" s="123" t="s">
        <v>76</v>
      </c>
      <c r="E188" s="124" t="s">
        <v>1785</v>
      </c>
      <c r="F188" s="124" t="s">
        <v>1786</v>
      </c>
      <c r="I188" s="125"/>
      <c r="J188" s="126">
        <f>BK188</f>
        <v>0</v>
      </c>
      <c r="L188" s="122"/>
      <c r="M188" s="127"/>
      <c r="P188" s="128">
        <f>P189+P198+P217+P230+P275+P294+P299+P306+P323+P328+P343+P372</f>
        <v>0</v>
      </c>
      <c r="R188" s="128">
        <f>R189+R198+R217+R230+R275+R294+R299+R306+R323+R328+R343+R372</f>
        <v>0</v>
      </c>
      <c r="T188" s="129">
        <f>T189+T198+T217+T230+T275+T294+T299+T306+T323+T328+T343+T372</f>
        <v>0</v>
      </c>
      <c r="AR188" s="123" t="s">
        <v>85</v>
      </c>
      <c r="AT188" s="130" t="s">
        <v>76</v>
      </c>
      <c r="AU188" s="130" t="s">
        <v>77</v>
      </c>
      <c r="AY188" s="123" t="s">
        <v>162</v>
      </c>
      <c r="BK188" s="131">
        <f>BK189+BK198+BK217+BK230+BK275+BK294+BK299+BK306+BK323+BK328+BK343+BK372</f>
        <v>0</v>
      </c>
    </row>
    <row r="189" spans="2:65" s="11" customFormat="1" ht="22.8" customHeight="1">
      <c r="B189" s="122"/>
      <c r="D189" s="123" t="s">
        <v>76</v>
      </c>
      <c r="E189" s="132" t="s">
        <v>1787</v>
      </c>
      <c r="F189" s="132" t="s">
        <v>1788</v>
      </c>
      <c r="I189" s="125"/>
      <c r="J189" s="133">
        <f>BK189</f>
        <v>0</v>
      </c>
      <c r="L189" s="122"/>
      <c r="M189" s="127"/>
      <c r="P189" s="128">
        <f>SUM(P190:P197)</f>
        <v>0</v>
      </c>
      <c r="R189" s="128">
        <f>SUM(R190:R197)</f>
        <v>0</v>
      </c>
      <c r="T189" s="129">
        <f>SUM(T190:T197)</f>
        <v>0</v>
      </c>
      <c r="AR189" s="123" t="s">
        <v>85</v>
      </c>
      <c r="AT189" s="130" t="s">
        <v>76</v>
      </c>
      <c r="AU189" s="130" t="s">
        <v>85</v>
      </c>
      <c r="AY189" s="123" t="s">
        <v>162</v>
      </c>
      <c r="BK189" s="131">
        <f>SUM(BK190:BK197)</f>
        <v>0</v>
      </c>
    </row>
    <row r="190" spans="2:65" s="1" customFormat="1" ht="33" customHeight="1">
      <c r="B190" s="33"/>
      <c r="C190" s="134" t="s">
        <v>378</v>
      </c>
      <c r="D190" s="134" t="s">
        <v>164</v>
      </c>
      <c r="E190" s="135" t="s">
        <v>1789</v>
      </c>
      <c r="F190" s="136" t="s">
        <v>1790</v>
      </c>
      <c r="G190" s="137" t="s">
        <v>1486</v>
      </c>
      <c r="H190" s="138">
        <v>780</v>
      </c>
      <c r="I190" s="139"/>
      <c r="J190" s="140">
        <f>ROUND(I190*H190,2)</f>
        <v>0</v>
      </c>
      <c r="K190" s="136" t="s">
        <v>1</v>
      </c>
      <c r="L190" s="33"/>
      <c r="M190" s="141" t="s">
        <v>1</v>
      </c>
      <c r="N190" s="142" t="s">
        <v>42</v>
      </c>
      <c r="P190" s="143">
        <f>O190*H190</f>
        <v>0</v>
      </c>
      <c r="Q190" s="143">
        <v>0</v>
      </c>
      <c r="R190" s="143">
        <f>Q190*H190</f>
        <v>0</v>
      </c>
      <c r="S190" s="143">
        <v>0</v>
      </c>
      <c r="T190" s="144">
        <f>S190*H190</f>
        <v>0</v>
      </c>
      <c r="AR190" s="145" t="s">
        <v>615</v>
      </c>
      <c r="AT190" s="145" t="s">
        <v>164</v>
      </c>
      <c r="AU190" s="145" t="s">
        <v>87</v>
      </c>
      <c r="AY190" s="18" t="s">
        <v>162</v>
      </c>
      <c r="BE190" s="146">
        <f>IF(N190="základní",J190,0)</f>
        <v>0</v>
      </c>
      <c r="BF190" s="146">
        <f>IF(N190="snížená",J190,0)</f>
        <v>0</v>
      </c>
      <c r="BG190" s="146">
        <f>IF(N190="zákl. přenesená",J190,0)</f>
        <v>0</v>
      </c>
      <c r="BH190" s="146">
        <f>IF(N190="sníž. přenesená",J190,0)</f>
        <v>0</v>
      </c>
      <c r="BI190" s="146">
        <f>IF(N190="nulová",J190,0)</f>
        <v>0</v>
      </c>
      <c r="BJ190" s="18" t="s">
        <v>85</v>
      </c>
      <c r="BK190" s="146">
        <f>ROUND(I190*H190,2)</f>
        <v>0</v>
      </c>
      <c r="BL190" s="18" t="s">
        <v>615</v>
      </c>
      <c r="BM190" s="145" t="s">
        <v>1791</v>
      </c>
    </row>
    <row r="191" spans="2:65" s="1" customFormat="1" ht="10.199999999999999">
      <c r="B191" s="33"/>
      <c r="D191" s="147" t="s">
        <v>171</v>
      </c>
      <c r="F191" s="148" t="s">
        <v>1792</v>
      </c>
      <c r="I191" s="149"/>
      <c r="L191" s="33"/>
      <c r="M191" s="150"/>
      <c r="T191" s="57"/>
      <c r="AT191" s="18" t="s">
        <v>171</v>
      </c>
      <c r="AU191" s="18" t="s">
        <v>87</v>
      </c>
    </row>
    <row r="192" spans="2:65" s="1" customFormat="1" ht="24.15" customHeight="1">
      <c r="B192" s="33"/>
      <c r="C192" s="134" t="s">
        <v>384</v>
      </c>
      <c r="D192" s="134" t="s">
        <v>164</v>
      </c>
      <c r="E192" s="135" t="s">
        <v>1793</v>
      </c>
      <c r="F192" s="136" t="s">
        <v>1794</v>
      </c>
      <c r="G192" s="137" t="s">
        <v>1486</v>
      </c>
      <c r="H192" s="138">
        <v>80</v>
      </c>
      <c r="I192" s="139"/>
      <c r="J192" s="140">
        <f>ROUND(I192*H192,2)</f>
        <v>0</v>
      </c>
      <c r="K192" s="136" t="s">
        <v>1</v>
      </c>
      <c r="L192" s="33"/>
      <c r="M192" s="141" t="s">
        <v>1</v>
      </c>
      <c r="N192" s="142" t="s">
        <v>42</v>
      </c>
      <c r="P192" s="143">
        <f>O192*H192</f>
        <v>0</v>
      </c>
      <c r="Q192" s="143">
        <v>0</v>
      </c>
      <c r="R192" s="143">
        <f>Q192*H192</f>
        <v>0</v>
      </c>
      <c r="S192" s="143">
        <v>0</v>
      </c>
      <c r="T192" s="144">
        <f>S192*H192</f>
        <v>0</v>
      </c>
      <c r="AR192" s="145" t="s">
        <v>615</v>
      </c>
      <c r="AT192" s="145" t="s">
        <v>164</v>
      </c>
      <c r="AU192" s="145" t="s">
        <v>87</v>
      </c>
      <c r="AY192" s="18" t="s">
        <v>162</v>
      </c>
      <c r="BE192" s="146">
        <f>IF(N192="základní",J192,0)</f>
        <v>0</v>
      </c>
      <c r="BF192" s="146">
        <f>IF(N192="snížená",J192,0)</f>
        <v>0</v>
      </c>
      <c r="BG192" s="146">
        <f>IF(N192="zákl. přenesená",J192,0)</f>
        <v>0</v>
      </c>
      <c r="BH192" s="146">
        <f>IF(N192="sníž. přenesená",J192,0)</f>
        <v>0</v>
      </c>
      <c r="BI192" s="146">
        <f>IF(N192="nulová",J192,0)</f>
        <v>0</v>
      </c>
      <c r="BJ192" s="18" t="s">
        <v>85</v>
      </c>
      <c r="BK192" s="146">
        <f>ROUND(I192*H192,2)</f>
        <v>0</v>
      </c>
      <c r="BL192" s="18" t="s">
        <v>615</v>
      </c>
      <c r="BM192" s="145" t="s">
        <v>1795</v>
      </c>
    </row>
    <row r="193" spans="2:65" s="1" customFormat="1" ht="10.199999999999999">
      <c r="B193" s="33"/>
      <c r="D193" s="147" t="s">
        <v>171</v>
      </c>
      <c r="F193" s="148" t="s">
        <v>1796</v>
      </c>
      <c r="I193" s="149"/>
      <c r="L193" s="33"/>
      <c r="M193" s="150"/>
      <c r="T193" s="57"/>
      <c r="AT193" s="18" t="s">
        <v>171</v>
      </c>
      <c r="AU193" s="18" t="s">
        <v>87</v>
      </c>
    </row>
    <row r="194" spans="2:65" s="1" customFormat="1" ht="33" customHeight="1">
      <c r="B194" s="33"/>
      <c r="C194" s="134" t="s">
        <v>392</v>
      </c>
      <c r="D194" s="134" t="s">
        <v>164</v>
      </c>
      <c r="E194" s="135" t="s">
        <v>1797</v>
      </c>
      <c r="F194" s="136" t="s">
        <v>1798</v>
      </c>
      <c r="G194" s="137" t="s">
        <v>1486</v>
      </c>
      <c r="H194" s="138">
        <v>20</v>
      </c>
      <c r="I194" s="139"/>
      <c r="J194" s="140">
        <f>ROUND(I194*H194,2)</f>
        <v>0</v>
      </c>
      <c r="K194" s="136" t="s">
        <v>1</v>
      </c>
      <c r="L194" s="33"/>
      <c r="M194" s="141" t="s">
        <v>1</v>
      </c>
      <c r="N194" s="142" t="s">
        <v>42</v>
      </c>
      <c r="P194" s="143">
        <f>O194*H194</f>
        <v>0</v>
      </c>
      <c r="Q194" s="143">
        <v>0</v>
      </c>
      <c r="R194" s="143">
        <f>Q194*H194</f>
        <v>0</v>
      </c>
      <c r="S194" s="143">
        <v>0</v>
      </c>
      <c r="T194" s="144">
        <f>S194*H194</f>
        <v>0</v>
      </c>
      <c r="AR194" s="145" t="s">
        <v>615</v>
      </c>
      <c r="AT194" s="145" t="s">
        <v>164</v>
      </c>
      <c r="AU194" s="145" t="s">
        <v>87</v>
      </c>
      <c r="AY194" s="18" t="s">
        <v>162</v>
      </c>
      <c r="BE194" s="146">
        <f>IF(N194="základní",J194,0)</f>
        <v>0</v>
      </c>
      <c r="BF194" s="146">
        <f>IF(N194="snížená",J194,0)</f>
        <v>0</v>
      </c>
      <c r="BG194" s="146">
        <f>IF(N194="zákl. přenesená",J194,0)</f>
        <v>0</v>
      </c>
      <c r="BH194" s="146">
        <f>IF(N194="sníž. přenesená",J194,0)</f>
        <v>0</v>
      </c>
      <c r="BI194" s="146">
        <f>IF(N194="nulová",J194,0)</f>
        <v>0</v>
      </c>
      <c r="BJ194" s="18" t="s">
        <v>85</v>
      </c>
      <c r="BK194" s="146">
        <f>ROUND(I194*H194,2)</f>
        <v>0</v>
      </c>
      <c r="BL194" s="18" t="s">
        <v>615</v>
      </c>
      <c r="BM194" s="145" t="s">
        <v>1799</v>
      </c>
    </row>
    <row r="195" spans="2:65" s="1" customFormat="1" ht="10.199999999999999">
      <c r="B195" s="33"/>
      <c r="D195" s="147" t="s">
        <v>171</v>
      </c>
      <c r="F195" s="148" t="s">
        <v>1800</v>
      </c>
      <c r="I195" s="149"/>
      <c r="L195" s="33"/>
      <c r="M195" s="150"/>
      <c r="T195" s="57"/>
      <c r="AT195" s="18" t="s">
        <v>171</v>
      </c>
      <c r="AU195" s="18" t="s">
        <v>87</v>
      </c>
    </row>
    <row r="196" spans="2:65" s="1" customFormat="1" ht="21.75" customHeight="1">
      <c r="B196" s="33"/>
      <c r="C196" s="134" t="s">
        <v>399</v>
      </c>
      <c r="D196" s="134" t="s">
        <v>164</v>
      </c>
      <c r="E196" s="135" t="s">
        <v>1801</v>
      </c>
      <c r="F196" s="136" t="s">
        <v>1802</v>
      </c>
      <c r="G196" s="137" t="s">
        <v>1803</v>
      </c>
      <c r="H196" s="138">
        <v>1</v>
      </c>
      <c r="I196" s="139"/>
      <c r="J196" s="140">
        <f>ROUND(I196*H196,2)</f>
        <v>0</v>
      </c>
      <c r="K196" s="136" t="s">
        <v>1</v>
      </c>
      <c r="L196" s="33"/>
      <c r="M196" s="141" t="s">
        <v>1</v>
      </c>
      <c r="N196" s="142" t="s">
        <v>42</v>
      </c>
      <c r="P196" s="143">
        <f>O196*H196</f>
        <v>0</v>
      </c>
      <c r="Q196" s="143">
        <v>0</v>
      </c>
      <c r="R196" s="143">
        <f>Q196*H196</f>
        <v>0</v>
      </c>
      <c r="S196" s="143">
        <v>0</v>
      </c>
      <c r="T196" s="144">
        <f>S196*H196</f>
        <v>0</v>
      </c>
      <c r="AR196" s="145" t="s">
        <v>615</v>
      </c>
      <c r="AT196" s="145" t="s">
        <v>164</v>
      </c>
      <c r="AU196" s="145" t="s">
        <v>87</v>
      </c>
      <c r="AY196" s="18" t="s">
        <v>162</v>
      </c>
      <c r="BE196" s="146">
        <f>IF(N196="základní",J196,0)</f>
        <v>0</v>
      </c>
      <c r="BF196" s="146">
        <f>IF(N196="snížená",J196,0)</f>
        <v>0</v>
      </c>
      <c r="BG196" s="146">
        <f>IF(N196="zákl. přenesená",J196,0)</f>
        <v>0</v>
      </c>
      <c r="BH196" s="146">
        <f>IF(N196="sníž. přenesená",J196,0)</f>
        <v>0</v>
      </c>
      <c r="BI196" s="146">
        <f>IF(N196="nulová",J196,0)</f>
        <v>0</v>
      </c>
      <c r="BJ196" s="18" t="s">
        <v>85</v>
      </c>
      <c r="BK196" s="146">
        <f>ROUND(I196*H196,2)</f>
        <v>0</v>
      </c>
      <c r="BL196" s="18" t="s">
        <v>615</v>
      </c>
      <c r="BM196" s="145" t="s">
        <v>1804</v>
      </c>
    </row>
    <row r="197" spans="2:65" s="1" customFormat="1" ht="10.199999999999999">
      <c r="B197" s="33"/>
      <c r="D197" s="147" t="s">
        <v>171</v>
      </c>
      <c r="F197" s="148" t="s">
        <v>1802</v>
      </c>
      <c r="I197" s="149"/>
      <c r="L197" s="33"/>
      <c r="M197" s="150"/>
      <c r="T197" s="57"/>
      <c r="AT197" s="18" t="s">
        <v>171</v>
      </c>
      <c r="AU197" s="18" t="s">
        <v>87</v>
      </c>
    </row>
    <row r="198" spans="2:65" s="11" customFormat="1" ht="22.8" customHeight="1">
      <c r="B198" s="122"/>
      <c r="D198" s="123" t="s">
        <v>76</v>
      </c>
      <c r="E198" s="132" t="s">
        <v>1805</v>
      </c>
      <c r="F198" s="132" t="s">
        <v>1806</v>
      </c>
      <c r="I198" s="125"/>
      <c r="J198" s="133">
        <f>BK198</f>
        <v>0</v>
      </c>
      <c r="L198" s="122"/>
      <c r="M198" s="127"/>
      <c r="P198" s="128">
        <f>SUM(P199:P216)</f>
        <v>0</v>
      </c>
      <c r="R198" s="128">
        <f>SUM(R199:R216)</f>
        <v>0</v>
      </c>
      <c r="T198" s="129">
        <f>SUM(T199:T216)</f>
        <v>0</v>
      </c>
      <c r="AR198" s="123" t="s">
        <v>85</v>
      </c>
      <c r="AT198" s="130" t="s">
        <v>76</v>
      </c>
      <c r="AU198" s="130" t="s">
        <v>85</v>
      </c>
      <c r="AY198" s="123" t="s">
        <v>162</v>
      </c>
      <c r="BK198" s="131">
        <f>SUM(BK199:BK216)</f>
        <v>0</v>
      </c>
    </row>
    <row r="199" spans="2:65" s="1" customFormat="1" ht="16.5" customHeight="1">
      <c r="B199" s="33"/>
      <c r="C199" s="134" t="s">
        <v>404</v>
      </c>
      <c r="D199" s="134" t="s">
        <v>164</v>
      </c>
      <c r="E199" s="135" t="s">
        <v>1807</v>
      </c>
      <c r="F199" s="136" t="s">
        <v>1808</v>
      </c>
      <c r="G199" s="137" t="s">
        <v>504</v>
      </c>
      <c r="H199" s="138">
        <v>15</v>
      </c>
      <c r="I199" s="139"/>
      <c r="J199" s="140">
        <f>ROUND(I199*H199,2)</f>
        <v>0</v>
      </c>
      <c r="K199" s="136" t="s">
        <v>1</v>
      </c>
      <c r="L199" s="33"/>
      <c r="M199" s="141" t="s">
        <v>1</v>
      </c>
      <c r="N199" s="142" t="s">
        <v>42</v>
      </c>
      <c r="P199" s="143">
        <f>O199*H199</f>
        <v>0</v>
      </c>
      <c r="Q199" s="143">
        <v>0</v>
      </c>
      <c r="R199" s="143">
        <f>Q199*H199</f>
        <v>0</v>
      </c>
      <c r="S199" s="143">
        <v>0</v>
      </c>
      <c r="T199" s="144">
        <f>S199*H199</f>
        <v>0</v>
      </c>
      <c r="AR199" s="145" t="s">
        <v>615</v>
      </c>
      <c r="AT199" s="145" t="s">
        <v>164</v>
      </c>
      <c r="AU199" s="145" t="s">
        <v>87</v>
      </c>
      <c r="AY199" s="18" t="s">
        <v>162</v>
      </c>
      <c r="BE199" s="146">
        <f>IF(N199="základní",J199,0)</f>
        <v>0</v>
      </c>
      <c r="BF199" s="146">
        <f>IF(N199="snížená",J199,0)</f>
        <v>0</v>
      </c>
      <c r="BG199" s="146">
        <f>IF(N199="zákl. přenesená",J199,0)</f>
        <v>0</v>
      </c>
      <c r="BH199" s="146">
        <f>IF(N199="sníž. přenesená",J199,0)</f>
        <v>0</v>
      </c>
      <c r="BI199" s="146">
        <f>IF(N199="nulová",J199,0)</f>
        <v>0</v>
      </c>
      <c r="BJ199" s="18" t="s">
        <v>85</v>
      </c>
      <c r="BK199" s="146">
        <f>ROUND(I199*H199,2)</f>
        <v>0</v>
      </c>
      <c r="BL199" s="18" t="s">
        <v>615</v>
      </c>
      <c r="BM199" s="145" t="s">
        <v>1809</v>
      </c>
    </row>
    <row r="200" spans="2:65" s="1" customFormat="1" ht="10.199999999999999">
      <c r="B200" s="33"/>
      <c r="D200" s="147" t="s">
        <v>171</v>
      </c>
      <c r="F200" s="148" t="s">
        <v>1808</v>
      </c>
      <c r="I200" s="149"/>
      <c r="L200" s="33"/>
      <c r="M200" s="150"/>
      <c r="T200" s="57"/>
      <c r="AT200" s="18" t="s">
        <v>171</v>
      </c>
      <c r="AU200" s="18" t="s">
        <v>87</v>
      </c>
    </row>
    <row r="201" spans="2:65" s="1" customFormat="1" ht="16.5" customHeight="1">
      <c r="B201" s="33"/>
      <c r="C201" s="134" t="s">
        <v>411</v>
      </c>
      <c r="D201" s="134" t="s">
        <v>164</v>
      </c>
      <c r="E201" s="135" t="s">
        <v>1810</v>
      </c>
      <c r="F201" s="136" t="s">
        <v>1811</v>
      </c>
      <c r="G201" s="137" t="s">
        <v>504</v>
      </c>
      <c r="H201" s="138">
        <v>90</v>
      </c>
      <c r="I201" s="139"/>
      <c r="J201" s="140">
        <f>ROUND(I201*H201,2)</f>
        <v>0</v>
      </c>
      <c r="K201" s="136" t="s">
        <v>1</v>
      </c>
      <c r="L201" s="33"/>
      <c r="M201" s="141" t="s">
        <v>1</v>
      </c>
      <c r="N201" s="142" t="s">
        <v>42</v>
      </c>
      <c r="P201" s="143">
        <f>O201*H201</f>
        <v>0</v>
      </c>
      <c r="Q201" s="143">
        <v>0</v>
      </c>
      <c r="R201" s="143">
        <f>Q201*H201</f>
        <v>0</v>
      </c>
      <c r="S201" s="143">
        <v>0</v>
      </c>
      <c r="T201" s="144">
        <f>S201*H201</f>
        <v>0</v>
      </c>
      <c r="AR201" s="145" t="s">
        <v>615</v>
      </c>
      <c r="AT201" s="145" t="s">
        <v>164</v>
      </c>
      <c r="AU201" s="145" t="s">
        <v>87</v>
      </c>
      <c r="AY201" s="18" t="s">
        <v>162</v>
      </c>
      <c r="BE201" s="146">
        <f>IF(N201="základní",J201,0)</f>
        <v>0</v>
      </c>
      <c r="BF201" s="146">
        <f>IF(N201="snížená",J201,0)</f>
        <v>0</v>
      </c>
      <c r="BG201" s="146">
        <f>IF(N201="zákl. přenesená",J201,0)</f>
        <v>0</v>
      </c>
      <c r="BH201" s="146">
        <f>IF(N201="sníž. přenesená",J201,0)</f>
        <v>0</v>
      </c>
      <c r="BI201" s="146">
        <f>IF(N201="nulová",J201,0)</f>
        <v>0</v>
      </c>
      <c r="BJ201" s="18" t="s">
        <v>85</v>
      </c>
      <c r="BK201" s="146">
        <f>ROUND(I201*H201,2)</f>
        <v>0</v>
      </c>
      <c r="BL201" s="18" t="s">
        <v>615</v>
      </c>
      <c r="BM201" s="145" t="s">
        <v>1812</v>
      </c>
    </row>
    <row r="202" spans="2:65" s="1" customFormat="1" ht="10.199999999999999">
      <c r="B202" s="33"/>
      <c r="D202" s="147" t="s">
        <v>171</v>
      </c>
      <c r="F202" s="148" t="s">
        <v>1811</v>
      </c>
      <c r="I202" s="149"/>
      <c r="L202" s="33"/>
      <c r="M202" s="150"/>
      <c r="T202" s="57"/>
      <c r="AT202" s="18" t="s">
        <v>171</v>
      </c>
      <c r="AU202" s="18" t="s">
        <v>87</v>
      </c>
    </row>
    <row r="203" spans="2:65" s="1" customFormat="1" ht="24.15" customHeight="1">
      <c r="B203" s="33"/>
      <c r="C203" s="134" t="s">
        <v>417</v>
      </c>
      <c r="D203" s="134" t="s">
        <v>164</v>
      </c>
      <c r="E203" s="135" t="s">
        <v>1813</v>
      </c>
      <c r="F203" s="136" t="s">
        <v>1814</v>
      </c>
      <c r="G203" s="137" t="s">
        <v>504</v>
      </c>
      <c r="H203" s="138">
        <v>160</v>
      </c>
      <c r="I203" s="139"/>
      <c r="J203" s="140">
        <f>ROUND(I203*H203,2)</f>
        <v>0</v>
      </c>
      <c r="K203" s="136" t="s">
        <v>1</v>
      </c>
      <c r="L203" s="33"/>
      <c r="M203" s="141" t="s">
        <v>1</v>
      </c>
      <c r="N203" s="142" t="s">
        <v>42</v>
      </c>
      <c r="P203" s="143">
        <f>O203*H203</f>
        <v>0</v>
      </c>
      <c r="Q203" s="143">
        <v>0</v>
      </c>
      <c r="R203" s="143">
        <f>Q203*H203</f>
        <v>0</v>
      </c>
      <c r="S203" s="143">
        <v>0</v>
      </c>
      <c r="T203" s="144">
        <f>S203*H203</f>
        <v>0</v>
      </c>
      <c r="AR203" s="145" t="s">
        <v>615</v>
      </c>
      <c r="AT203" s="145" t="s">
        <v>164</v>
      </c>
      <c r="AU203" s="145" t="s">
        <v>87</v>
      </c>
      <c r="AY203" s="18" t="s">
        <v>162</v>
      </c>
      <c r="BE203" s="146">
        <f>IF(N203="základní",J203,0)</f>
        <v>0</v>
      </c>
      <c r="BF203" s="146">
        <f>IF(N203="snížená",J203,0)</f>
        <v>0</v>
      </c>
      <c r="BG203" s="146">
        <f>IF(N203="zákl. přenesená",J203,0)</f>
        <v>0</v>
      </c>
      <c r="BH203" s="146">
        <f>IF(N203="sníž. přenesená",J203,0)</f>
        <v>0</v>
      </c>
      <c r="BI203" s="146">
        <f>IF(N203="nulová",J203,0)</f>
        <v>0</v>
      </c>
      <c r="BJ203" s="18" t="s">
        <v>85</v>
      </c>
      <c r="BK203" s="146">
        <f>ROUND(I203*H203,2)</f>
        <v>0</v>
      </c>
      <c r="BL203" s="18" t="s">
        <v>615</v>
      </c>
      <c r="BM203" s="145" t="s">
        <v>1815</v>
      </c>
    </row>
    <row r="204" spans="2:65" s="1" customFormat="1" ht="10.199999999999999">
      <c r="B204" s="33"/>
      <c r="D204" s="147" t="s">
        <v>171</v>
      </c>
      <c r="F204" s="148" t="s">
        <v>1814</v>
      </c>
      <c r="I204" s="149"/>
      <c r="L204" s="33"/>
      <c r="M204" s="150"/>
      <c r="T204" s="57"/>
      <c r="AT204" s="18" t="s">
        <v>171</v>
      </c>
      <c r="AU204" s="18" t="s">
        <v>87</v>
      </c>
    </row>
    <row r="205" spans="2:65" s="1" customFormat="1" ht="24.15" customHeight="1">
      <c r="B205" s="33"/>
      <c r="C205" s="134" t="s">
        <v>423</v>
      </c>
      <c r="D205" s="134" t="s">
        <v>164</v>
      </c>
      <c r="E205" s="135" t="s">
        <v>1816</v>
      </c>
      <c r="F205" s="136" t="s">
        <v>1817</v>
      </c>
      <c r="G205" s="137" t="s">
        <v>504</v>
      </c>
      <c r="H205" s="138">
        <v>20</v>
      </c>
      <c r="I205" s="139"/>
      <c r="J205" s="140">
        <f>ROUND(I205*H205,2)</f>
        <v>0</v>
      </c>
      <c r="K205" s="136" t="s">
        <v>1</v>
      </c>
      <c r="L205" s="33"/>
      <c r="M205" s="141" t="s">
        <v>1</v>
      </c>
      <c r="N205" s="142" t="s">
        <v>42</v>
      </c>
      <c r="P205" s="143">
        <f>O205*H205</f>
        <v>0</v>
      </c>
      <c r="Q205" s="143">
        <v>0</v>
      </c>
      <c r="R205" s="143">
        <f>Q205*H205</f>
        <v>0</v>
      </c>
      <c r="S205" s="143">
        <v>0</v>
      </c>
      <c r="T205" s="144">
        <f>S205*H205</f>
        <v>0</v>
      </c>
      <c r="AR205" s="145" t="s">
        <v>615</v>
      </c>
      <c r="AT205" s="145" t="s">
        <v>164</v>
      </c>
      <c r="AU205" s="145" t="s">
        <v>87</v>
      </c>
      <c r="AY205" s="18" t="s">
        <v>162</v>
      </c>
      <c r="BE205" s="146">
        <f>IF(N205="základní",J205,0)</f>
        <v>0</v>
      </c>
      <c r="BF205" s="146">
        <f>IF(N205="snížená",J205,0)</f>
        <v>0</v>
      </c>
      <c r="BG205" s="146">
        <f>IF(N205="zákl. přenesená",J205,0)</f>
        <v>0</v>
      </c>
      <c r="BH205" s="146">
        <f>IF(N205="sníž. přenesená",J205,0)</f>
        <v>0</v>
      </c>
      <c r="BI205" s="146">
        <f>IF(N205="nulová",J205,0)</f>
        <v>0</v>
      </c>
      <c r="BJ205" s="18" t="s">
        <v>85</v>
      </c>
      <c r="BK205" s="146">
        <f>ROUND(I205*H205,2)</f>
        <v>0</v>
      </c>
      <c r="BL205" s="18" t="s">
        <v>615</v>
      </c>
      <c r="BM205" s="145" t="s">
        <v>1818</v>
      </c>
    </row>
    <row r="206" spans="2:65" s="1" customFormat="1" ht="10.199999999999999">
      <c r="B206" s="33"/>
      <c r="D206" s="147" t="s">
        <v>171</v>
      </c>
      <c r="F206" s="148" t="s">
        <v>1817</v>
      </c>
      <c r="I206" s="149"/>
      <c r="L206" s="33"/>
      <c r="M206" s="150"/>
      <c r="T206" s="57"/>
      <c r="AT206" s="18" t="s">
        <v>171</v>
      </c>
      <c r="AU206" s="18" t="s">
        <v>87</v>
      </c>
    </row>
    <row r="207" spans="2:65" s="1" customFormat="1" ht="16.5" customHeight="1">
      <c r="B207" s="33"/>
      <c r="C207" s="134" t="s">
        <v>430</v>
      </c>
      <c r="D207" s="134" t="s">
        <v>164</v>
      </c>
      <c r="E207" s="135" t="s">
        <v>1819</v>
      </c>
      <c r="F207" s="136" t="s">
        <v>1820</v>
      </c>
      <c r="G207" s="137" t="s">
        <v>1486</v>
      </c>
      <c r="H207" s="138">
        <v>135</v>
      </c>
      <c r="I207" s="139"/>
      <c r="J207" s="140">
        <f>ROUND(I207*H207,2)</f>
        <v>0</v>
      </c>
      <c r="K207" s="136" t="s">
        <v>1</v>
      </c>
      <c r="L207" s="33"/>
      <c r="M207" s="141" t="s">
        <v>1</v>
      </c>
      <c r="N207" s="142" t="s">
        <v>42</v>
      </c>
      <c r="P207" s="143">
        <f>O207*H207</f>
        <v>0</v>
      </c>
      <c r="Q207" s="143">
        <v>0</v>
      </c>
      <c r="R207" s="143">
        <f>Q207*H207</f>
        <v>0</v>
      </c>
      <c r="S207" s="143">
        <v>0</v>
      </c>
      <c r="T207" s="144">
        <f>S207*H207</f>
        <v>0</v>
      </c>
      <c r="AR207" s="145" t="s">
        <v>615</v>
      </c>
      <c r="AT207" s="145" t="s">
        <v>164</v>
      </c>
      <c r="AU207" s="145" t="s">
        <v>87</v>
      </c>
      <c r="AY207" s="18" t="s">
        <v>162</v>
      </c>
      <c r="BE207" s="146">
        <f>IF(N207="základní",J207,0)</f>
        <v>0</v>
      </c>
      <c r="BF207" s="146">
        <f>IF(N207="snížená",J207,0)</f>
        <v>0</v>
      </c>
      <c r="BG207" s="146">
        <f>IF(N207="zákl. přenesená",J207,0)</f>
        <v>0</v>
      </c>
      <c r="BH207" s="146">
        <f>IF(N207="sníž. přenesená",J207,0)</f>
        <v>0</v>
      </c>
      <c r="BI207" s="146">
        <f>IF(N207="nulová",J207,0)</f>
        <v>0</v>
      </c>
      <c r="BJ207" s="18" t="s">
        <v>85</v>
      </c>
      <c r="BK207" s="146">
        <f>ROUND(I207*H207,2)</f>
        <v>0</v>
      </c>
      <c r="BL207" s="18" t="s">
        <v>615</v>
      </c>
      <c r="BM207" s="145" t="s">
        <v>1821</v>
      </c>
    </row>
    <row r="208" spans="2:65" s="1" customFormat="1" ht="10.199999999999999">
      <c r="B208" s="33"/>
      <c r="D208" s="147" t="s">
        <v>171</v>
      </c>
      <c r="F208" s="148" t="s">
        <v>1820</v>
      </c>
      <c r="I208" s="149"/>
      <c r="L208" s="33"/>
      <c r="M208" s="150"/>
      <c r="T208" s="57"/>
      <c r="AT208" s="18" t="s">
        <v>171</v>
      </c>
      <c r="AU208" s="18" t="s">
        <v>87</v>
      </c>
    </row>
    <row r="209" spans="2:65" s="1" customFormat="1" ht="16.5" customHeight="1">
      <c r="B209" s="33"/>
      <c r="C209" s="134" t="s">
        <v>436</v>
      </c>
      <c r="D209" s="134" t="s">
        <v>164</v>
      </c>
      <c r="E209" s="135" t="s">
        <v>1822</v>
      </c>
      <c r="F209" s="136" t="s">
        <v>1823</v>
      </c>
      <c r="G209" s="137" t="s">
        <v>1486</v>
      </c>
      <c r="H209" s="138">
        <v>135</v>
      </c>
      <c r="I209" s="139"/>
      <c r="J209" s="140">
        <f>ROUND(I209*H209,2)</f>
        <v>0</v>
      </c>
      <c r="K209" s="136" t="s">
        <v>1</v>
      </c>
      <c r="L209" s="33"/>
      <c r="M209" s="141" t="s">
        <v>1</v>
      </c>
      <c r="N209" s="142" t="s">
        <v>42</v>
      </c>
      <c r="P209" s="143">
        <f>O209*H209</f>
        <v>0</v>
      </c>
      <c r="Q209" s="143">
        <v>0</v>
      </c>
      <c r="R209" s="143">
        <f>Q209*H209</f>
        <v>0</v>
      </c>
      <c r="S209" s="143">
        <v>0</v>
      </c>
      <c r="T209" s="144">
        <f>S209*H209</f>
        <v>0</v>
      </c>
      <c r="AR209" s="145" t="s">
        <v>615</v>
      </c>
      <c r="AT209" s="145" t="s">
        <v>164</v>
      </c>
      <c r="AU209" s="145" t="s">
        <v>87</v>
      </c>
      <c r="AY209" s="18" t="s">
        <v>162</v>
      </c>
      <c r="BE209" s="146">
        <f>IF(N209="základní",J209,0)</f>
        <v>0</v>
      </c>
      <c r="BF209" s="146">
        <f>IF(N209="snížená",J209,0)</f>
        <v>0</v>
      </c>
      <c r="BG209" s="146">
        <f>IF(N209="zákl. přenesená",J209,0)</f>
        <v>0</v>
      </c>
      <c r="BH209" s="146">
        <f>IF(N209="sníž. přenesená",J209,0)</f>
        <v>0</v>
      </c>
      <c r="BI209" s="146">
        <f>IF(N209="nulová",J209,0)</f>
        <v>0</v>
      </c>
      <c r="BJ209" s="18" t="s">
        <v>85</v>
      </c>
      <c r="BK209" s="146">
        <f>ROUND(I209*H209,2)</f>
        <v>0</v>
      </c>
      <c r="BL209" s="18" t="s">
        <v>615</v>
      </c>
      <c r="BM209" s="145" t="s">
        <v>1824</v>
      </c>
    </row>
    <row r="210" spans="2:65" s="1" customFormat="1" ht="10.199999999999999">
      <c r="B210" s="33"/>
      <c r="D210" s="147" t="s">
        <v>171</v>
      </c>
      <c r="F210" s="148" t="s">
        <v>1823</v>
      </c>
      <c r="I210" s="149"/>
      <c r="L210" s="33"/>
      <c r="M210" s="150"/>
      <c r="T210" s="57"/>
      <c r="AT210" s="18" t="s">
        <v>171</v>
      </c>
      <c r="AU210" s="18" t="s">
        <v>87</v>
      </c>
    </row>
    <row r="211" spans="2:65" s="1" customFormat="1" ht="24.15" customHeight="1">
      <c r="B211" s="33"/>
      <c r="C211" s="134" t="s">
        <v>441</v>
      </c>
      <c r="D211" s="134" t="s">
        <v>164</v>
      </c>
      <c r="E211" s="135" t="s">
        <v>1825</v>
      </c>
      <c r="F211" s="136" t="s">
        <v>1826</v>
      </c>
      <c r="G211" s="137" t="s">
        <v>1486</v>
      </c>
      <c r="H211" s="138">
        <v>135</v>
      </c>
      <c r="I211" s="139"/>
      <c r="J211" s="140">
        <f>ROUND(I211*H211,2)</f>
        <v>0</v>
      </c>
      <c r="K211" s="136" t="s">
        <v>1</v>
      </c>
      <c r="L211" s="33"/>
      <c r="M211" s="141" t="s">
        <v>1</v>
      </c>
      <c r="N211" s="142" t="s">
        <v>42</v>
      </c>
      <c r="P211" s="143">
        <f>O211*H211</f>
        <v>0</v>
      </c>
      <c r="Q211" s="143">
        <v>0</v>
      </c>
      <c r="R211" s="143">
        <f>Q211*H211</f>
        <v>0</v>
      </c>
      <c r="S211" s="143">
        <v>0</v>
      </c>
      <c r="T211" s="144">
        <f>S211*H211</f>
        <v>0</v>
      </c>
      <c r="AR211" s="145" t="s">
        <v>615</v>
      </c>
      <c r="AT211" s="145" t="s">
        <v>164</v>
      </c>
      <c r="AU211" s="145" t="s">
        <v>87</v>
      </c>
      <c r="AY211" s="18" t="s">
        <v>162</v>
      </c>
      <c r="BE211" s="146">
        <f>IF(N211="základní",J211,0)</f>
        <v>0</v>
      </c>
      <c r="BF211" s="146">
        <f>IF(N211="snížená",J211,0)</f>
        <v>0</v>
      </c>
      <c r="BG211" s="146">
        <f>IF(N211="zákl. přenesená",J211,0)</f>
        <v>0</v>
      </c>
      <c r="BH211" s="146">
        <f>IF(N211="sníž. přenesená",J211,0)</f>
        <v>0</v>
      </c>
      <c r="BI211" s="146">
        <f>IF(N211="nulová",J211,0)</f>
        <v>0</v>
      </c>
      <c r="BJ211" s="18" t="s">
        <v>85</v>
      </c>
      <c r="BK211" s="146">
        <f>ROUND(I211*H211,2)</f>
        <v>0</v>
      </c>
      <c r="BL211" s="18" t="s">
        <v>615</v>
      </c>
      <c r="BM211" s="145" t="s">
        <v>1827</v>
      </c>
    </row>
    <row r="212" spans="2:65" s="1" customFormat="1" ht="10.199999999999999">
      <c r="B212" s="33"/>
      <c r="D212" s="147" t="s">
        <v>171</v>
      </c>
      <c r="F212" s="148" t="s">
        <v>1826</v>
      </c>
      <c r="I212" s="149"/>
      <c r="L212" s="33"/>
      <c r="M212" s="150"/>
      <c r="T212" s="57"/>
      <c r="AT212" s="18" t="s">
        <v>171</v>
      </c>
      <c r="AU212" s="18" t="s">
        <v>87</v>
      </c>
    </row>
    <row r="213" spans="2:65" s="1" customFormat="1" ht="16.5" customHeight="1">
      <c r="B213" s="33"/>
      <c r="C213" s="134" t="s">
        <v>446</v>
      </c>
      <c r="D213" s="134" t="s">
        <v>164</v>
      </c>
      <c r="E213" s="135" t="s">
        <v>1828</v>
      </c>
      <c r="F213" s="136" t="s">
        <v>1829</v>
      </c>
      <c r="G213" s="137" t="s">
        <v>1486</v>
      </c>
      <c r="H213" s="138">
        <v>10</v>
      </c>
      <c r="I213" s="139"/>
      <c r="J213" s="140">
        <f>ROUND(I213*H213,2)</f>
        <v>0</v>
      </c>
      <c r="K213" s="136" t="s">
        <v>1</v>
      </c>
      <c r="L213" s="33"/>
      <c r="M213" s="141" t="s">
        <v>1</v>
      </c>
      <c r="N213" s="142" t="s">
        <v>42</v>
      </c>
      <c r="P213" s="143">
        <f>O213*H213</f>
        <v>0</v>
      </c>
      <c r="Q213" s="143">
        <v>0</v>
      </c>
      <c r="R213" s="143">
        <f>Q213*H213</f>
        <v>0</v>
      </c>
      <c r="S213" s="143">
        <v>0</v>
      </c>
      <c r="T213" s="144">
        <f>S213*H213</f>
        <v>0</v>
      </c>
      <c r="AR213" s="145" t="s">
        <v>615</v>
      </c>
      <c r="AT213" s="145" t="s">
        <v>164</v>
      </c>
      <c r="AU213" s="145" t="s">
        <v>87</v>
      </c>
      <c r="AY213" s="18" t="s">
        <v>162</v>
      </c>
      <c r="BE213" s="146">
        <f>IF(N213="základní",J213,0)</f>
        <v>0</v>
      </c>
      <c r="BF213" s="146">
        <f>IF(N213="snížená",J213,0)</f>
        <v>0</v>
      </c>
      <c r="BG213" s="146">
        <f>IF(N213="zákl. přenesená",J213,0)</f>
        <v>0</v>
      </c>
      <c r="BH213" s="146">
        <f>IF(N213="sníž. přenesená",J213,0)</f>
        <v>0</v>
      </c>
      <c r="BI213" s="146">
        <f>IF(N213="nulová",J213,0)</f>
        <v>0</v>
      </c>
      <c r="BJ213" s="18" t="s">
        <v>85</v>
      </c>
      <c r="BK213" s="146">
        <f>ROUND(I213*H213,2)</f>
        <v>0</v>
      </c>
      <c r="BL213" s="18" t="s">
        <v>615</v>
      </c>
      <c r="BM213" s="145" t="s">
        <v>1830</v>
      </c>
    </row>
    <row r="214" spans="2:65" s="1" customFormat="1" ht="10.199999999999999">
      <c r="B214" s="33"/>
      <c r="D214" s="147" t="s">
        <v>171</v>
      </c>
      <c r="F214" s="148" t="s">
        <v>1831</v>
      </c>
      <c r="I214" s="149"/>
      <c r="L214" s="33"/>
      <c r="M214" s="150"/>
      <c r="T214" s="57"/>
      <c r="AT214" s="18" t="s">
        <v>171</v>
      </c>
      <c r="AU214" s="18" t="s">
        <v>87</v>
      </c>
    </row>
    <row r="215" spans="2:65" s="1" customFormat="1" ht="16.5" customHeight="1">
      <c r="B215" s="33"/>
      <c r="C215" s="134" t="s">
        <v>451</v>
      </c>
      <c r="D215" s="134" t="s">
        <v>164</v>
      </c>
      <c r="E215" s="135" t="s">
        <v>1832</v>
      </c>
      <c r="F215" s="136" t="s">
        <v>1833</v>
      </c>
      <c r="G215" s="137" t="s">
        <v>1486</v>
      </c>
      <c r="H215" s="138">
        <v>5</v>
      </c>
      <c r="I215" s="139"/>
      <c r="J215" s="140">
        <f>ROUND(I215*H215,2)</f>
        <v>0</v>
      </c>
      <c r="K215" s="136" t="s">
        <v>1</v>
      </c>
      <c r="L215" s="33"/>
      <c r="M215" s="141" t="s">
        <v>1</v>
      </c>
      <c r="N215" s="142" t="s">
        <v>42</v>
      </c>
      <c r="P215" s="143">
        <f>O215*H215</f>
        <v>0</v>
      </c>
      <c r="Q215" s="143">
        <v>0</v>
      </c>
      <c r="R215" s="143">
        <f>Q215*H215</f>
        <v>0</v>
      </c>
      <c r="S215" s="143">
        <v>0</v>
      </c>
      <c r="T215" s="144">
        <f>S215*H215</f>
        <v>0</v>
      </c>
      <c r="AR215" s="145" t="s">
        <v>615</v>
      </c>
      <c r="AT215" s="145" t="s">
        <v>164</v>
      </c>
      <c r="AU215" s="145" t="s">
        <v>87</v>
      </c>
      <c r="AY215" s="18" t="s">
        <v>162</v>
      </c>
      <c r="BE215" s="146">
        <f>IF(N215="základní",J215,0)</f>
        <v>0</v>
      </c>
      <c r="BF215" s="146">
        <f>IF(N215="snížená",J215,0)</f>
        <v>0</v>
      </c>
      <c r="BG215" s="146">
        <f>IF(N215="zákl. přenesená",J215,0)</f>
        <v>0</v>
      </c>
      <c r="BH215" s="146">
        <f>IF(N215="sníž. přenesená",J215,0)</f>
        <v>0</v>
      </c>
      <c r="BI215" s="146">
        <f>IF(N215="nulová",J215,0)</f>
        <v>0</v>
      </c>
      <c r="BJ215" s="18" t="s">
        <v>85</v>
      </c>
      <c r="BK215" s="146">
        <f>ROUND(I215*H215,2)</f>
        <v>0</v>
      </c>
      <c r="BL215" s="18" t="s">
        <v>615</v>
      </c>
      <c r="BM215" s="145" t="s">
        <v>1834</v>
      </c>
    </row>
    <row r="216" spans="2:65" s="1" customFormat="1" ht="10.199999999999999">
      <c r="B216" s="33"/>
      <c r="D216" s="147" t="s">
        <v>171</v>
      </c>
      <c r="F216" s="148" t="s">
        <v>1835</v>
      </c>
      <c r="I216" s="149"/>
      <c r="L216" s="33"/>
      <c r="M216" s="150"/>
      <c r="T216" s="57"/>
      <c r="AT216" s="18" t="s">
        <v>171</v>
      </c>
      <c r="AU216" s="18" t="s">
        <v>87</v>
      </c>
    </row>
    <row r="217" spans="2:65" s="11" customFormat="1" ht="22.8" customHeight="1">
      <c r="B217" s="122"/>
      <c r="D217" s="123" t="s">
        <v>76</v>
      </c>
      <c r="E217" s="132" t="s">
        <v>1836</v>
      </c>
      <c r="F217" s="132" t="s">
        <v>1837</v>
      </c>
      <c r="I217" s="125"/>
      <c r="J217" s="133">
        <f>BK217</f>
        <v>0</v>
      </c>
      <c r="L217" s="122"/>
      <c r="M217" s="127"/>
      <c r="P217" s="128">
        <f>SUM(P218:P229)</f>
        <v>0</v>
      </c>
      <c r="R217" s="128">
        <f>SUM(R218:R229)</f>
        <v>0</v>
      </c>
      <c r="T217" s="129">
        <f>SUM(T218:T229)</f>
        <v>0</v>
      </c>
      <c r="AR217" s="123" t="s">
        <v>85</v>
      </c>
      <c r="AT217" s="130" t="s">
        <v>76</v>
      </c>
      <c r="AU217" s="130" t="s">
        <v>85</v>
      </c>
      <c r="AY217" s="123" t="s">
        <v>162</v>
      </c>
      <c r="BK217" s="131">
        <f>SUM(BK218:BK229)</f>
        <v>0</v>
      </c>
    </row>
    <row r="218" spans="2:65" s="1" customFormat="1" ht="24.15" customHeight="1">
      <c r="B218" s="33"/>
      <c r="C218" s="134" t="s">
        <v>457</v>
      </c>
      <c r="D218" s="134" t="s">
        <v>164</v>
      </c>
      <c r="E218" s="135" t="s">
        <v>1838</v>
      </c>
      <c r="F218" s="136" t="s">
        <v>1839</v>
      </c>
      <c r="G218" s="137" t="s">
        <v>167</v>
      </c>
      <c r="H218" s="138">
        <v>0.15</v>
      </c>
      <c r="I218" s="139"/>
      <c r="J218" s="140">
        <f>ROUND(I218*H218,2)</f>
        <v>0</v>
      </c>
      <c r="K218" s="136" t="s">
        <v>1</v>
      </c>
      <c r="L218" s="33"/>
      <c r="M218" s="141" t="s">
        <v>1</v>
      </c>
      <c r="N218" s="142" t="s">
        <v>42</v>
      </c>
      <c r="P218" s="143">
        <f>O218*H218</f>
        <v>0</v>
      </c>
      <c r="Q218" s="143">
        <v>0</v>
      </c>
      <c r="R218" s="143">
        <f>Q218*H218</f>
        <v>0</v>
      </c>
      <c r="S218" s="143">
        <v>0</v>
      </c>
      <c r="T218" s="144">
        <f>S218*H218</f>
        <v>0</v>
      </c>
      <c r="AR218" s="145" t="s">
        <v>615</v>
      </c>
      <c r="AT218" s="145" t="s">
        <v>164</v>
      </c>
      <c r="AU218" s="145" t="s">
        <v>87</v>
      </c>
      <c r="AY218" s="18" t="s">
        <v>162</v>
      </c>
      <c r="BE218" s="146">
        <f>IF(N218="základní",J218,0)</f>
        <v>0</v>
      </c>
      <c r="BF218" s="146">
        <f>IF(N218="snížená",J218,0)</f>
        <v>0</v>
      </c>
      <c r="BG218" s="146">
        <f>IF(N218="zákl. přenesená",J218,0)</f>
        <v>0</v>
      </c>
      <c r="BH218" s="146">
        <f>IF(N218="sníž. přenesená",J218,0)</f>
        <v>0</v>
      </c>
      <c r="BI218" s="146">
        <f>IF(N218="nulová",J218,0)</f>
        <v>0</v>
      </c>
      <c r="BJ218" s="18" t="s">
        <v>85</v>
      </c>
      <c r="BK218" s="146">
        <f>ROUND(I218*H218,2)</f>
        <v>0</v>
      </c>
      <c r="BL218" s="18" t="s">
        <v>615</v>
      </c>
      <c r="BM218" s="145" t="s">
        <v>1840</v>
      </c>
    </row>
    <row r="219" spans="2:65" s="1" customFormat="1" ht="10.199999999999999">
      <c r="B219" s="33"/>
      <c r="D219" s="147" t="s">
        <v>171</v>
      </c>
      <c r="F219" s="148" t="s">
        <v>1841</v>
      </c>
      <c r="I219" s="149"/>
      <c r="L219" s="33"/>
      <c r="M219" s="150"/>
      <c r="T219" s="57"/>
      <c r="AT219" s="18" t="s">
        <v>171</v>
      </c>
      <c r="AU219" s="18" t="s">
        <v>87</v>
      </c>
    </row>
    <row r="220" spans="2:65" s="1" customFormat="1" ht="24.15" customHeight="1">
      <c r="B220" s="33"/>
      <c r="C220" s="134" t="s">
        <v>462</v>
      </c>
      <c r="D220" s="134" t="s">
        <v>164</v>
      </c>
      <c r="E220" s="135" t="s">
        <v>1842</v>
      </c>
      <c r="F220" s="136" t="s">
        <v>1843</v>
      </c>
      <c r="G220" s="137" t="s">
        <v>167</v>
      </c>
      <c r="H220" s="138">
        <v>0.2</v>
      </c>
      <c r="I220" s="139"/>
      <c r="J220" s="140">
        <f>ROUND(I220*H220,2)</f>
        <v>0</v>
      </c>
      <c r="K220" s="136" t="s">
        <v>1</v>
      </c>
      <c r="L220" s="33"/>
      <c r="M220" s="141" t="s">
        <v>1</v>
      </c>
      <c r="N220" s="142" t="s">
        <v>42</v>
      </c>
      <c r="P220" s="143">
        <f>O220*H220</f>
        <v>0</v>
      </c>
      <c r="Q220" s="143">
        <v>0</v>
      </c>
      <c r="R220" s="143">
        <f>Q220*H220</f>
        <v>0</v>
      </c>
      <c r="S220" s="143">
        <v>0</v>
      </c>
      <c r="T220" s="144">
        <f>S220*H220</f>
        <v>0</v>
      </c>
      <c r="AR220" s="145" t="s">
        <v>615</v>
      </c>
      <c r="AT220" s="145" t="s">
        <v>164</v>
      </c>
      <c r="AU220" s="145" t="s">
        <v>87</v>
      </c>
      <c r="AY220" s="18" t="s">
        <v>162</v>
      </c>
      <c r="BE220" s="146">
        <f>IF(N220="základní",J220,0)</f>
        <v>0</v>
      </c>
      <c r="BF220" s="146">
        <f>IF(N220="snížená",J220,0)</f>
        <v>0</v>
      </c>
      <c r="BG220" s="146">
        <f>IF(N220="zákl. přenesená",J220,0)</f>
        <v>0</v>
      </c>
      <c r="BH220" s="146">
        <f>IF(N220="sníž. přenesená",J220,0)</f>
        <v>0</v>
      </c>
      <c r="BI220" s="146">
        <f>IF(N220="nulová",J220,0)</f>
        <v>0</v>
      </c>
      <c r="BJ220" s="18" t="s">
        <v>85</v>
      </c>
      <c r="BK220" s="146">
        <f>ROUND(I220*H220,2)</f>
        <v>0</v>
      </c>
      <c r="BL220" s="18" t="s">
        <v>615</v>
      </c>
      <c r="BM220" s="145" t="s">
        <v>1844</v>
      </c>
    </row>
    <row r="221" spans="2:65" s="1" customFormat="1" ht="10.199999999999999">
      <c r="B221" s="33"/>
      <c r="D221" s="147" t="s">
        <v>171</v>
      </c>
      <c r="F221" s="148" t="s">
        <v>1845</v>
      </c>
      <c r="I221" s="149"/>
      <c r="L221" s="33"/>
      <c r="M221" s="150"/>
      <c r="T221" s="57"/>
      <c r="AT221" s="18" t="s">
        <v>171</v>
      </c>
      <c r="AU221" s="18" t="s">
        <v>87</v>
      </c>
    </row>
    <row r="222" spans="2:65" s="1" customFormat="1" ht="24.15" customHeight="1">
      <c r="B222" s="33"/>
      <c r="C222" s="134" t="s">
        <v>468</v>
      </c>
      <c r="D222" s="134" t="s">
        <v>164</v>
      </c>
      <c r="E222" s="135" t="s">
        <v>1846</v>
      </c>
      <c r="F222" s="136" t="s">
        <v>1847</v>
      </c>
      <c r="G222" s="137" t="s">
        <v>167</v>
      </c>
      <c r="H222" s="138">
        <v>0.1</v>
      </c>
      <c r="I222" s="139"/>
      <c r="J222" s="140">
        <f>ROUND(I222*H222,2)</f>
        <v>0</v>
      </c>
      <c r="K222" s="136" t="s">
        <v>1</v>
      </c>
      <c r="L222" s="33"/>
      <c r="M222" s="141" t="s">
        <v>1</v>
      </c>
      <c r="N222" s="142" t="s">
        <v>42</v>
      </c>
      <c r="P222" s="143">
        <f>O222*H222</f>
        <v>0</v>
      </c>
      <c r="Q222" s="143">
        <v>0</v>
      </c>
      <c r="R222" s="143">
        <f>Q222*H222</f>
        <v>0</v>
      </c>
      <c r="S222" s="143">
        <v>0</v>
      </c>
      <c r="T222" s="144">
        <f>S222*H222</f>
        <v>0</v>
      </c>
      <c r="AR222" s="145" t="s">
        <v>615</v>
      </c>
      <c r="AT222" s="145" t="s">
        <v>164</v>
      </c>
      <c r="AU222" s="145" t="s">
        <v>87</v>
      </c>
      <c r="AY222" s="18" t="s">
        <v>162</v>
      </c>
      <c r="BE222" s="146">
        <f>IF(N222="základní",J222,0)</f>
        <v>0</v>
      </c>
      <c r="BF222" s="146">
        <f>IF(N222="snížená",J222,0)</f>
        <v>0</v>
      </c>
      <c r="BG222" s="146">
        <f>IF(N222="zákl. přenesená",J222,0)</f>
        <v>0</v>
      </c>
      <c r="BH222" s="146">
        <f>IF(N222="sníž. přenesená",J222,0)</f>
        <v>0</v>
      </c>
      <c r="BI222" s="146">
        <f>IF(N222="nulová",J222,0)</f>
        <v>0</v>
      </c>
      <c r="BJ222" s="18" t="s">
        <v>85</v>
      </c>
      <c r="BK222" s="146">
        <f>ROUND(I222*H222,2)</f>
        <v>0</v>
      </c>
      <c r="BL222" s="18" t="s">
        <v>615</v>
      </c>
      <c r="BM222" s="145" t="s">
        <v>1848</v>
      </c>
    </row>
    <row r="223" spans="2:65" s="1" customFormat="1" ht="10.199999999999999">
      <c r="B223" s="33"/>
      <c r="D223" s="147" t="s">
        <v>171</v>
      </c>
      <c r="F223" s="148" t="s">
        <v>1849</v>
      </c>
      <c r="I223" s="149"/>
      <c r="L223" s="33"/>
      <c r="M223" s="150"/>
      <c r="T223" s="57"/>
      <c r="AT223" s="18" t="s">
        <v>171</v>
      </c>
      <c r="AU223" s="18" t="s">
        <v>87</v>
      </c>
    </row>
    <row r="224" spans="2:65" s="1" customFormat="1" ht="16.5" customHeight="1">
      <c r="B224" s="33"/>
      <c r="C224" s="134" t="s">
        <v>471</v>
      </c>
      <c r="D224" s="134" t="s">
        <v>164</v>
      </c>
      <c r="E224" s="135" t="s">
        <v>1850</v>
      </c>
      <c r="F224" s="136" t="s">
        <v>1851</v>
      </c>
      <c r="G224" s="137" t="s">
        <v>1486</v>
      </c>
      <c r="H224" s="138">
        <v>1</v>
      </c>
      <c r="I224" s="139"/>
      <c r="J224" s="140">
        <f>ROUND(I224*H224,2)</f>
        <v>0</v>
      </c>
      <c r="K224" s="136" t="s">
        <v>1</v>
      </c>
      <c r="L224" s="33"/>
      <c r="M224" s="141" t="s">
        <v>1</v>
      </c>
      <c r="N224" s="142" t="s">
        <v>42</v>
      </c>
      <c r="P224" s="143">
        <f>O224*H224</f>
        <v>0</v>
      </c>
      <c r="Q224" s="143">
        <v>0</v>
      </c>
      <c r="R224" s="143">
        <f>Q224*H224</f>
        <v>0</v>
      </c>
      <c r="S224" s="143">
        <v>0</v>
      </c>
      <c r="T224" s="144">
        <f>S224*H224</f>
        <v>0</v>
      </c>
      <c r="AR224" s="145" t="s">
        <v>615</v>
      </c>
      <c r="AT224" s="145" t="s">
        <v>164</v>
      </c>
      <c r="AU224" s="145" t="s">
        <v>87</v>
      </c>
      <c r="AY224" s="18" t="s">
        <v>162</v>
      </c>
      <c r="BE224" s="146">
        <f>IF(N224="základní",J224,0)</f>
        <v>0</v>
      </c>
      <c r="BF224" s="146">
        <f>IF(N224="snížená",J224,0)</f>
        <v>0</v>
      </c>
      <c r="BG224" s="146">
        <f>IF(N224="zákl. přenesená",J224,0)</f>
        <v>0</v>
      </c>
      <c r="BH224" s="146">
        <f>IF(N224="sníž. přenesená",J224,0)</f>
        <v>0</v>
      </c>
      <c r="BI224" s="146">
        <f>IF(N224="nulová",J224,0)</f>
        <v>0</v>
      </c>
      <c r="BJ224" s="18" t="s">
        <v>85</v>
      </c>
      <c r="BK224" s="146">
        <f>ROUND(I224*H224,2)</f>
        <v>0</v>
      </c>
      <c r="BL224" s="18" t="s">
        <v>615</v>
      </c>
      <c r="BM224" s="145" t="s">
        <v>1852</v>
      </c>
    </row>
    <row r="225" spans="2:65" s="1" customFormat="1" ht="10.199999999999999">
      <c r="B225" s="33"/>
      <c r="D225" s="147" t="s">
        <v>171</v>
      </c>
      <c r="F225" s="148" t="s">
        <v>1851</v>
      </c>
      <c r="I225" s="149"/>
      <c r="L225" s="33"/>
      <c r="M225" s="150"/>
      <c r="T225" s="57"/>
      <c r="AT225" s="18" t="s">
        <v>171</v>
      </c>
      <c r="AU225" s="18" t="s">
        <v>87</v>
      </c>
    </row>
    <row r="226" spans="2:65" s="1" customFormat="1" ht="16.5" customHeight="1">
      <c r="B226" s="33"/>
      <c r="C226" s="134" t="s">
        <v>476</v>
      </c>
      <c r="D226" s="134" t="s">
        <v>164</v>
      </c>
      <c r="E226" s="135" t="s">
        <v>1853</v>
      </c>
      <c r="F226" s="136" t="s">
        <v>1854</v>
      </c>
      <c r="G226" s="137" t="s">
        <v>167</v>
      </c>
      <c r="H226" s="138">
        <v>5</v>
      </c>
      <c r="I226" s="139"/>
      <c r="J226" s="140">
        <f>ROUND(I226*H226,2)</f>
        <v>0</v>
      </c>
      <c r="K226" s="136" t="s">
        <v>1</v>
      </c>
      <c r="L226" s="33"/>
      <c r="M226" s="141" t="s">
        <v>1</v>
      </c>
      <c r="N226" s="142" t="s">
        <v>42</v>
      </c>
      <c r="P226" s="143">
        <f>O226*H226</f>
        <v>0</v>
      </c>
      <c r="Q226" s="143">
        <v>0</v>
      </c>
      <c r="R226" s="143">
        <f>Q226*H226</f>
        <v>0</v>
      </c>
      <c r="S226" s="143">
        <v>0</v>
      </c>
      <c r="T226" s="144">
        <f>S226*H226</f>
        <v>0</v>
      </c>
      <c r="AR226" s="145" t="s">
        <v>615</v>
      </c>
      <c r="AT226" s="145" t="s">
        <v>164</v>
      </c>
      <c r="AU226" s="145" t="s">
        <v>87</v>
      </c>
      <c r="AY226" s="18" t="s">
        <v>162</v>
      </c>
      <c r="BE226" s="146">
        <f>IF(N226="základní",J226,0)</f>
        <v>0</v>
      </c>
      <c r="BF226" s="146">
        <f>IF(N226="snížená",J226,0)</f>
        <v>0</v>
      </c>
      <c r="BG226" s="146">
        <f>IF(N226="zákl. přenesená",J226,0)</f>
        <v>0</v>
      </c>
      <c r="BH226" s="146">
        <f>IF(N226="sníž. přenesená",J226,0)</f>
        <v>0</v>
      </c>
      <c r="BI226" s="146">
        <f>IF(N226="nulová",J226,0)</f>
        <v>0</v>
      </c>
      <c r="BJ226" s="18" t="s">
        <v>85</v>
      </c>
      <c r="BK226" s="146">
        <f>ROUND(I226*H226,2)</f>
        <v>0</v>
      </c>
      <c r="BL226" s="18" t="s">
        <v>615</v>
      </c>
      <c r="BM226" s="145" t="s">
        <v>1855</v>
      </c>
    </row>
    <row r="227" spans="2:65" s="1" customFormat="1" ht="10.199999999999999">
      <c r="B227" s="33"/>
      <c r="D227" s="147" t="s">
        <v>171</v>
      </c>
      <c r="F227" s="148" t="s">
        <v>1854</v>
      </c>
      <c r="I227" s="149"/>
      <c r="L227" s="33"/>
      <c r="M227" s="150"/>
      <c r="T227" s="57"/>
      <c r="AT227" s="18" t="s">
        <v>171</v>
      </c>
      <c r="AU227" s="18" t="s">
        <v>87</v>
      </c>
    </row>
    <row r="228" spans="2:65" s="1" customFormat="1" ht="16.5" customHeight="1">
      <c r="B228" s="33"/>
      <c r="C228" s="134" t="s">
        <v>482</v>
      </c>
      <c r="D228" s="134" t="s">
        <v>164</v>
      </c>
      <c r="E228" s="135" t="s">
        <v>1856</v>
      </c>
      <c r="F228" s="136" t="s">
        <v>1857</v>
      </c>
      <c r="G228" s="137" t="s">
        <v>1486</v>
      </c>
      <c r="H228" s="138">
        <v>5</v>
      </c>
      <c r="I228" s="139"/>
      <c r="J228" s="140">
        <f>ROUND(I228*H228,2)</f>
        <v>0</v>
      </c>
      <c r="K228" s="136" t="s">
        <v>1</v>
      </c>
      <c r="L228" s="33"/>
      <c r="M228" s="141" t="s">
        <v>1</v>
      </c>
      <c r="N228" s="142" t="s">
        <v>42</v>
      </c>
      <c r="P228" s="143">
        <f>O228*H228</f>
        <v>0</v>
      </c>
      <c r="Q228" s="143">
        <v>0</v>
      </c>
      <c r="R228" s="143">
        <f>Q228*H228</f>
        <v>0</v>
      </c>
      <c r="S228" s="143">
        <v>0</v>
      </c>
      <c r="T228" s="144">
        <f>S228*H228</f>
        <v>0</v>
      </c>
      <c r="AR228" s="145" t="s">
        <v>615</v>
      </c>
      <c r="AT228" s="145" t="s">
        <v>164</v>
      </c>
      <c r="AU228" s="145" t="s">
        <v>87</v>
      </c>
      <c r="AY228" s="18" t="s">
        <v>162</v>
      </c>
      <c r="BE228" s="146">
        <f>IF(N228="základní",J228,0)</f>
        <v>0</v>
      </c>
      <c r="BF228" s="146">
        <f>IF(N228="snížená",J228,0)</f>
        <v>0</v>
      </c>
      <c r="BG228" s="146">
        <f>IF(N228="zákl. přenesená",J228,0)</f>
        <v>0</v>
      </c>
      <c r="BH228" s="146">
        <f>IF(N228="sníž. přenesená",J228,0)</f>
        <v>0</v>
      </c>
      <c r="BI228" s="146">
        <f>IF(N228="nulová",J228,0)</f>
        <v>0</v>
      </c>
      <c r="BJ228" s="18" t="s">
        <v>85</v>
      </c>
      <c r="BK228" s="146">
        <f>ROUND(I228*H228,2)</f>
        <v>0</v>
      </c>
      <c r="BL228" s="18" t="s">
        <v>615</v>
      </c>
      <c r="BM228" s="145" t="s">
        <v>1858</v>
      </c>
    </row>
    <row r="229" spans="2:65" s="1" customFormat="1" ht="10.199999999999999">
      <c r="B229" s="33"/>
      <c r="D229" s="147" t="s">
        <v>171</v>
      </c>
      <c r="F229" s="148" t="s">
        <v>1857</v>
      </c>
      <c r="I229" s="149"/>
      <c r="L229" s="33"/>
      <c r="M229" s="150"/>
      <c r="T229" s="57"/>
      <c r="AT229" s="18" t="s">
        <v>171</v>
      </c>
      <c r="AU229" s="18" t="s">
        <v>87</v>
      </c>
    </row>
    <row r="230" spans="2:65" s="11" customFormat="1" ht="22.8" customHeight="1">
      <c r="B230" s="122"/>
      <c r="D230" s="123" t="s">
        <v>76</v>
      </c>
      <c r="E230" s="132" t="s">
        <v>1859</v>
      </c>
      <c r="F230" s="132" t="s">
        <v>1860</v>
      </c>
      <c r="I230" s="125"/>
      <c r="J230" s="133">
        <f>BK230</f>
        <v>0</v>
      </c>
      <c r="L230" s="122"/>
      <c r="M230" s="127"/>
      <c r="P230" s="128">
        <f>SUM(P231:P274)</f>
        <v>0</v>
      </c>
      <c r="R230" s="128">
        <f>SUM(R231:R274)</f>
        <v>0</v>
      </c>
      <c r="T230" s="129">
        <f>SUM(T231:T274)</f>
        <v>0</v>
      </c>
      <c r="AR230" s="123" t="s">
        <v>85</v>
      </c>
      <c r="AT230" s="130" t="s">
        <v>76</v>
      </c>
      <c r="AU230" s="130" t="s">
        <v>85</v>
      </c>
      <c r="AY230" s="123" t="s">
        <v>162</v>
      </c>
      <c r="BK230" s="131">
        <f>SUM(BK231:BK274)</f>
        <v>0</v>
      </c>
    </row>
    <row r="231" spans="2:65" s="1" customFormat="1" ht="24.15" customHeight="1">
      <c r="B231" s="33"/>
      <c r="C231" s="134" t="s">
        <v>487</v>
      </c>
      <c r="D231" s="134" t="s">
        <v>164</v>
      </c>
      <c r="E231" s="135" t="s">
        <v>1861</v>
      </c>
      <c r="F231" s="136" t="s">
        <v>1862</v>
      </c>
      <c r="G231" s="137" t="s">
        <v>504</v>
      </c>
      <c r="H231" s="138">
        <v>90</v>
      </c>
      <c r="I231" s="139"/>
      <c r="J231" s="140">
        <f>ROUND(I231*H231,2)</f>
        <v>0</v>
      </c>
      <c r="K231" s="136" t="s">
        <v>1</v>
      </c>
      <c r="L231" s="33"/>
      <c r="M231" s="141" t="s">
        <v>1</v>
      </c>
      <c r="N231" s="142" t="s">
        <v>42</v>
      </c>
      <c r="P231" s="143">
        <f>O231*H231</f>
        <v>0</v>
      </c>
      <c r="Q231" s="143">
        <v>0</v>
      </c>
      <c r="R231" s="143">
        <f>Q231*H231</f>
        <v>0</v>
      </c>
      <c r="S231" s="143">
        <v>0</v>
      </c>
      <c r="T231" s="144">
        <f>S231*H231</f>
        <v>0</v>
      </c>
      <c r="AR231" s="145" t="s">
        <v>615</v>
      </c>
      <c r="AT231" s="145" t="s">
        <v>164</v>
      </c>
      <c r="AU231" s="145" t="s">
        <v>87</v>
      </c>
      <c r="AY231" s="18" t="s">
        <v>162</v>
      </c>
      <c r="BE231" s="146">
        <f>IF(N231="základní",J231,0)</f>
        <v>0</v>
      </c>
      <c r="BF231" s="146">
        <f>IF(N231="snížená",J231,0)</f>
        <v>0</v>
      </c>
      <c r="BG231" s="146">
        <f>IF(N231="zákl. přenesená",J231,0)</f>
        <v>0</v>
      </c>
      <c r="BH231" s="146">
        <f>IF(N231="sníž. přenesená",J231,0)</f>
        <v>0</v>
      </c>
      <c r="BI231" s="146">
        <f>IF(N231="nulová",J231,0)</f>
        <v>0</v>
      </c>
      <c r="BJ231" s="18" t="s">
        <v>85</v>
      </c>
      <c r="BK231" s="146">
        <f>ROUND(I231*H231,2)</f>
        <v>0</v>
      </c>
      <c r="BL231" s="18" t="s">
        <v>615</v>
      </c>
      <c r="BM231" s="145" t="s">
        <v>1863</v>
      </c>
    </row>
    <row r="232" spans="2:65" s="1" customFormat="1" ht="10.199999999999999">
      <c r="B232" s="33"/>
      <c r="D232" s="147" t="s">
        <v>171</v>
      </c>
      <c r="F232" s="148" t="s">
        <v>1864</v>
      </c>
      <c r="I232" s="149"/>
      <c r="L232" s="33"/>
      <c r="M232" s="150"/>
      <c r="T232" s="57"/>
      <c r="AT232" s="18" t="s">
        <v>171</v>
      </c>
      <c r="AU232" s="18" t="s">
        <v>87</v>
      </c>
    </row>
    <row r="233" spans="2:65" s="1" customFormat="1" ht="16.5" customHeight="1">
      <c r="B233" s="33"/>
      <c r="C233" s="134" t="s">
        <v>493</v>
      </c>
      <c r="D233" s="134" t="s">
        <v>164</v>
      </c>
      <c r="E233" s="135" t="s">
        <v>1865</v>
      </c>
      <c r="F233" s="136" t="s">
        <v>1866</v>
      </c>
      <c r="G233" s="137" t="s">
        <v>504</v>
      </c>
      <c r="H233" s="138">
        <v>5</v>
      </c>
      <c r="I233" s="139"/>
      <c r="J233" s="140">
        <f>ROUND(I233*H233,2)</f>
        <v>0</v>
      </c>
      <c r="K233" s="136" t="s">
        <v>1</v>
      </c>
      <c r="L233" s="33"/>
      <c r="M233" s="141" t="s">
        <v>1</v>
      </c>
      <c r="N233" s="142" t="s">
        <v>42</v>
      </c>
      <c r="P233" s="143">
        <f>O233*H233</f>
        <v>0</v>
      </c>
      <c r="Q233" s="143">
        <v>0</v>
      </c>
      <c r="R233" s="143">
        <f>Q233*H233</f>
        <v>0</v>
      </c>
      <c r="S233" s="143">
        <v>0</v>
      </c>
      <c r="T233" s="144">
        <f>S233*H233</f>
        <v>0</v>
      </c>
      <c r="AR233" s="145" t="s">
        <v>615</v>
      </c>
      <c r="AT233" s="145" t="s">
        <v>164</v>
      </c>
      <c r="AU233" s="145" t="s">
        <v>87</v>
      </c>
      <c r="AY233" s="18" t="s">
        <v>162</v>
      </c>
      <c r="BE233" s="146">
        <f>IF(N233="základní",J233,0)</f>
        <v>0</v>
      </c>
      <c r="BF233" s="146">
        <f>IF(N233="snížená",J233,0)</f>
        <v>0</v>
      </c>
      <c r="BG233" s="146">
        <f>IF(N233="zákl. přenesená",J233,0)</f>
        <v>0</v>
      </c>
      <c r="BH233" s="146">
        <f>IF(N233="sníž. přenesená",J233,0)</f>
        <v>0</v>
      </c>
      <c r="BI233" s="146">
        <f>IF(N233="nulová",J233,0)</f>
        <v>0</v>
      </c>
      <c r="BJ233" s="18" t="s">
        <v>85</v>
      </c>
      <c r="BK233" s="146">
        <f>ROUND(I233*H233,2)</f>
        <v>0</v>
      </c>
      <c r="BL233" s="18" t="s">
        <v>615</v>
      </c>
      <c r="BM233" s="145" t="s">
        <v>1867</v>
      </c>
    </row>
    <row r="234" spans="2:65" s="1" customFormat="1" ht="10.199999999999999">
      <c r="B234" s="33"/>
      <c r="D234" s="147" t="s">
        <v>171</v>
      </c>
      <c r="F234" s="148" t="s">
        <v>1866</v>
      </c>
      <c r="I234" s="149"/>
      <c r="L234" s="33"/>
      <c r="M234" s="150"/>
      <c r="T234" s="57"/>
      <c r="AT234" s="18" t="s">
        <v>171</v>
      </c>
      <c r="AU234" s="18" t="s">
        <v>87</v>
      </c>
    </row>
    <row r="235" spans="2:65" s="1" customFormat="1" ht="16.5" customHeight="1">
      <c r="B235" s="33"/>
      <c r="C235" s="134" t="s">
        <v>501</v>
      </c>
      <c r="D235" s="134" t="s">
        <v>164</v>
      </c>
      <c r="E235" s="135" t="s">
        <v>1868</v>
      </c>
      <c r="F235" s="136" t="s">
        <v>1869</v>
      </c>
      <c r="G235" s="137" t="s">
        <v>504</v>
      </c>
      <c r="H235" s="138">
        <v>320</v>
      </c>
      <c r="I235" s="139"/>
      <c r="J235" s="140">
        <f>ROUND(I235*H235,2)</f>
        <v>0</v>
      </c>
      <c r="K235" s="136" t="s">
        <v>1</v>
      </c>
      <c r="L235" s="33"/>
      <c r="M235" s="141" t="s">
        <v>1</v>
      </c>
      <c r="N235" s="142" t="s">
        <v>42</v>
      </c>
      <c r="P235" s="143">
        <f>O235*H235</f>
        <v>0</v>
      </c>
      <c r="Q235" s="143">
        <v>0</v>
      </c>
      <c r="R235" s="143">
        <f>Q235*H235</f>
        <v>0</v>
      </c>
      <c r="S235" s="143">
        <v>0</v>
      </c>
      <c r="T235" s="144">
        <f>S235*H235</f>
        <v>0</v>
      </c>
      <c r="AR235" s="145" t="s">
        <v>615</v>
      </c>
      <c r="AT235" s="145" t="s">
        <v>164</v>
      </c>
      <c r="AU235" s="145" t="s">
        <v>87</v>
      </c>
      <c r="AY235" s="18" t="s">
        <v>162</v>
      </c>
      <c r="BE235" s="146">
        <f>IF(N235="základní",J235,0)</f>
        <v>0</v>
      </c>
      <c r="BF235" s="146">
        <f>IF(N235="snížená",J235,0)</f>
        <v>0</v>
      </c>
      <c r="BG235" s="146">
        <f>IF(N235="zákl. přenesená",J235,0)</f>
        <v>0</v>
      </c>
      <c r="BH235" s="146">
        <f>IF(N235="sníž. přenesená",J235,0)</f>
        <v>0</v>
      </c>
      <c r="BI235" s="146">
        <f>IF(N235="nulová",J235,0)</f>
        <v>0</v>
      </c>
      <c r="BJ235" s="18" t="s">
        <v>85</v>
      </c>
      <c r="BK235" s="146">
        <f>ROUND(I235*H235,2)</f>
        <v>0</v>
      </c>
      <c r="BL235" s="18" t="s">
        <v>615</v>
      </c>
      <c r="BM235" s="145" t="s">
        <v>1870</v>
      </c>
    </row>
    <row r="236" spans="2:65" s="1" customFormat="1" ht="10.199999999999999">
      <c r="B236" s="33"/>
      <c r="D236" s="147" t="s">
        <v>171</v>
      </c>
      <c r="F236" s="148" t="s">
        <v>1869</v>
      </c>
      <c r="I236" s="149"/>
      <c r="L236" s="33"/>
      <c r="M236" s="150"/>
      <c r="T236" s="57"/>
      <c r="AT236" s="18" t="s">
        <v>171</v>
      </c>
      <c r="AU236" s="18" t="s">
        <v>87</v>
      </c>
    </row>
    <row r="237" spans="2:65" s="1" customFormat="1" ht="24.15" customHeight="1">
      <c r="B237" s="33"/>
      <c r="C237" s="134" t="s">
        <v>507</v>
      </c>
      <c r="D237" s="134" t="s">
        <v>164</v>
      </c>
      <c r="E237" s="135" t="s">
        <v>1871</v>
      </c>
      <c r="F237" s="136" t="s">
        <v>1872</v>
      </c>
      <c r="G237" s="137" t="s">
        <v>1486</v>
      </c>
      <c r="H237" s="138">
        <v>120</v>
      </c>
      <c r="I237" s="139"/>
      <c r="J237" s="140">
        <f>ROUND(I237*H237,2)</f>
        <v>0</v>
      </c>
      <c r="K237" s="136" t="s">
        <v>1</v>
      </c>
      <c r="L237" s="33"/>
      <c r="M237" s="141" t="s">
        <v>1</v>
      </c>
      <c r="N237" s="142" t="s">
        <v>42</v>
      </c>
      <c r="P237" s="143">
        <f>O237*H237</f>
        <v>0</v>
      </c>
      <c r="Q237" s="143">
        <v>0</v>
      </c>
      <c r="R237" s="143">
        <f>Q237*H237</f>
        <v>0</v>
      </c>
      <c r="S237" s="143">
        <v>0</v>
      </c>
      <c r="T237" s="144">
        <f>S237*H237</f>
        <v>0</v>
      </c>
      <c r="AR237" s="145" t="s">
        <v>615</v>
      </c>
      <c r="AT237" s="145" t="s">
        <v>164</v>
      </c>
      <c r="AU237" s="145" t="s">
        <v>87</v>
      </c>
      <c r="AY237" s="18" t="s">
        <v>162</v>
      </c>
      <c r="BE237" s="146">
        <f>IF(N237="základní",J237,0)</f>
        <v>0</v>
      </c>
      <c r="BF237" s="146">
        <f>IF(N237="snížená",J237,0)</f>
        <v>0</v>
      </c>
      <c r="BG237" s="146">
        <f>IF(N237="zákl. přenesená",J237,0)</f>
        <v>0</v>
      </c>
      <c r="BH237" s="146">
        <f>IF(N237="sníž. přenesená",J237,0)</f>
        <v>0</v>
      </c>
      <c r="BI237" s="146">
        <f>IF(N237="nulová",J237,0)</f>
        <v>0</v>
      </c>
      <c r="BJ237" s="18" t="s">
        <v>85</v>
      </c>
      <c r="BK237" s="146">
        <f>ROUND(I237*H237,2)</f>
        <v>0</v>
      </c>
      <c r="BL237" s="18" t="s">
        <v>615</v>
      </c>
      <c r="BM237" s="145" t="s">
        <v>1873</v>
      </c>
    </row>
    <row r="238" spans="2:65" s="1" customFormat="1" ht="10.199999999999999">
      <c r="B238" s="33"/>
      <c r="D238" s="147" t="s">
        <v>171</v>
      </c>
      <c r="F238" s="148" t="s">
        <v>1874</v>
      </c>
      <c r="I238" s="149"/>
      <c r="L238" s="33"/>
      <c r="M238" s="150"/>
      <c r="T238" s="57"/>
      <c r="AT238" s="18" t="s">
        <v>171</v>
      </c>
      <c r="AU238" s="18" t="s">
        <v>87</v>
      </c>
    </row>
    <row r="239" spans="2:65" s="1" customFormat="1" ht="16.5" customHeight="1">
      <c r="B239" s="33"/>
      <c r="C239" s="134" t="s">
        <v>512</v>
      </c>
      <c r="D239" s="134" t="s">
        <v>164</v>
      </c>
      <c r="E239" s="135" t="s">
        <v>1875</v>
      </c>
      <c r="F239" s="136" t="s">
        <v>1876</v>
      </c>
      <c r="G239" s="137" t="s">
        <v>1486</v>
      </c>
      <c r="H239" s="138">
        <v>16</v>
      </c>
      <c r="I239" s="139"/>
      <c r="J239" s="140">
        <f>ROUND(I239*H239,2)</f>
        <v>0</v>
      </c>
      <c r="K239" s="136" t="s">
        <v>1</v>
      </c>
      <c r="L239" s="33"/>
      <c r="M239" s="141" t="s">
        <v>1</v>
      </c>
      <c r="N239" s="142" t="s">
        <v>42</v>
      </c>
      <c r="P239" s="143">
        <f>O239*H239</f>
        <v>0</v>
      </c>
      <c r="Q239" s="143">
        <v>0</v>
      </c>
      <c r="R239" s="143">
        <f>Q239*H239</f>
        <v>0</v>
      </c>
      <c r="S239" s="143">
        <v>0</v>
      </c>
      <c r="T239" s="144">
        <f>S239*H239</f>
        <v>0</v>
      </c>
      <c r="AR239" s="145" t="s">
        <v>615</v>
      </c>
      <c r="AT239" s="145" t="s">
        <v>164</v>
      </c>
      <c r="AU239" s="145" t="s">
        <v>87</v>
      </c>
      <c r="AY239" s="18" t="s">
        <v>162</v>
      </c>
      <c r="BE239" s="146">
        <f>IF(N239="základní",J239,0)</f>
        <v>0</v>
      </c>
      <c r="BF239" s="146">
        <f>IF(N239="snížená",J239,0)</f>
        <v>0</v>
      </c>
      <c r="BG239" s="146">
        <f>IF(N239="zákl. přenesená",J239,0)</f>
        <v>0</v>
      </c>
      <c r="BH239" s="146">
        <f>IF(N239="sníž. přenesená",J239,0)</f>
        <v>0</v>
      </c>
      <c r="BI239" s="146">
        <f>IF(N239="nulová",J239,0)</f>
        <v>0</v>
      </c>
      <c r="BJ239" s="18" t="s">
        <v>85</v>
      </c>
      <c r="BK239" s="146">
        <f>ROUND(I239*H239,2)</f>
        <v>0</v>
      </c>
      <c r="BL239" s="18" t="s">
        <v>615</v>
      </c>
      <c r="BM239" s="145" t="s">
        <v>1877</v>
      </c>
    </row>
    <row r="240" spans="2:65" s="1" customFormat="1" ht="10.199999999999999">
      <c r="B240" s="33"/>
      <c r="D240" s="147" t="s">
        <v>171</v>
      </c>
      <c r="F240" s="148" t="s">
        <v>1878</v>
      </c>
      <c r="I240" s="149"/>
      <c r="L240" s="33"/>
      <c r="M240" s="150"/>
      <c r="T240" s="57"/>
      <c r="AT240" s="18" t="s">
        <v>171</v>
      </c>
      <c r="AU240" s="18" t="s">
        <v>87</v>
      </c>
    </row>
    <row r="241" spans="2:65" s="1" customFormat="1" ht="24.15" customHeight="1">
      <c r="B241" s="33"/>
      <c r="C241" s="134" t="s">
        <v>517</v>
      </c>
      <c r="D241" s="134" t="s">
        <v>164</v>
      </c>
      <c r="E241" s="135" t="s">
        <v>1879</v>
      </c>
      <c r="F241" s="136" t="s">
        <v>1880</v>
      </c>
      <c r="G241" s="137" t="s">
        <v>504</v>
      </c>
      <c r="H241" s="138">
        <v>10</v>
      </c>
      <c r="I241" s="139"/>
      <c r="J241" s="140">
        <f>ROUND(I241*H241,2)</f>
        <v>0</v>
      </c>
      <c r="K241" s="136" t="s">
        <v>1</v>
      </c>
      <c r="L241" s="33"/>
      <c r="M241" s="141" t="s">
        <v>1</v>
      </c>
      <c r="N241" s="142" t="s">
        <v>42</v>
      </c>
      <c r="P241" s="143">
        <f>O241*H241</f>
        <v>0</v>
      </c>
      <c r="Q241" s="143">
        <v>0</v>
      </c>
      <c r="R241" s="143">
        <f>Q241*H241</f>
        <v>0</v>
      </c>
      <c r="S241" s="143">
        <v>0</v>
      </c>
      <c r="T241" s="144">
        <f>S241*H241</f>
        <v>0</v>
      </c>
      <c r="AR241" s="145" t="s">
        <v>615</v>
      </c>
      <c r="AT241" s="145" t="s">
        <v>164</v>
      </c>
      <c r="AU241" s="145" t="s">
        <v>87</v>
      </c>
      <c r="AY241" s="18" t="s">
        <v>162</v>
      </c>
      <c r="BE241" s="146">
        <f>IF(N241="základní",J241,0)</f>
        <v>0</v>
      </c>
      <c r="BF241" s="146">
        <f>IF(N241="snížená",J241,0)</f>
        <v>0</v>
      </c>
      <c r="BG241" s="146">
        <f>IF(N241="zákl. přenesená",J241,0)</f>
        <v>0</v>
      </c>
      <c r="BH241" s="146">
        <f>IF(N241="sníž. přenesená",J241,0)</f>
        <v>0</v>
      </c>
      <c r="BI241" s="146">
        <f>IF(N241="nulová",J241,0)</f>
        <v>0</v>
      </c>
      <c r="BJ241" s="18" t="s">
        <v>85</v>
      </c>
      <c r="BK241" s="146">
        <f>ROUND(I241*H241,2)</f>
        <v>0</v>
      </c>
      <c r="BL241" s="18" t="s">
        <v>615</v>
      </c>
      <c r="BM241" s="145" t="s">
        <v>1881</v>
      </c>
    </row>
    <row r="242" spans="2:65" s="1" customFormat="1" ht="10.199999999999999">
      <c r="B242" s="33"/>
      <c r="D242" s="147" t="s">
        <v>171</v>
      </c>
      <c r="F242" s="148" t="s">
        <v>1882</v>
      </c>
      <c r="I242" s="149"/>
      <c r="L242" s="33"/>
      <c r="M242" s="150"/>
      <c r="T242" s="57"/>
      <c r="AT242" s="18" t="s">
        <v>171</v>
      </c>
      <c r="AU242" s="18" t="s">
        <v>87</v>
      </c>
    </row>
    <row r="243" spans="2:65" s="1" customFormat="1" ht="16.5" customHeight="1">
      <c r="B243" s="33"/>
      <c r="C243" s="134" t="s">
        <v>524</v>
      </c>
      <c r="D243" s="134" t="s">
        <v>164</v>
      </c>
      <c r="E243" s="135" t="s">
        <v>1883</v>
      </c>
      <c r="F243" s="136" t="s">
        <v>1884</v>
      </c>
      <c r="G243" s="137" t="s">
        <v>504</v>
      </c>
      <c r="H243" s="138">
        <v>2</v>
      </c>
      <c r="I243" s="139"/>
      <c r="J243" s="140">
        <f>ROUND(I243*H243,2)</f>
        <v>0</v>
      </c>
      <c r="K243" s="136" t="s">
        <v>1</v>
      </c>
      <c r="L243" s="33"/>
      <c r="M243" s="141" t="s">
        <v>1</v>
      </c>
      <c r="N243" s="142" t="s">
        <v>42</v>
      </c>
      <c r="P243" s="143">
        <f>O243*H243</f>
        <v>0</v>
      </c>
      <c r="Q243" s="143">
        <v>0</v>
      </c>
      <c r="R243" s="143">
        <f>Q243*H243</f>
        <v>0</v>
      </c>
      <c r="S243" s="143">
        <v>0</v>
      </c>
      <c r="T243" s="144">
        <f>S243*H243</f>
        <v>0</v>
      </c>
      <c r="AR243" s="145" t="s">
        <v>615</v>
      </c>
      <c r="AT243" s="145" t="s">
        <v>164</v>
      </c>
      <c r="AU243" s="145" t="s">
        <v>87</v>
      </c>
      <c r="AY243" s="18" t="s">
        <v>162</v>
      </c>
      <c r="BE243" s="146">
        <f>IF(N243="základní",J243,0)</f>
        <v>0</v>
      </c>
      <c r="BF243" s="146">
        <f>IF(N243="snížená",J243,0)</f>
        <v>0</v>
      </c>
      <c r="BG243" s="146">
        <f>IF(N243="zákl. přenesená",J243,0)</f>
        <v>0</v>
      </c>
      <c r="BH243" s="146">
        <f>IF(N243="sníž. přenesená",J243,0)</f>
        <v>0</v>
      </c>
      <c r="BI243" s="146">
        <f>IF(N243="nulová",J243,0)</f>
        <v>0</v>
      </c>
      <c r="BJ243" s="18" t="s">
        <v>85</v>
      </c>
      <c r="BK243" s="146">
        <f>ROUND(I243*H243,2)</f>
        <v>0</v>
      </c>
      <c r="BL243" s="18" t="s">
        <v>615</v>
      </c>
      <c r="BM243" s="145" t="s">
        <v>1885</v>
      </c>
    </row>
    <row r="244" spans="2:65" s="1" customFormat="1" ht="10.199999999999999">
      <c r="B244" s="33"/>
      <c r="D244" s="147" t="s">
        <v>171</v>
      </c>
      <c r="F244" s="148" t="s">
        <v>1884</v>
      </c>
      <c r="I244" s="149"/>
      <c r="L244" s="33"/>
      <c r="M244" s="150"/>
      <c r="T244" s="57"/>
      <c r="AT244" s="18" t="s">
        <v>171</v>
      </c>
      <c r="AU244" s="18" t="s">
        <v>87</v>
      </c>
    </row>
    <row r="245" spans="2:65" s="1" customFormat="1" ht="21.75" customHeight="1">
      <c r="B245" s="33"/>
      <c r="C245" s="134" t="s">
        <v>530</v>
      </c>
      <c r="D245" s="134" t="s">
        <v>164</v>
      </c>
      <c r="E245" s="135" t="s">
        <v>1886</v>
      </c>
      <c r="F245" s="136" t="s">
        <v>1887</v>
      </c>
      <c r="G245" s="137" t="s">
        <v>1486</v>
      </c>
      <c r="H245" s="138">
        <v>5</v>
      </c>
      <c r="I245" s="139"/>
      <c r="J245" s="140">
        <f>ROUND(I245*H245,2)</f>
        <v>0</v>
      </c>
      <c r="K245" s="136" t="s">
        <v>1</v>
      </c>
      <c r="L245" s="33"/>
      <c r="M245" s="141" t="s">
        <v>1</v>
      </c>
      <c r="N245" s="142" t="s">
        <v>42</v>
      </c>
      <c r="P245" s="143">
        <f>O245*H245</f>
        <v>0</v>
      </c>
      <c r="Q245" s="143">
        <v>0</v>
      </c>
      <c r="R245" s="143">
        <f>Q245*H245</f>
        <v>0</v>
      </c>
      <c r="S245" s="143">
        <v>0</v>
      </c>
      <c r="T245" s="144">
        <f>S245*H245</f>
        <v>0</v>
      </c>
      <c r="AR245" s="145" t="s">
        <v>615</v>
      </c>
      <c r="AT245" s="145" t="s">
        <v>164</v>
      </c>
      <c r="AU245" s="145" t="s">
        <v>87</v>
      </c>
      <c r="AY245" s="18" t="s">
        <v>162</v>
      </c>
      <c r="BE245" s="146">
        <f>IF(N245="základní",J245,0)</f>
        <v>0</v>
      </c>
      <c r="BF245" s="146">
        <f>IF(N245="snížená",J245,0)</f>
        <v>0</v>
      </c>
      <c r="BG245" s="146">
        <f>IF(N245="zákl. přenesená",J245,0)</f>
        <v>0</v>
      </c>
      <c r="BH245" s="146">
        <f>IF(N245="sníž. přenesená",J245,0)</f>
        <v>0</v>
      </c>
      <c r="BI245" s="146">
        <f>IF(N245="nulová",J245,0)</f>
        <v>0</v>
      </c>
      <c r="BJ245" s="18" t="s">
        <v>85</v>
      </c>
      <c r="BK245" s="146">
        <f>ROUND(I245*H245,2)</f>
        <v>0</v>
      </c>
      <c r="BL245" s="18" t="s">
        <v>615</v>
      </c>
      <c r="BM245" s="145" t="s">
        <v>1888</v>
      </c>
    </row>
    <row r="246" spans="2:65" s="1" customFormat="1" ht="10.199999999999999">
      <c r="B246" s="33"/>
      <c r="D246" s="147" t="s">
        <v>171</v>
      </c>
      <c r="F246" s="148" t="s">
        <v>1887</v>
      </c>
      <c r="I246" s="149"/>
      <c r="L246" s="33"/>
      <c r="M246" s="150"/>
      <c r="T246" s="57"/>
      <c r="AT246" s="18" t="s">
        <v>171</v>
      </c>
      <c r="AU246" s="18" t="s">
        <v>87</v>
      </c>
    </row>
    <row r="247" spans="2:65" s="1" customFormat="1" ht="16.5" customHeight="1">
      <c r="B247" s="33"/>
      <c r="C247" s="134" t="s">
        <v>535</v>
      </c>
      <c r="D247" s="134" t="s">
        <v>164</v>
      </c>
      <c r="E247" s="135" t="s">
        <v>1889</v>
      </c>
      <c r="F247" s="136" t="s">
        <v>1890</v>
      </c>
      <c r="G247" s="137" t="s">
        <v>1486</v>
      </c>
      <c r="H247" s="138">
        <v>5</v>
      </c>
      <c r="I247" s="139"/>
      <c r="J247" s="140">
        <f>ROUND(I247*H247,2)</f>
        <v>0</v>
      </c>
      <c r="K247" s="136" t="s">
        <v>1</v>
      </c>
      <c r="L247" s="33"/>
      <c r="M247" s="141" t="s">
        <v>1</v>
      </c>
      <c r="N247" s="142" t="s">
        <v>42</v>
      </c>
      <c r="P247" s="143">
        <f>O247*H247</f>
        <v>0</v>
      </c>
      <c r="Q247" s="143">
        <v>0</v>
      </c>
      <c r="R247" s="143">
        <f>Q247*H247</f>
        <v>0</v>
      </c>
      <c r="S247" s="143">
        <v>0</v>
      </c>
      <c r="T247" s="144">
        <f>S247*H247</f>
        <v>0</v>
      </c>
      <c r="AR247" s="145" t="s">
        <v>615</v>
      </c>
      <c r="AT247" s="145" t="s">
        <v>164</v>
      </c>
      <c r="AU247" s="145" t="s">
        <v>87</v>
      </c>
      <c r="AY247" s="18" t="s">
        <v>162</v>
      </c>
      <c r="BE247" s="146">
        <f>IF(N247="základní",J247,0)</f>
        <v>0</v>
      </c>
      <c r="BF247" s="146">
        <f>IF(N247="snížená",J247,0)</f>
        <v>0</v>
      </c>
      <c r="BG247" s="146">
        <f>IF(N247="zákl. přenesená",J247,0)</f>
        <v>0</v>
      </c>
      <c r="BH247" s="146">
        <f>IF(N247="sníž. přenesená",J247,0)</f>
        <v>0</v>
      </c>
      <c r="BI247" s="146">
        <f>IF(N247="nulová",J247,0)</f>
        <v>0</v>
      </c>
      <c r="BJ247" s="18" t="s">
        <v>85</v>
      </c>
      <c r="BK247" s="146">
        <f>ROUND(I247*H247,2)</f>
        <v>0</v>
      </c>
      <c r="BL247" s="18" t="s">
        <v>615</v>
      </c>
      <c r="BM247" s="145" t="s">
        <v>1891</v>
      </c>
    </row>
    <row r="248" spans="2:65" s="1" customFormat="1" ht="10.199999999999999">
      <c r="B248" s="33"/>
      <c r="D248" s="147" t="s">
        <v>171</v>
      </c>
      <c r="F248" s="148" t="s">
        <v>1890</v>
      </c>
      <c r="I248" s="149"/>
      <c r="L248" s="33"/>
      <c r="M248" s="150"/>
      <c r="T248" s="57"/>
      <c r="AT248" s="18" t="s">
        <v>171</v>
      </c>
      <c r="AU248" s="18" t="s">
        <v>87</v>
      </c>
    </row>
    <row r="249" spans="2:65" s="1" customFormat="1" ht="16.5" customHeight="1">
      <c r="B249" s="33"/>
      <c r="C249" s="134" t="s">
        <v>544</v>
      </c>
      <c r="D249" s="134" t="s">
        <v>164</v>
      </c>
      <c r="E249" s="135" t="s">
        <v>1892</v>
      </c>
      <c r="F249" s="136" t="s">
        <v>1893</v>
      </c>
      <c r="G249" s="137" t="s">
        <v>1486</v>
      </c>
      <c r="H249" s="138">
        <v>3</v>
      </c>
      <c r="I249" s="139"/>
      <c r="J249" s="140">
        <f>ROUND(I249*H249,2)</f>
        <v>0</v>
      </c>
      <c r="K249" s="136" t="s">
        <v>1</v>
      </c>
      <c r="L249" s="33"/>
      <c r="M249" s="141" t="s">
        <v>1</v>
      </c>
      <c r="N249" s="142" t="s">
        <v>42</v>
      </c>
      <c r="P249" s="143">
        <f>O249*H249</f>
        <v>0</v>
      </c>
      <c r="Q249" s="143">
        <v>0</v>
      </c>
      <c r="R249" s="143">
        <f>Q249*H249</f>
        <v>0</v>
      </c>
      <c r="S249" s="143">
        <v>0</v>
      </c>
      <c r="T249" s="144">
        <f>S249*H249</f>
        <v>0</v>
      </c>
      <c r="AR249" s="145" t="s">
        <v>615</v>
      </c>
      <c r="AT249" s="145" t="s">
        <v>164</v>
      </c>
      <c r="AU249" s="145" t="s">
        <v>87</v>
      </c>
      <c r="AY249" s="18" t="s">
        <v>162</v>
      </c>
      <c r="BE249" s="146">
        <f>IF(N249="základní",J249,0)</f>
        <v>0</v>
      </c>
      <c r="BF249" s="146">
        <f>IF(N249="snížená",J249,0)</f>
        <v>0</v>
      </c>
      <c r="BG249" s="146">
        <f>IF(N249="zákl. přenesená",J249,0)</f>
        <v>0</v>
      </c>
      <c r="BH249" s="146">
        <f>IF(N249="sníž. přenesená",J249,0)</f>
        <v>0</v>
      </c>
      <c r="BI249" s="146">
        <f>IF(N249="nulová",J249,0)</f>
        <v>0</v>
      </c>
      <c r="BJ249" s="18" t="s">
        <v>85</v>
      </c>
      <c r="BK249" s="146">
        <f>ROUND(I249*H249,2)</f>
        <v>0</v>
      </c>
      <c r="BL249" s="18" t="s">
        <v>615</v>
      </c>
      <c r="BM249" s="145" t="s">
        <v>1894</v>
      </c>
    </row>
    <row r="250" spans="2:65" s="1" customFormat="1" ht="10.199999999999999">
      <c r="B250" s="33"/>
      <c r="D250" s="147" t="s">
        <v>171</v>
      </c>
      <c r="F250" s="148" t="s">
        <v>1893</v>
      </c>
      <c r="I250" s="149"/>
      <c r="L250" s="33"/>
      <c r="M250" s="150"/>
      <c r="T250" s="57"/>
      <c r="AT250" s="18" t="s">
        <v>171</v>
      </c>
      <c r="AU250" s="18" t="s">
        <v>87</v>
      </c>
    </row>
    <row r="251" spans="2:65" s="1" customFormat="1" ht="16.5" customHeight="1">
      <c r="B251" s="33"/>
      <c r="C251" s="134" t="s">
        <v>549</v>
      </c>
      <c r="D251" s="134" t="s">
        <v>164</v>
      </c>
      <c r="E251" s="135" t="s">
        <v>1895</v>
      </c>
      <c r="F251" s="136" t="s">
        <v>1896</v>
      </c>
      <c r="G251" s="137" t="s">
        <v>1486</v>
      </c>
      <c r="H251" s="138">
        <v>1</v>
      </c>
      <c r="I251" s="139"/>
      <c r="J251" s="140">
        <f>ROUND(I251*H251,2)</f>
        <v>0</v>
      </c>
      <c r="K251" s="136" t="s">
        <v>1</v>
      </c>
      <c r="L251" s="33"/>
      <c r="M251" s="141" t="s">
        <v>1</v>
      </c>
      <c r="N251" s="142" t="s">
        <v>42</v>
      </c>
      <c r="P251" s="143">
        <f>O251*H251</f>
        <v>0</v>
      </c>
      <c r="Q251" s="143">
        <v>0</v>
      </c>
      <c r="R251" s="143">
        <f>Q251*H251</f>
        <v>0</v>
      </c>
      <c r="S251" s="143">
        <v>0</v>
      </c>
      <c r="T251" s="144">
        <f>S251*H251</f>
        <v>0</v>
      </c>
      <c r="AR251" s="145" t="s">
        <v>615</v>
      </c>
      <c r="AT251" s="145" t="s">
        <v>164</v>
      </c>
      <c r="AU251" s="145" t="s">
        <v>87</v>
      </c>
      <c r="AY251" s="18" t="s">
        <v>162</v>
      </c>
      <c r="BE251" s="146">
        <f>IF(N251="základní",J251,0)</f>
        <v>0</v>
      </c>
      <c r="BF251" s="146">
        <f>IF(N251="snížená",J251,0)</f>
        <v>0</v>
      </c>
      <c r="BG251" s="146">
        <f>IF(N251="zákl. přenesená",J251,0)</f>
        <v>0</v>
      </c>
      <c r="BH251" s="146">
        <f>IF(N251="sníž. přenesená",J251,0)</f>
        <v>0</v>
      </c>
      <c r="BI251" s="146">
        <f>IF(N251="nulová",J251,0)</f>
        <v>0</v>
      </c>
      <c r="BJ251" s="18" t="s">
        <v>85</v>
      </c>
      <c r="BK251" s="146">
        <f>ROUND(I251*H251,2)</f>
        <v>0</v>
      </c>
      <c r="BL251" s="18" t="s">
        <v>615</v>
      </c>
      <c r="BM251" s="145" t="s">
        <v>1897</v>
      </c>
    </row>
    <row r="252" spans="2:65" s="1" customFormat="1" ht="10.199999999999999">
      <c r="B252" s="33"/>
      <c r="D252" s="147" t="s">
        <v>171</v>
      </c>
      <c r="F252" s="148" t="s">
        <v>1896</v>
      </c>
      <c r="I252" s="149"/>
      <c r="L252" s="33"/>
      <c r="M252" s="150"/>
      <c r="T252" s="57"/>
      <c r="AT252" s="18" t="s">
        <v>171</v>
      </c>
      <c r="AU252" s="18" t="s">
        <v>87</v>
      </c>
    </row>
    <row r="253" spans="2:65" s="1" customFormat="1" ht="24.15" customHeight="1">
      <c r="B253" s="33"/>
      <c r="C253" s="134" t="s">
        <v>555</v>
      </c>
      <c r="D253" s="134" t="s">
        <v>164</v>
      </c>
      <c r="E253" s="135" t="s">
        <v>1898</v>
      </c>
      <c r="F253" s="136" t="s">
        <v>1899</v>
      </c>
      <c r="G253" s="137" t="s">
        <v>1486</v>
      </c>
      <c r="H253" s="138">
        <v>4</v>
      </c>
      <c r="I253" s="139"/>
      <c r="J253" s="140">
        <f>ROUND(I253*H253,2)</f>
        <v>0</v>
      </c>
      <c r="K253" s="136" t="s">
        <v>1</v>
      </c>
      <c r="L253" s="33"/>
      <c r="M253" s="141" t="s">
        <v>1</v>
      </c>
      <c r="N253" s="142" t="s">
        <v>42</v>
      </c>
      <c r="P253" s="143">
        <f>O253*H253</f>
        <v>0</v>
      </c>
      <c r="Q253" s="143">
        <v>0</v>
      </c>
      <c r="R253" s="143">
        <f>Q253*H253</f>
        <v>0</v>
      </c>
      <c r="S253" s="143">
        <v>0</v>
      </c>
      <c r="T253" s="144">
        <f>S253*H253</f>
        <v>0</v>
      </c>
      <c r="AR253" s="145" t="s">
        <v>615</v>
      </c>
      <c r="AT253" s="145" t="s">
        <v>164</v>
      </c>
      <c r="AU253" s="145" t="s">
        <v>87</v>
      </c>
      <c r="AY253" s="18" t="s">
        <v>162</v>
      </c>
      <c r="BE253" s="146">
        <f>IF(N253="základní",J253,0)</f>
        <v>0</v>
      </c>
      <c r="BF253" s="146">
        <f>IF(N253="snížená",J253,0)</f>
        <v>0</v>
      </c>
      <c r="BG253" s="146">
        <f>IF(N253="zákl. přenesená",J253,0)</f>
        <v>0</v>
      </c>
      <c r="BH253" s="146">
        <f>IF(N253="sníž. přenesená",J253,0)</f>
        <v>0</v>
      </c>
      <c r="BI253" s="146">
        <f>IF(N253="nulová",J253,0)</f>
        <v>0</v>
      </c>
      <c r="BJ253" s="18" t="s">
        <v>85</v>
      </c>
      <c r="BK253" s="146">
        <f>ROUND(I253*H253,2)</f>
        <v>0</v>
      </c>
      <c r="BL253" s="18" t="s">
        <v>615</v>
      </c>
      <c r="BM253" s="145" t="s">
        <v>1900</v>
      </c>
    </row>
    <row r="254" spans="2:65" s="1" customFormat="1" ht="10.199999999999999">
      <c r="B254" s="33"/>
      <c r="D254" s="147" t="s">
        <v>171</v>
      </c>
      <c r="F254" s="148" t="s">
        <v>1899</v>
      </c>
      <c r="I254" s="149"/>
      <c r="L254" s="33"/>
      <c r="M254" s="150"/>
      <c r="T254" s="57"/>
      <c r="AT254" s="18" t="s">
        <v>171</v>
      </c>
      <c r="AU254" s="18" t="s">
        <v>87</v>
      </c>
    </row>
    <row r="255" spans="2:65" s="1" customFormat="1" ht="21.75" customHeight="1">
      <c r="B255" s="33"/>
      <c r="C255" s="134" t="s">
        <v>560</v>
      </c>
      <c r="D255" s="134" t="s">
        <v>164</v>
      </c>
      <c r="E255" s="135" t="s">
        <v>1901</v>
      </c>
      <c r="F255" s="136" t="s">
        <v>1902</v>
      </c>
      <c r="G255" s="137" t="s">
        <v>1486</v>
      </c>
      <c r="H255" s="138">
        <v>5</v>
      </c>
      <c r="I255" s="139"/>
      <c r="J255" s="140">
        <f>ROUND(I255*H255,2)</f>
        <v>0</v>
      </c>
      <c r="K255" s="136" t="s">
        <v>1</v>
      </c>
      <c r="L255" s="33"/>
      <c r="M255" s="141" t="s">
        <v>1</v>
      </c>
      <c r="N255" s="142" t="s">
        <v>42</v>
      </c>
      <c r="P255" s="143">
        <f>O255*H255</f>
        <v>0</v>
      </c>
      <c r="Q255" s="143">
        <v>0</v>
      </c>
      <c r="R255" s="143">
        <f>Q255*H255</f>
        <v>0</v>
      </c>
      <c r="S255" s="143">
        <v>0</v>
      </c>
      <c r="T255" s="144">
        <f>S255*H255</f>
        <v>0</v>
      </c>
      <c r="AR255" s="145" t="s">
        <v>615</v>
      </c>
      <c r="AT255" s="145" t="s">
        <v>164</v>
      </c>
      <c r="AU255" s="145" t="s">
        <v>87</v>
      </c>
      <c r="AY255" s="18" t="s">
        <v>162</v>
      </c>
      <c r="BE255" s="146">
        <f>IF(N255="základní",J255,0)</f>
        <v>0</v>
      </c>
      <c r="BF255" s="146">
        <f>IF(N255="snížená",J255,0)</f>
        <v>0</v>
      </c>
      <c r="BG255" s="146">
        <f>IF(N255="zákl. přenesená",J255,0)</f>
        <v>0</v>
      </c>
      <c r="BH255" s="146">
        <f>IF(N255="sníž. přenesená",J255,0)</f>
        <v>0</v>
      </c>
      <c r="BI255" s="146">
        <f>IF(N255="nulová",J255,0)</f>
        <v>0</v>
      </c>
      <c r="BJ255" s="18" t="s">
        <v>85</v>
      </c>
      <c r="BK255" s="146">
        <f>ROUND(I255*H255,2)</f>
        <v>0</v>
      </c>
      <c r="BL255" s="18" t="s">
        <v>615</v>
      </c>
      <c r="BM255" s="145" t="s">
        <v>1903</v>
      </c>
    </row>
    <row r="256" spans="2:65" s="1" customFormat="1" ht="10.199999999999999">
      <c r="B256" s="33"/>
      <c r="D256" s="147" t="s">
        <v>171</v>
      </c>
      <c r="F256" s="148" t="s">
        <v>1904</v>
      </c>
      <c r="I256" s="149"/>
      <c r="L256" s="33"/>
      <c r="M256" s="150"/>
      <c r="T256" s="57"/>
      <c r="AT256" s="18" t="s">
        <v>171</v>
      </c>
      <c r="AU256" s="18" t="s">
        <v>87</v>
      </c>
    </row>
    <row r="257" spans="2:65" s="1" customFormat="1" ht="24.15" customHeight="1">
      <c r="B257" s="33"/>
      <c r="C257" s="134" t="s">
        <v>565</v>
      </c>
      <c r="D257" s="134" t="s">
        <v>164</v>
      </c>
      <c r="E257" s="135" t="s">
        <v>1905</v>
      </c>
      <c r="F257" s="136" t="s">
        <v>1906</v>
      </c>
      <c r="G257" s="137" t="s">
        <v>1486</v>
      </c>
      <c r="H257" s="138">
        <v>4</v>
      </c>
      <c r="I257" s="139"/>
      <c r="J257" s="140">
        <f>ROUND(I257*H257,2)</f>
        <v>0</v>
      </c>
      <c r="K257" s="136" t="s">
        <v>1</v>
      </c>
      <c r="L257" s="33"/>
      <c r="M257" s="141" t="s">
        <v>1</v>
      </c>
      <c r="N257" s="142" t="s">
        <v>42</v>
      </c>
      <c r="P257" s="143">
        <f>O257*H257</f>
        <v>0</v>
      </c>
      <c r="Q257" s="143">
        <v>0</v>
      </c>
      <c r="R257" s="143">
        <f>Q257*H257</f>
        <v>0</v>
      </c>
      <c r="S257" s="143">
        <v>0</v>
      </c>
      <c r="T257" s="144">
        <f>S257*H257</f>
        <v>0</v>
      </c>
      <c r="AR257" s="145" t="s">
        <v>615</v>
      </c>
      <c r="AT257" s="145" t="s">
        <v>164</v>
      </c>
      <c r="AU257" s="145" t="s">
        <v>87</v>
      </c>
      <c r="AY257" s="18" t="s">
        <v>162</v>
      </c>
      <c r="BE257" s="146">
        <f>IF(N257="základní",J257,0)</f>
        <v>0</v>
      </c>
      <c r="BF257" s="146">
        <f>IF(N257="snížená",J257,0)</f>
        <v>0</v>
      </c>
      <c r="BG257" s="146">
        <f>IF(N257="zákl. přenesená",J257,0)</f>
        <v>0</v>
      </c>
      <c r="BH257" s="146">
        <f>IF(N257="sníž. přenesená",J257,0)</f>
        <v>0</v>
      </c>
      <c r="BI257" s="146">
        <f>IF(N257="nulová",J257,0)</f>
        <v>0</v>
      </c>
      <c r="BJ257" s="18" t="s">
        <v>85</v>
      </c>
      <c r="BK257" s="146">
        <f>ROUND(I257*H257,2)</f>
        <v>0</v>
      </c>
      <c r="BL257" s="18" t="s">
        <v>615</v>
      </c>
      <c r="BM257" s="145" t="s">
        <v>1907</v>
      </c>
    </row>
    <row r="258" spans="2:65" s="1" customFormat="1" ht="10.199999999999999">
      <c r="B258" s="33"/>
      <c r="D258" s="147" t="s">
        <v>171</v>
      </c>
      <c r="F258" s="148" t="s">
        <v>1908</v>
      </c>
      <c r="I258" s="149"/>
      <c r="L258" s="33"/>
      <c r="M258" s="150"/>
      <c r="T258" s="57"/>
      <c r="AT258" s="18" t="s">
        <v>171</v>
      </c>
      <c r="AU258" s="18" t="s">
        <v>87</v>
      </c>
    </row>
    <row r="259" spans="2:65" s="1" customFormat="1" ht="21.75" customHeight="1">
      <c r="B259" s="33"/>
      <c r="C259" s="134" t="s">
        <v>573</v>
      </c>
      <c r="D259" s="134" t="s">
        <v>164</v>
      </c>
      <c r="E259" s="135" t="s">
        <v>1909</v>
      </c>
      <c r="F259" s="136" t="s">
        <v>1910</v>
      </c>
      <c r="G259" s="137" t="s">
        <v>1486</v>
      </c>
      <c r="H259" s="138">
        <v>80</v>
      </c>
      <c r="I259" s="139"/>
      <c r="J259" s="140">
        <f>ROUND(I259*H259,2)</f>
        <v>0</v>
      </c>
      <c r="K259" s="136" t="s">
        <v>1</v>
      </c>
      <c r="L259" s="33"/>
      <c r="M259" s="141" t="s">
        <v>1</v>
      </c>
      <c r="N259" s="142" t="s">
        <v>42</v>
      </c>
      <c r="P259" s="143">
        <f>O259*H259</f>
        <v>0</v>
      </c>
      <c r="Q259" s="143">
        <v>0</v>
      </c>
      <c r="R259" s="143">
        <f>Q259*H259</f>
        <v>0</v>
      </c>
      <c r="S259" s="143">
        <v>0</v>
      </c>
      <c r="T259" s="144">
        <f>S259*H259</f>
        <v>0</v>
      </c>
      <c r="AR259" s="145" t="s">
        <v>615</v>
      </c>
      <c r="AT259" s="145" t="s">
        <v>164</v>
      </c>
      <c r="AU259" s="145" t="s">
        <v>87</v>
      </c>
      <c r="AY259" s="18" t="s">
        <v>162</v>
      </c>
      <c r="BE259" s="146">
        <f>IF(N259="základní",J259,0)</f>
        <v>0</v>
      </c>
      <c r="BF259" s="146">
        <f>IF(N259="snížená",J259,0)</f>
        <v>0</v>
      </c>
      <c r="BG259" s="146">
        <f>IF(N259="zákl. přenesená",J259,0)</f>
        <v>0</v>
      </c>
      <c r="BH259" s="146">
        <f>IF(N259="sníž. přenesená",J259,0)</f>
        <v>0</v>
      </c>
      <c r="BI259" s="146">
        <f>IF(N259="nulová",J259,0)</f>
        <v>0</v>
      </c>
      <c r="BJ259" s="18" t="s">
        <v>85</v>
      </c>
      <c r="BK259" s="146">
        <f>ROUND(I259*H259,2)</f>
        <v>0</v>
      </c>
      <c r="BL259" s="18" t="s">
        <v>615</v>
      </c>
      <c r="BM259" s="145" t="s">
        <v>1911</v>
      </c>
    </row>
    <row r="260" spans="2:65" s="1" customFormat="1" ht="10.199999999999999">
      <c r="B260" s="33"/>
      <c r="D260" s="147" t="s">
        <v>171</v>
      </c>
      <c r="F260" s="148" t="s">
        <v>1912</v>
      </c>
      <c r="I260" s="149"/>
      <c r="L260" s="33"/>
      <c r="M260" s="150"/>
      <c r="T260" s="57"/>
      <c r="AT260" s="18" t="s">
        <v>171</v>
      </c>
      <c r="AU260" s="18" t="s">
        <v>87</v>
      </c>
    </row>
    <row r="261" spans="2:65" s="1" customFormat="1" ht="24.15" customHeight="1">
      <c r="B261" s="33"/>
      <c r="C261" s="134" t="s">
        <v>580</v>
      </c>
      <c r="D261" s="134" t="s">
        <v>164</v>
      </c>
      <c r="E261" s="135" t="s">
        <v>1913</v>
      </c>
      <c r="F261" s="136" t="s">
        <v>1914</v>
      </c>
      <c r="G261" s="137" t="s">
        <v>1486</v>
      </c>
      <c r="H261" s="138">
        <v>40</v>
      </c>
      <c r="I261" s="139"/>
      <c r="J261" s="140">
        <f>ROUND(I261*H261,2)</f>
        <v>0</v>
      </c>
      <c r="K261" s="136" t="s">
        <v>1</v>
      </c>
      <c r="L261" s="33"/>
      <c r="M261" s="141" t="s">
        <v>1</v>
      </c>
      <c r="N261" s="142" t="s">
        <v>42</v>
      </c>
      <c r="P261" s="143">
        <f>O261*H261</f>
        <v>0</v>
      </c>
      <c r="Q261" s="143">
        <v>0</v>
      </c>
      <c r="R261" s="143">
        <f>Q261*H261</f>
        <v>0</v>
      </c>
      <c r="S261" s="143">
        <v>0</v>
      </c>
      <c r="T261" s="144">
        <f>S261*H261</f>
        <v>0</v>
      </c>
      <c r="AR261" s="145" t="s">
        <v>615</v>
      </c>
      <c r="AT261" s="145" t="s">
        <v>164</v>
      </c>
      <c r="AU261" s="145" t="s">
        <v>87</v>
      </c>
      <c r="AY261" s="18" t="s">
        <v>162</v>
      </c>
      <c r="BE261" s="146">
        <f>IF(N261="základní",J261,0)</f>
        <v>0</v>
      </c>
      <c r="BF261" s="146">
        <f>IF(N261="snížená",J261,0)</f>
        <v>0</v>
      </c>
      <c r="BG261" s="146">
        <f>IF(N261="zákl. přenesená",J261,0)</f>
        <v>0</v>
      </c>
      <c r="BH261" s="146">
        <f>IF(N261="sníž. přenesená",J261,0)</f>
        <v>0</v>
      </c>
      <c r="BI261" s="146">
        <f>IF(N261="nulová",J261,0)</f>
        <v>0</v>
      </c>
      <c r="BJ261" s="18" t="s">
        <v>85</v>
      </c>
      <c r="BK261" s="146">
        <f>ROUND(I261*H261,2)</f>
        <v>0</v>
      </c>
      <c r="BL261" s="18" t="s">
        <v>615</v>
      </c>
      <c r="BM261" s="145" t="s">
        <v>1915</v>
      </c>
    </row>
    <row r="262" spans="2:65" s="1" customFormat="1" ht="10.199999999999999">
      <c r="B262" s="33"/>
      <c r="D262" s="147" t="s">
        <v>171</v>
      </c>
      <c r="F262" s="148" t="s">
        <v>1916</v>
      </c>
      <c r="I262" s="149"/>
      <c r="L262" s="33"/>
      <c r="M262" s="150"/>
      <c r="T262" s="57"/>
      <c r="AT262" s="18" t="s">
        <v>171</v>
      </c>
      <c r="AU262" s="18" t="s">
        <v>87</v>
      </c>
    </row>
    <row r="263" spans="2:65" s="1" customFormat="1" ht="16.5" customHeight="1">
      <c r="B263" s="33"/>
      <c r="C263" s="134" t="s">
        <v>585</v>
      </c>
      <c r="D263" s="134" t="s">
        <v>164</v>
      </c>
      <c r="E263" s="135" t="s">
        <v>1917</v>
      </c>
      <c r="F263" s="136" t="s">
        <v>1918</v>
      </c>
      <c r="G263" s="137" t="s">
        <v>1486</v>
      </c>
      <c r="H263" s="138">
        <v>10</v>
      </c>
      <c r="I263" s="139"/>
      <c r="J263" s="140">
        <f>ROUND(I263*H263,2)</f>
        <v>0</v>
      </c>
      <c r="K263" s="136" t="s">
        <v>1</v>
      </c>
      <c r="L263" s="33"/>
      <c r="M263" s="141" t="s">
        <v>1</v>
      </c>
      <c r="N263" s="142" t="s">
        <v>42</v>
      </c>
      <c r="P263" s="143">
        <f>O263*H263</f>
        <v>0</v>
      </c>
      <c r="Q263" s="143">
        <v>0</v>
      </c>
      <c r="R263" s="143">
        <f>Q263*H263</f>
        <v>0</v>
      </c>
      <c r="S263" s="143">
        <v>0</v>
      </c>
      <c r="T263" s="144">
        <f>S263*H263</f>
        <v>0</v>
      </c>
      <c r="AR263" s="145" t="s">
        <v>615</v>
      </c>
      <c r="AT263" s="145" t="s">
        <v>164</v>
      </c>
      <c r="AU263" s="145" t="s">
        <v>87</v>
      </c>
      <c r="AY263" s="18" t="s">
        <v>162</v>
      </c>
      <c r="BE263" s="146">
        <f>IF(N263="základní",J263,0)</f>
        <v>0</v>
      </c>
      <c r="BF263" s="146">
        <f>IF(N263="snížená",J263,0)</f>
        <v>0</v>
      </c>
      <c r="BG263" s="146">
        <f>IF(N263="zákl. přenesená",J263,0)</f>
        <v>0</v>
      </c>
      <c r="BH263" s="146">
        <f>IF(N263="sníž. přenesená",J263,0)</f>
        <v>0</v>
      </c>
      <c r="BI263" s="146">
        <f>IF(N263="nulová",J263,0)</f>
        <v>0</v>
      </c>
      <c r="BJ263" s="18" t="s">
        <v>85</v>
      </c>
      <c r="BK263" s="146">
        <f>ROUND(I263*H263,2)</f>
        <v>0</v>
      </c>
      <c r="BL263" s="18" t="s">
        <v>615</v>
      </c>
      <c r="BM263" s="145" t="s">
        <v>1919</v>
      </c>
    </row>
    <row r="264" spans="2:65" s="1" customFormat="1" ht="10.199999999999999">
      <c r="B264" s="33"/>
      <c r="D264" s="147" t="s">
        <v>171</v>
      </c>
      <c r="F264" s="148" t="s">
        <v>1920</v>
      </c>
      <c r="I264" s="149"/>
      <c r="L264" s="33"/>
      <c r="M264" s="150"/>
      <c r="T264" s="57"/>
      <c r="AT264" s="18" t="s">
        <v>171</v>
      </c>
      <c r="AU264" s="18" t="s">
        <v>87</v>
      </c>
    </row>
    <row r="265" spans="2:65" s="1" customFormat="1" ht="16.5" customHeight="1">
      <c r="B265" s="33"/>
      <c r="C265" s="134" t="s">
        <v>589</v>
      </c>
      <c r="D265" s="134" t="s">
        <v>164</v>
      </c>
      <c r="E265" s="135" t="s">
        <v>1921</v>
      </c>
      <c r="F265" s="136" t="s">
        <v>1922</v>
      </c>
      <c r="G265" s="137" t="s">
        <v>1486</v>
      </c>
      <c r="H265" s="138">
        <v>15</v>
      </c>
      <c r="I265" s="139"/>
      <c r="J265" s="140">
        <f>ROUND(I265*H265,2)</f>
        <v>0</v>
      </c>
      <c r="K265" s="136" t="s">
        <v>1</v>
      </c>
      <c r="L265" s="33"/>
      <c r="M265" s="141" t="s">
        <v>1</v>
      </c>
      <c r="N265" s="142" t="s">
        <v>42</v>
      </c>
      <c r="P265" s="143">
        <f>O265*H265</f>
        <v>0</v>
      </c>
      <c r="Q265" s="143">
        <v>0</v>
      </c>
      <c r="R265" s="143">
        <f>Q265*H265</f>
        <v>0</v>
      </c>
      <c r="S265" s="143">
        <v>0</v>
      </c>
      <c r="T265" s="144">
        <f>S265*H265</f>
        <v>0</v>
      </c>
      <c r="AR265" s="145" t="s">
        <v>615</v>
      </c>
      <c r="AT265" s="145" t="s">
        <v>164</v>
      </c>
      <c r="AU265" s="145" t="s">
        <v>87</v>
      </c>
      <c r="AY265" s="18" t="s">
        <v>162</v>
      </c>
      <c r="BE265" s="146">
        <f>IF(N265="základní",J265,0)</f>
        <v>0</v>
      </c>
      <c r="BF265" s="146">
        <f>IF(N265="snížená",J265,0)</f>
        <v>0</v>
      </c>
      <c r="BG265" s="146">
        <f>IF(N265="zákl. přenesená",J265,0)</f>
        <v>0</v>
      </c>
      <c r="BH265" s="146">
        <f>IF(N265="sníž. přenesená",J265,0)</f>
        <v>0</v>
      </c>
      <c r="BI265" s="146">
        <f>IF(N265="nulová",J265,0)</f>
        <v>0</v>
      </c>
      <c r="BJ265" s="18" t="s">
        <v>85</v>
      </c>
      <c r="BK265" s="146">
        <f>ROUND(I265*H265,2)</f>
        <v>0</v>
      </c>
      <c r="BL265" s="18" t="s">
        <v>615</v>
      </c>
      <c r="BM265" s="145" t="s">
        <v>1923</v>
      </c>
    </row>
    <row r="266" spans="2:65" s="1" customFormat="1" ht="10.199999999999999">
      <c r="B266" s="33"/>
      <c r="D266" s="147" t="s">
        <v>171</v>
      </c>
      <c r="F266" s="148" t="s">
        <v>1922</v>
      </c>
      <c r="I266" s="149"/>
      <c r="L266" s="33"/>
      <c r="M266" s="150"/>
      <c r="T266" s="57"/>
      <c r="AT266" s="18" t="s">
        <v>171</v>
      </c>
      <c r="AU266" s="18" t="s">
        <v>87</v>
      </c>
    </row>
    <row r="267" spans="2:65" s="1" customFormat="1" ht="16.5" customHeight="1">
      <c r="B267" s="33"/>
      <c r="C267" s="134" t="s">
        <v>592</v>
      </c>
      <c r="D267" s="134" t="s">
        <v>164</v>
      </c>
      <c r="E267" s="135" t="s">
        <v>1924</v>
      </c>
      <c r="F267" s="136" t="s">
        <v>1925</v>
      </c>
      <c r="G267" s="137" t="s">
        <v>1486</v>
      </c>
      <c r="H267" s="138">
        <v>4</v>
      </c>
      <c r="I267" s="139"/>
      <c r="J267" s="140">
        <f>ROUND(I267*H267,2)</f>
        <v>0</v>
      </c>
      <c r="K267" s="136" t="s">
        <v>1</v>
      </c>
      <c r="L267" s="33"/>
      <c r="M267" s="141" t="s">
        <v>1</v>
      </c>
      <c r="N267" s="142" t="s">
        <v>42</v>
      </c>
      <c r="P267" s="143">
        <f>O267*H267</f>
        <v>0</v>
      </c>
      <c r="Q267" s="143">
        <v>0</v>
      </c>
      <c r="R267" s="143">
        <f>Q267*H267</f>
        <v>0</v>
      </c>
      <c r="S267" s="143">
        <v>0</v>
      </c>
      <c r="T267" s="144">
        <f>S267*H267</f>
        <v>0</v>
      </c>
      <c r="AR267" s="145" t="s">
        <v>615</v>
      </c>
      <c r="AT267" s="145" t="s">
        <v>164</v>
      </c>
      <c r="AU267" s="145" t="s">
        <v>87</v>
      </c>
      <c r="AY267" s="18" t="s">
        <v>162</v>
      </c>
      <c r="BE267" s="146">
        <f>IF(N267="základní",J267,0)</f>
        <v>0</v>
      </c>
      <c r="BF267" s="146">
        <f>IF(N267="snížená",J267,0)</f>
        <v>0</v>
      </c>
      <c r="BG267" s="146">
        <f>IF(N267="zákl. přenesená",J267,0)</f>
        <v>0</v>
      </c>
      <c r="BH267" s="146">
        <f>IF(N267="sníž. přenesená",J267,0)</f>
        <v>0</v>
      </c>
      <c r="BI267" s="146">
        <f>IF(N267="nulová",J267,0)</f>
        <v>0</v>
      </c>
      <c r="BJ267" s="18" t="s">
        <v>85</v>
      </c>
      <c r="BK267" s="146">
        <f>ROUND(I267*H267,2)</f>
        <v>0</v>
      </c>
      <c r="BL267" s="18" t="s">
        <v>615</v>
      </c>
      <c r="BM267" s="145" t="s">
        <v>1926</v>
      </c>
    </row>
    <row r="268" spans="2:65" s="1" customFormat="1" ht="10.199999999999999">
      <c r="B268" s="33"/>
      <c r="D268" s="147" t="s">
        <v>171</v>
      </c>
      <c r="F268" s="148" t="s">
        <v>1925</v>
      </c>
      <c r="I268" s="149"/>
      <c r="L268" s="33"/>
      <c r="M268" s="150"/>
      <c r="T268" s="57"/>
      <c r="AT268" s="18" t="s">
        <v>171</v>
      </c>
      <c r="AU268" s="18" t="s">
        <v>87</v>
      </c>
    </row>
    <row r="269" spans="2:65" s="1" customFormat="1" ht="16.5" customHeight="1">
      <c r="B269" s="33"/>
      <c r="C269" s="134" t="s">
        <v>599</v>
      </c>
      <c r="D269" s="134" t="s">
        <v>164</v>
      </c>
      <c r="E269" s="135" t="s">
        <v>1927</v>
      </c>
      <c r="F269" s="136" t="s">
        <v>1928</v>
      </c>
      <c r="G269" s="137" t="s">
        <v>1486</v>
      </c>
      <c r="H269" s="138">
        <v>45</v>
      </c>
      <c r="I269" s="139"/>
      <c r="J269" s="140">
        <f>ROUND(I269*H269,2)</f>
        <v>0</v>
      </c>
      <c r="K269" s="136" t="s">
        <v>1</v>
      </c>
      <c r="L269" s="33"/>
      <c r="M269" s="141" t="s">
        <v>1</v>
      </c>
      <c r="N269" s="142" t="s">
        <v>42</v>
      </c>
      <c r="P269" s="143">
        <f>O269*H269</f>
        <v>0</v>
      </c>
      <c r="Q269" s="143">
        <v>0</v>
      </c>
      <c r="R269" s="143">
        <f>Q269*H269</f>
        <v>0</v>
      </c>
      <c r="S269" s="143">
        <v>0</v>
      </c>
      <c r="T269" s="144">
        <f>S269*H269</f>
        <v>0</v>
      </c>
      <c r="AR269" s="145" t="s">
        <v>615</v>
      </c>
      <c r="AT269" s="145" t="s">
        <v>164</v>
      </c>
      <c r="AU269" s="145" t="s">
        <v>87</v>
      </c>
      <c r="AY269" s="18" t="s">
        <v>162</v>
      </c>
      <c r="BE269" s="146">
        <f>IF(N269="základní",J269,0)</f>
        <v>0</v>
      </c>
      <c r="BF269" s="146">
        <f>IF(N269="snížená",J269,0)</f>
        <v>0</v>
      </c>
      <c r="BG269" s="146">
        <f>IF(N269="zákl. přenesená",J269,0)</f>
        <v>0</v>
      </c>
      <c r="BH269" s="146">
        <f>IF(N269="sníž. přenesená",J269,0)</f>
        <v>0</v>
      </c>
      <c r="BI269" s="146">
        <f>IF(N269="nulová",J269,0)</f>
        <v>0</v>
      </c>
      <c r="BJ269" s="18" t="s">
        <v>85</v>
      </c>
      <c r="BK269" s="146">
        <f>ROUND(I269*H269,2)</f>
        <v>0</v>
      </c>
      <c r="BL269" s="18" t="s">
        <v>615</v>
      </c>
      <c r="BM269" s="145" t="s">
        <v>1929</v>
      </c>
    </row>
    <row r="270" spans="2:65" s="1" customFormat="1" ht="10.199999999999999">
      <c r="B270" s="33"/>
      <c r="D270" s="147" t="s">
        <v>171</v>
      </c>
      <c r="F270" s="148" t="s">
        <v>1928</v>
      </c>
      <c r="I270" s="149"/>
      <c r="L270" s="33"/>
      <c r="M270" s="150"/>
      <c r="T270" s="57"/>
      <c r="AT270" s="18" t="s">
        <v>171</v>
      </c>
      <c r="AU270" s="18" t="s">
        <v>87</v>
      </c>
    </row>
    <row r="271" spans="2:65" s="1" customFormat="1" ht="16.5" customHeight="1">
      <c r="B271" s="33"/>
      <c r="C271" s="134" t="s">
        <v>602</v>
      </c>
      <c r="D271" s="134" t="s">
        <v>164</v>
      </c>
      <c r="E271" s="135" t="s">
        <v>1930</v>
      </c>
      <c r="F271" s="136" t="s">
        <v>1931</v>
      </c>
      <c r="G271" s="137" t="s">
        <v>1486</v>
      </c>
      <c r="H271" s="138">
        <v>10</v>
      </c>
      <c r="I271" s="139"/>
      <c r="J271" s="140">
        <f>ROUND(I271*H271,2)</f>
        <v>0</v>
      </c>
      <c r="K271" s="136" t="s">
        <v>1</v>
      </c>
      <c r="L271" s="33"/>
      <c r="M271" s="141" t="s">
        <v>1</v>
      </c>
      <c r="N271" s="142" t="s">
        <v>42</v>
      </c>
      <c r="P271" s="143">
        <f>O271*H271</f>
        <v>0</v>
      </c>
      <c r="Q271" s="143">
        <v>0</v>
      </c>
      <c r="R271" s="143">
        <f>Q271*H271</f>
        <v>0</v>
      </c>
      <c r="S271" s="143">
        <v>0</v>
      </c>
      <c r="T271" s="144">
        <f>S271*H271</f>
        <v>0</v>
      </c>
      <c r="AR271" s="145" t="s">
        <v>615</v>
      </c>
      <c r="AT271" s="145" t="s">
        <v>164</v>
      </c>
      <c r="AU271" s="145" t="s">
        <v>87</v>
      </c>
      <c r="AY271" s="18" t="s">
        <v>162</v>
      </c>
      <c r="BE271" s="146">
        <f>IF(N271="základní",J271,0)</f>
        <v>0</v>
      </c>
      <c r="BF271" s="146">
        <f>IF(N271="snížená",J271,0)</f>
        <v>0</v>
      </c>
      <c r="BG271" s="146">
        <f>IF(N271="zákl. přenesená",J271,0)</f>
        <v>0</v>
      </c>
      <c r="BH271" s="146">
        <f>IF(N271="sníž. přenesená",J271,0)</f>
        <v>0</v>
      </c>
      <c r="BI271" s="146">
        <f>IF(N271="nulová",J271,0)</f>
        <v>0</v>
      </c>
      <c r="BJ271" s="18" t="s">
        <v>85</v>
      </c>
      <c r="BK271" s="146">
        <f>ROUND(I271*H271,2)</f>
        <v>0</v>
      </c>
      <c r="BL271" s="18" t="s">
        <v>615</v>
      </c>
      <c r="BM271" s="145" t="s">
        <v>1932</v>
      </c>
    </row>
    <row r="272" spans="2:65" s="1" customFormat="1" ht="10.199999999999999">
      <c r="B272" s="33"/>
      <c r="D272" s="147" t="s">
        <v>171</v>
      </c>
      <c r="F272" s="148" t="s">
        <v>1931</v>
      </c>
      <c r="I272" s="149"/>
      <c r="L272" s="33"/>
      <c r="M272" s="150"/>
      <c r="T272" s="57"/>
      <c r="AT272" s="18" t="s">
        <v>171</v>
      </c>
      <c r="AU272" s="18" t="s">
        <v>87</v>
      </c>
    </row>
    <row r="273" spans="2:65" s="1" customFormat="1" ht="16.5" customHeight="1">
      <c r="B273" s="33"/>
      <c r="C273" s="134" t="s">
        <v>608</v>
      </c>
      <c r="D273" s="134" t="s">
        <v>164</v>
      </c>
      <c r="E273" s="135" t="s">
        <v>1933</v>
      </c>
      <c r="F273" s="136" t="s">
        <v>1934</v>
      </c>
      <c r="G273" s="137" t="s">
        <v>1486</v>
      </c>
      <c r="H273" s="138">
        <v>1</v>
      </c>
      <c r="I273" s="139"/>
      <c r="J273" s="140">
        <f>ROUND(I273*H273,2)</f>
        <v>0</v>
      </c>
      <c r="K273" s="136" t="s">
        <v>1</v>
      </c>
      <c r="L273" s="33"/>
      <c r="M273" s="141" t="s">
        <v>1</v>
      </c>
      <c r="N273" s="142" t="s">
        <v>42</v>
      </c>
      <c r="P273" s="143">
        <f>O273*H273</f>
        <v>0</v>
      </c>
      <c r="Q273" s="143">
        <v>0</v>
      </c>
      <c r="R273" s="143">
        <f>Q273*H273</f>
        <v>0</v>
      </c>
      <c r="S273" s="143">
        <v>0</v>
      </c>
      <c r="T273" s="144">
        <f>S273*H273</f>
        <v>0</v>
      </c>
      <c r="AR273" s="145" t="s">
        <v>615</v>
      </c>
      <c r="AT273" s="145" t="s">
        <v>164</v>
      </c>
      <c r="AU273" s="145" t="s">
        <v>87</v>
      </c>
      <c r="AY273" s="18" t="s">
        <v>162</v>
      </c>
      <c r="BE273" s="146">
        <f>IF(N273="základní",J273,0)</f>
        <v>0</v>
      </c>
      <c r="BF273" s="146">
        <f>IF(N273="snížená",J273,0)</f>
        <v>0</v>
      </c>
      <c r="BG273" s="146">
        <f>IF(N273="zákl. přenesená",J273,0)</f>
        <v>0</v>
      </c>
      <c r="BH273" s="146">
        <f>IF(N273="sníž. přenesená",J273,0)</f>
        <v>0</v>
      </c>
      <c r="BI273" s="146">
        <f>IF(N273="nulová",J273,0)</f>
        <v>0</v>
      </c>
      <c r="BJ273" s="18" t="s">
        <v>85</v>
      </c>
      <c r="BK273" s="146">
        <f>ROUND(I273*H273,2)</f>
        <v>0</v>
      </c>
      <c r="BL273" s="18" t="s">
        <v>615</v>
      </c>
      <c r="BM273" s="145" t="s">
        <v>1935</v>
      </c>
    </row>
    <row r="274" spans="2:65" s="1" customFormat="1" ht="10.199999999999999">
      <c r="B274" s="33"/>
      <c r="D274" s="147" t="s">
        <v>171</v>
      </c>
      <c r="F274" s="148" t="s">
        <v>1934</v>
      </c>
      <c r="I274" s="149"/>
      <c r="L274" s="33"/>
      <c r="M274" s="150"/>
      <c r="T274" s="57"/>
      <c r="AT274" s="18" t="s">
        <v>171</v>
      </c>
      <c r="AU274" s="18" t="s">
        <v>87</v>
      </c>
    </row>
    <row r="275" spans="2:65" s="11" customFormat="1" ht="22.8" customHeight="1">
      <c r="B275" s="122"/>
      <c r="D275" s="123" t="s">
        <v>76</v>
      </c>
      <c r="E275" s="132" t="s">
        <v>1936</v>
      </c>
      <c r="F275" s="132" t="s">
        <v>1937</v>
      </c>
      <c r="I275" s="125"/>
      <c r="J275" s="133">
        <f>BK275</f>
        <v>0</v>
      </c>
      <c r="L275" s="122"/>
      <c r="M275" s="127"/>
      <c r="P275" s="128">
        <f>SUM(P276:P293)</f>
        <v>0</v>
      </c>
      <c r="R275" s="128">
        <f>SUM(R276:R293)</f>
        <v>0</v>
      </c>
      <c r="T275" s="129">
        <f>SUM(T276:T293)</f>
        <v>0</v>
      </c>
      <c r="AR275" s="123" t="s">
        <v>85</v>
      </c>
      <c r="AT275" s="130" t="s">
        <v>76</v>
      </c>
      <c r="AU275" s="130" t="s">
        <v>85</v>
      </c>
      <c r="AY275" s="123" t="s">
        <v>162</v>
      </c>
      <c r="BK275" s="131">
        <f>SUM(BK276:BK293)</f>
        <v>0</v>
      </c>
    </row>
    <row r="276" spans="2:65" s="1" customFormat="1" ht="24.15" customHeight="1">
      <c r="B276" s="33"/>
      <c r="C276" s="134" t="s">
        <v>615</v>
      </c>
      <c r="D276" s="134" t="s">
        <v>164</v>
      </c>
      <c r="E276" s="135" t="s">
        <v>1938</v>
      </c>
      <c r="F276" s="136" t="s">
        <v>1939</v>
      </c>
      <c r="G276" s="137" t="s">
        <v>1486</v>
      </c>
      <c r="H276" s="138">
        <v>1</v>
      </c>
      <c r="I276" s="139"/>
      <c r="J276" s="140">
        <f>ROUND(I276*H276,2)</f>
        <v>0</v>
      </c>
      <c r="K276" s="136" t="s">
        <v>1</v>
      </c>
      <c r="L276" s="33"/>
      <c r="M276" s="141" t="s">
        <v>1</v>
      </c>
      <c r="N276" s="142" t="s">
        <v>42</v>
      </c>
      <c r="P276" s="143">
        <f>O276*H276</f>
        <v>0</v>
      </c>
      <c r="Q276" s="143">
        <v>0</v>
      </c>
      <c r="R276" s="143">
        <f>Q276*H276</f>
        <v>0</v>
      </c>
      <c r="S276" s="143">
        <v>0</v>
      </c>
      <c r="T276" s="144">
        <f>S276*H276</f>
        <v>0</v>
      </c>
      <c r="AR276" s="145" t="s">
        <v>615</v>
      </c>
      <c r="AT276" s="145" t="s">
        <v>164</v>
      </c>
      <c r="AU276" s="145" t="s">
        <v>87</v>
      </c>
      <c r="AY276" s="18" t="s">
        <v>162</v>
      </c>
      <c r="BE276" s="146">
        <f>IF(N276="základní",J276,0)</f>
        <v>0</v>
      </c>
      <c r="BF276" s="146">
        <f>IF(N276="snížená",J276,0)</f>
        <v>0</v>
      </c>
      <c r="BG276" s="146">
        <f>IF(N276="zákl. přenesená",J276,0)</f>
        <v>0</v>
      </c>
      <c r="BH276" s="146">
        <f>IF(N276="sníž. přenesená",J276,0)</f>
        <v>0</v>
      </c>
      <c r="BI276" s="146">
        <f>IF(N276="nulová",J276,0)</f>
        <v>0</v>
      </c>
      <c r="BJ276" s="18" t="s">
        <v>85</v>
      </c>
      <c r="BK276" s="146">
        <f>ROUND(I276*H276,2)</f>
        <v>0</v>
      </c>
      <c r="BL276" s="18" t="s">
        <v>615</v>
      </c>
      <c r="BM276" s="145" t="s">
        <v>1940</v>
      </c>
    </row>
    <row r="277" spans="2:65" s="1" customFormat="1" ht="10.199999999999999">
      <c r="B277" s="33"/>
      <c r="D277" s="147" t="s">
        <v>171</v>
      </c>
      <c r="F277" s="148" t="s">
        <v>1941</v>
      </c>
      <c r="I277" s="149"/>
      <c r="L277" s="33"/>
      <c r="M277" s="150"/>
      <c r="T277" s="57"/>
      <c r="AT277" s="18" t="s">
        <v>171</v>
      </c>
      <c r="AU277" s="18" t="s">
        <v>87</v>
      </c>
    </row>
    <row r="278" spans="2:65" s="1" customFormat="1" ht="16.5" customHeight="1">
      <c r="B278" s="33"/>
      <c r="C278" s="134" t="s">
        <v>622</v>
      </c>
      <c r="D278" s="134" t="s">
        <v>164</v>
      </c>
      <c r="E278" s="135" t="s">
        <v>1942</v>
      </c>
      <c r="F278" s="136" t="s">
        <v>1943</v>
      </c>
      <c r="G278" s="137" t="s">
        <v>1486</v>
      </c>
      <c r="H278" s="138">
        <v>10</v>
      </c>
      <c r="I278" s="139"/>
      <c r="J278" s="140">
        <f>ROUND(I278*H278,2)</f>
        <v>0</v>
      </c>
      <c r="K278" s="136" t="s">
        <v>1</v>
      </c>
      <c r="L278" s="33"/>
      <c r="M278" s="141" t="s">
        <v>1</v>
      </c>
      <c r="N278" s="142" t="s">
        <v>42</v>
      </c>
      <c r="P278" s="143">
        <f>O278*H278</f>
        <v>0</v>
      </c>
      <c r="Q278" s="143">
        <v>0</v>
      </c>
      <c r="R278" s="143">
        <f>Q278*H278</f>
        <v>0</v>
      </c>
      <c r="S278" s="143">
        <v>0</v>
      </c>
      <c r="T278" s="144">
        <f>S278*H278</f>
        <v>0</v>
      </c>
      <c r="AR278" s="145" t="s">
        <v>615</v>
      </c>
      <c r="AT278" s="145" t="s">
        <v>164</v>
      </c>
      <c r="AU278" s="145" t="s">
        <v>87</v>
      </c>
      <c r="AY278" s="18" t="s">
        <v>162</v>
      </c>
      <c r="BE278" s="146">
        <f>IF(N278="základní",J278,0)</f>
        <v>0</v>
      </c>
      <c r="BF278" s="146">
        <f>IF(N278="snížená",J278,0)</f>
        <v>0</v>
      </c>
      <c r="BG278" s="146">
        <f>IF(N278="zákl. přenesená",J278,0)</f>
        <v>0</v>
      </c>
      <c r="BH278" s="146">
        <f>IF(N278="sníž. přenesená",J278,0)</f>
        <v>0</v>
      </c>
      <c r="BI278" s="146">
        <f>IF(N278="nulová",J278,0)</f>
        <v>0</v>
      </c>
      <c r="BJ278" s="18" t="s">
        <v>85</v>
      </c>
      <c r="BK278" s="146">
        <f>ROUND(I278*H278,2)</f>
        <v>0</v>
      </c>
      <c r="BL278" s="18" t="s">
        <v>615</v>
      </c>
      <c r="BM278" s="145" t="s">
        <v>1944</v>
      </c>
    </row>
    <row r="279" spans="2:65" s="1" customFormat="1" ht="10.199999999999999">
      <c r="B279" s="33"/>
      <c r="D279" s="147" t="s">
        <v>171</v>
      </c>
      <c r="F279" s="148" t="s">
        <v>1943</v>
      </c>
      <c r="I279" s="149"/>
      <c r="L279" s="33"/>
      <c r="M279" s="150"/>
      <c r="T279" s="57"/>
      <c r="AT279" s="18" t="s">
        <v>171</v>
      </c>
      <c r="AU279" s="18" t="s">
        <v>87</v>
      </c>
    </row>
    <row r="280" spans="2:65" s="1" customFormat="1" ht="16.5" customHeight="1">
      <c r="B280" s="33"/>
      <c r="C280" s="134" t="s">
        <v>628</v>
      </c>
      <c r="D280" s="134" t="s">
        <v>164</v>
      </c>
      <c r="E280" s="135" t="s">
        <v>1945</v>
      </c>
      <c r="F280" s="136" t="s">
        <v>1946</v>
      </c>
      <c r="G280" s="137" t="s">
        <v>1486</v>
      </c>
      <c r="H280" s="138">
        <v>10</v>
      </c>
      <c r="I280" s="139"/>
      <c r="J280" s="140">
        <f>ROUND(I280*H280,2)</f>
        <v>0</v>
      </c>
      <c r="K280" s="136" t="s">
        <v>1</v>
      </c>
      <c r="L280" s="33"/>
      <c r="M280" s="141" t="s">
        <v>1</v>
      </c>
      <c r="N280" s="142" t="s">
        <v>42</v>
      </c>
      <c r="P280" s="143">
        <f>O280*H280</f>
        <v>0</v>
      </c>
      <c r="Q280" s="143">
        <v>0</v>
      </c>
      <c r="R280" s="143">
        <f>Q280*H280</f>
        <v>0</v>
      </c>
      <c r="S280" s="143">
        <v>0</v>
      </c>
      <c r="T280" s="144">
        <f>S280*H280</f>
        <v>0</v>
      </c>
      <c r="AR280" s="145" t="s">
        <v>615</v>
      </c>
      <c r="AT280" s="145" t="s">
        <v>164</v>
      </c>
      <c r="AU280" s="145" t="s">
        <v>87</v>
      </c>
      <c r="AY280" s="18" t="s">
        <v>162</v>
      </c>
      <c r="BE280" s="146">
        <f>IF(N280="základní",J280,0)</f>
        <v>0</v>
      </c>
      <c r="BF280" s="146">
        <f>IF(N280="snížená",J280,0)</f>
        <v>0</v>
      </c>
      <c r="BG280" s="146">
        <f>IF(N280="zákl. přenesená",J280,0)</f>
        <v>0</v>
      </c>
      <c r="BH280" s="146">
        <f>IF(N280="sníž. přenesená",J280,0)</f>
        <v>0</v>
      </c>
      <c r="BI280" s="146">
        <f>IF(N280="nulová",J280,0)</f>
        <v>0</v>
      </c>
      <c r="BJ280" s="18" t="s">
        <v>85</v>
      </c>
      <c r="BK280" s="146">
        <f>ROUND(I280*H280,2)</f>
        <v>0</v>
      </c>
      <c r="BL280" s="18" t="s">
        <v>615</v>
      </c>
      <c r="BM280" s="145" t="s">
        <v>1947</v>
      </c>
    </row>
    <row r="281" spans="2:65" s="1" customFormat="1" ht="10.199999999999999">
      <c r="B281" s="33"/>
      <c r="D281" s="147" t="s">
        <v>171</v>
      </c>
      <c r="F281" s="148" t="s">
        <v>1946</v>
      </c>
      <c r="I281" s="149"/>
      <c r="L281" s="33"/>
      <c r="M281" s="150"/>
      <c r="T281" s="57"/>
      <c r="AT281" s="18" t="s">
        <v>171</v>
      </c>
      <c r="AU281" s="18" t="s">
        <v>87</v>
      </c>
    </row>
    <row r="282" spans="2:65" s="1" customFormat="1" ht="16.5" customHeight="1">
      <c r="B282" s="33"/>
      <c r="C282" s="134" t="s">
        <v>633</v>
      </c>
      <c r="D282" s="134" t="s">
        <v>164</v>
      </c>
      <c r="E282" s="135" t="s">
        <v>1948</v>
      </c>
      <c r="F282" s="136" t="s">
        <v>1949</v>
      </c>
      <c r="G282" s="137" t="s">
        <v>504</v>
      </c>
      <c r="H282" s="138">
        <v>120</v>
      </c>
      <c r="I282" s="139"/>
      <c r="J282" s="140">
        <f>ROUND(I282*H282,2)</f>
        <v>0</v>
      </c>
      <c r="K282" s="136" t="s">
        <v>1</v>
      </c>
      <c r="L282" s="33"/>
      <c r="M282" s="141" t="s">
        <v>1</v>
      </c>
      <c r="N282" s="142" t="s">
        <v>42</v>
      </c>
      <c r="P282" s="143">
        <f>O282*H282</f>
        <v>0</v>
      </c>
      <c r="Q282" s="143">
        <v>0</v>
      </c>
      <c r="R282" s="143">
        <f>Q282*H282</f>
        <v>0</v>
      </c>
      <c r="S282" s="143">
        <v>0</v>
      </c>
      <c r="T282" s="144">
        <f>S282*H282</f>
        <v>0</v>
      </c>
      <c r="AR282" s="145" t="s">
        <v>615</v>
      </c>
      <c r="AT282" s="145" t="s">
        <v>164</v>
      </c>
      <c r="AU282" s="145" t="s">
        <v>87</v>
      </c>
      <c r="AY282" s="18" t="s">
        <v>162</v>
      </c>
      <c r="BE282" s="146">
        <f>IF(N282="základní",J282,0)</f>
        <v>0</v>
      </c>
      <c r="BF282" s="146">
        <f>IF(N282="snížená",J282,0)</f>
        <v>0</v>
      </c>
      <c r="BG282" s="146">
        <f>IF(N282="zákl. přenesená",J282,0)</f>
        <v>0</v>
      </c>
      <c r="BH282" s="146">
        <f>IF(N282="sníž. přenesená",J282,0)</f>
        <v>0</v>
      </c>
      <c r="BI282" s="146">
        <f>IF(N282="nulová",J282,0)</f>
        <v>0</v>
      </c>
      <c r="BJ282" s="18" t="s">
        <v>85</v>
      </c>
      <c r="BK282" s="146">
        <f>ROUND(I282*H282,2)</f>
        <v>0</v>
      </c>
      <c r="BL282" s="18" t="s">
        <v>615</v>
      </c>
      <c r="BM282" s="145" t="s">
        <v>1950</v>
      </c>
    </row>
    <row r="283" spans="2:65" s="1" customFormat="1" ht="10.199999999999999">
      <c r="B283" s="33"/>
      <c r="D283" s="147" t="s">
        <v>171</v>
      </c>
      <c r="F283" s="148" t="s">
        <v>1951</v>
      </c>
      <c r="I283" s="149"/>
      <c r="L283" s="33"/>
      <c r="M283" s="150"/>
      <c r="T283" s="57"/>
      <c r="AT283" s="18" t="s">
        <v>171</v>
      </c>
      <c r="AU283" s="18" t="s">
        <v>87</v>
      </c>
    </row>
    <row r="284" spans="2:65" s="1" customFormat="1" ht="16.5" customHeight="1">
      <c r="B284" s="33"/>
      <c r="C284" s="134" t="s">
        <v>638</v>
      </c>
      <c r="D284" s="134" t="s">
        <v>164</v>
      </c>
      <c r="E284" s="135" t="s">
        <v>1952</v>
      </c>
      <c r="F284" s="136" t="s">
        <v>1953</v>
      </c>
      <c r="G284" s="137" t="s">
        <v>504</v>
      </c>
      <c r="H284" s="138">
        <v>60</v>
      </c>
      <c r="I284" s="139"/>
      <c r="J284" s="140">
        <f>ROUND(I284*H284,2)</f>
        <v>0</v>
      </c>
      <c r="K284" s="136" t="s">
        <v>1</v>
      </c>
      <c r="L284" s="33"/>
      <c r="M284" s="141" t="s">
        <v>1</v>
      </c>
      <c r="N284" s="142" t="s">
        <v>42</v>
      </c>
      <c r="P284" s="143">
        <f>O284*H284</f>
        <v>0</v>
      </c>
      <c r="Q284" s="143">
        <v>0</v>
      </c>
      <c r="R284" s="143">
        <f>Q284*H284</f>
        <v>0</v>
      </c>
      <c r="S284" s="143">
        <v>0</v>
      </c>
      <c r="T284" s="144">
        <f>S284*H284</f>
        <v>0</v>
      </c>
      <c r="AR284" s="145" t="s">
        <v>615</v>
      </c>
      <c r="AT284" s="145" t="s">
        <v>164</v>
      </c>
      <c r="AU284" s="145" t="s">
        <v>87</v>
      </c>
      <c r="AY284" s="18" t="s">
        <v>162</v>
      </c>
      <c r="BE284" s="146">
        <f>IF(N284="základní",J284,0)</f>
        <v>0</v>
      </c>
      <c r="BF284" s="146">
        <f>IF(N284="snížená",J284,0)</f>
        <v>0</v>
      </c>
      <c r="BG284" s="146">
        <f>IF(N284="zákl. přenesená",J284,0)</f>
        <v>0</v>
      </c>
      <c r="BH284" s="146">
        <f>IF(N284="sníž. přenesená",J284,0)</f>
        <v>0</v>
      </c>
      <c r="BI284" s="146">
        <f>IF(N284="nulová",J284,0)</f>
        <v>0</v>
      </c>
      <c r="BJ284" s="18" t="s">
        <v>85</v>
      </c>
      <c r="BK284" s="146">
        <f>ROUND(I284*H284,2)</f>
        <v>0</v>
      </c>
      <c r="BL284" s="18" t="s">
        <v>615</v>
      </c>
      <c r="BM284" s="145" t="s">
        <v>1954</v>
      </c>
    </row>
    <row r="285" spans="2:65" s="1" customFormat="1" ht="10.199999999999999">
      <c r="B285" s="33"/>
      <c r="D285" s="147" t="s">
        <v>171</v>
      </c>
      <c r="F285" s="148" t="s">
        <v>1955</v>
      </c>
      <c r="I285" s="149"/>
      <c r="L285" s="33"/>
      <c r="M285" s="150"/>
      <c r="T285" s="57"/>
      <c r="AT285" s="18" t="s">
        <v>171</v>
      </c>
      <c r="AU285" s="18" t="s">
        <v>87</v>
      </c>
    </row>
    <row r="286" spans="2:65" s="1" customFormat="1" ht="16.5" customHeight="1">
      <c r="B286" s="33"/>
      <c r="C286" s="134" t="s">
        <v>644</v>
      </c>
      <c r="D286" s="134" t="s">
        <v>164</v>
      </c>
      <c r="E286" s="135" t="s">
        <v>1956</v>
      </c>
      <c r="F286" s="136" t="s">
        <v>1957</v>
      </c>
      <c r="G286" s="137" t="s">
        <v>504</v>
      </c>
      <c r="H286" s="138">
        <v>80</v>
      </c>
      <c r="I286" s="139"/>
      <c r="J286" s="140">
        <f>ROUND(I286*H286,2)</f>
        <v>0</v>
      </c>
      <c r="K286" s="136" t="s">
        <v>1</v>
      </c>
      <c r="L286" s="33"/>
      <c r="M286" s="141" t="s">
        <v>1</v>
      </c>
      <c r="N286" s="142" t="s">
        <v>42</v>
      </c>
      <c r="P286" s="143">
        <f>O286*H286</f>
        <v>0</v>
      </c>
      <c r="Q286" s="143">
        <v>0</v>
      </c>
      <c r="R286" s="143">
        <f>Q286*H286</f>
        <v>0</v>
      </c>
      <c r="S286" s="143">
        <v>0</v>
      </c>
      <c r="T286" s="144">
        <f>S286*H286</f>
        <v>0</v>
      </c>
      <c r="AR286" s="145" t="s">
        <v>615</v>
      </c>
      <c r="AT286" s="145" t="s">
        <v>164</v>
      </c>
      <c r="AU286" s="145" t="s">
        <v>87</v>
      </c>
      <c r="AY286" s="18" t="s">
        <v>162</v>
      </c>
      <c r="BE286" s="146">
        <f>IF(N286="základní",J286,0)</f>
        <v>0</v>
      </c>
      <c r="BF286" s="146">
        <f>IF(N286="snížená",J286,0)</f>
        <v>0</v>
      </c>
      <c r="BG286" s="146">
        <f>IF(N286="zákl. přenesená",J286,0)</f>
        <v>0</v>
      </c>
      <c r="BH286" s="146">
        <f>IF(N286="sníž. přenesená",J286,0)</f>
        <v>0</v>
      </c>
      <c r="BI286" s="146">
        <f>IF(N286="nulová",J286,0)</f>
        <v>0</v>
      </c>
      <c r="BJ286" s="18" t="s">
        <v>85</v>
      </c>
      <c r="BK286" s="146">
        <f>ROUND(I286*H286,2)</f>
        <v>0</v>
      </c>
      <c r="BL286" s="18" t="s">
        <v>615</v>
      </c>
      <c r="BM286" s="145" t="s">
        <v>1958</v>
      </c>
    </row>
    <row r="287" spans="2:65" s="1" customFormat="1" ht="10.199999999999999">
      <c r="B287" s="33"/>
      <c r="D287" s="147" t="s">
        <v>171</v>
      </c>
      <c r="F287" s="148" t="s">
        <v>1959</v>
      </c>
      <c r="I287" s="149"/>
      <c r="L287" s="33"/>
      <c r="M287" s="150"/>
      <c r="T287" s="57"/>
      <c r="AT287" s="18" t="s">
        <v>171</v>
      </c>
      <c r="AU287" s="18" t="s">
        <v>87</v>
      </c>
    </row>
    <row r="288" spans="2:65" s="1" customFormat="1" ht="21.75" customHeight="1">
      <c r="B288" s="33"/>
      <c r="C288" s="134" t="s">
        <v>650</v>
      </c>
      <c r="D288" s="134" t="s">
        <v>164</v>
      </c>
      <c r="E288" s="135" t="s">
        <v>1960</v>
      </c>
      <c r="F288" s="136" t="s">
        <v>1961</v>
      </c>
      <c r="G288" s="137" t="s">
        <v>1486</v>
      </c>
      <c r="H288" s="138">
        <v>20</v>
      </c>
      <c r="I288" s="139"/>
      <c r="J288" s="140">
        <f>ROUND(I288*H288,2)</f>
        <v>0</v>
      </c>
      <c r="K288" s="136" t="s">
        <v>1</v>
      </c>
      <c r="L288" s="33"/>
      <c r="M288" s="141" t="s">
        <v>1</v>
      </c>
      <c r="N288" s="142" t="s">
        <v>42</v>
      </c>
      <c r="P288" s="143">
        <f>O288*H288</f>
        <v>0</v>
      </c>
      <c r="Q288" s="143">
        <v>0</v>
      </c>
      <c r="R288" s="143">
        <f>Q288*H288</f>
        <v>0</v>
      </c>
      <c r="S288" s="143">
        <v>0</v>
      </c>
      <c r="T288" s="144">
        <f>S288*H288</f>
        <v>0</v>
      </c>
      <c r="AR288" s="145" t="s">
        <v>615</v>
      </c>
      <c r="AT288" s="145" t="s">
        <v>164</v>
      </c>
      <c r="AU288" s="145" t="s">
        <v>87</v>
      </c>
      <c r="AY288" s="18" t="s">
        <v>162</v>
      </c>
      <c r="BE288" s="146">
        <f>IF(N288="základní",J288,0)</f>
        <v>0</v>
      </c>
      <c r="BF288" s="146">
        <f>IF(N288="snížená",J288,0)</f>
        <v>0</v>
      </c>
      <c r="BG288" s="146">
        <f>IF(N288="zákl. přenesená",J288,0)</f>
        <v>0</v>
      </c>
      <c r="BH288" s="146">
        <f>IF(N288="sníž. přenesená",J288,0)</f>
        <v>0</v>
      </c>
      <c r="BI288" s="146">
        <f>IF(N288="nulová",J288,0)</f>
        <v>0</v>
      </c>
      <c r="BJ288" s="18" t="s">
        <v>85</v>
      </c>
      <c r="BK288" s="146">
        <f>ROUND(I288*H288,2)</f>
        <v>0</v>
      </c>
      <c r="BL288" s="18" t="s">
        <v>615</v>
      </c>
      <c r="BM288" s="145" t="s">
        <v>1962</v>
      </c>
    </row>
    <row r="289" spans="2:65" s="1" customFormat="1" ht="10.199999999999999">
      <c r="B289" s="33"/>
      <c r="D289" s="147" t="s">
        <v>171</v>
      </c>
      <c r="F289" s="148" t="s">
        <v>1963</v>
      </c>
      <c r="I289" s="149"/>
      <c r="L289" s="33"/>
      <c r="M289" s="150"/>
      <c r="T289" s="57"/>
      <c r="AT289" s="18" t="s">
        <v>171</v>
      </c>
      <c r="AU289" s="18" t="s">
        <v>87</v>
      </c>
    </row>
    <row r="290" spans="2:65" s="1" customFormat="1" ht="21.75" customHeight="1">
      <c r="B290" s="33"/>
      <c r="C290" s="134" t="s">
        <v>657</v>
      </c>
      <c r="D290" s="134" t="s">
        <v>164</v>
      </c>
      <c r="E290" s="135" t="s">
        <v>1964</v>
      </c>
      <c r="F290" s="136" t="s">
        <v>1965</v>
      </c>
      <c r="G290" s="137" t="s">
        <v>1486</v>
      </c>
      <c r="H290" s="138">
        <v>10</v>
      </c>
      <c r="I290" s="139"/>
      <c r="J290" s="140">
        <f>ROUND(I290*H290,2)</f>
        <v>0</v>
      </c>
      <c r="K290" s="136" t="s">
        <v>1</v>
      </c>
      <c r="L290" s="33"/>
      <c r="M290" s="141" t="s">
        <v>1</v>
      </c>
      <c r="N290" s="142" t="s">
        <v>42</v>
      </c>
      <c r="P290" s="143">
        <f>O290*H290</f>
        <v>0</v>
      </c>
      <c r="Q290" s="143">
        <v>0</v>
      </c>
      <c r="R290" s="143">
        <f>Q290*H290</f>
        <v>0</v>
      </c>
      <c r="S290" s="143">
        <v>0</v>
      </c>
      <c r="T290" s="144">
        <f>S290*H290</f>
        <v>0</v>
      </c>
      <c r="AR290" s="145" t="s">
        <v>615</v>
      </c>
      <c r="AT290" s="145" t="s">
        <v>164</v>
      </c>
      <c r="AU290" s="145" t="s">
        <v>87</v>
      </c>
      <c r="AY290" s="18" t="s">
        <v>162</v>
      </c>
      <c r="BE290" s="146">
        <f>IF(N290="základní",J290,0)</f>
        <v>0</v>
      </c>
      <c r="BF290" s="146">
        <f>IF(N290="snížená",J290,0)</f>
        <v>0</v>
      </c>
      <c r="BG290" s="146">
        <f>IF(N290="zákl. přenesená",J290,0)</f>
        <v>0</v>
      </c>
      <c r="BH290" s="146">
        <f>IF(N290="sníž. přenesená",J290,0)</f>
        <v>0</v>
      </c>
      <c r="BI290" s="146">
        <f>IF(N290="nulová",J290,0)</f>
        <v>0</v>
      </c>
      <c r="BJ290" s="18" t="s">
        <v>85</v>
      </c>
      <c r="BK290" s="146">
        <f>ROUND(I290*H290,2)</f>
        <v>0</v>
      </c>
      <c r="BL290" s="18" t="s">
        <v>615</v>
      </c>
      <c r="BM290" s="145" t="s">
        <v>1966</v>
      </c>
    </row>
    <row r="291" spans="2:65" s="1" customFormat="1" ht="10.199999999999999">
      <c r="B291" s="33"/>
      <c r="D291" s="147" t="s">
        <v>171</v>
      </c>
      <c r="F291" s="148" t="s">
        <v>1967</v>
      </c>
      <c r="I291" s="149"/>
      <c r="L291" s="33"/>
      <c r="M291" s="150"/>
      <c r="T291" s="57"/>
      <c r="AT291" s="18" t="s">
        <v>171</v>
      </c>
      <c r="AU291" s="18" t="s">
        <v>87</v>
      </c>
    </row>
    <row r="292" spans="2:65" s="1" customFormat="1" ht="21.75" customHeight="1">
      <c r="B292" s="33"/>
      <c r="C292" s="134" t="s">
        <v>662</v>
      </c>
      <c r="D292" s="134" t="s">
        <v>164</v>
      </c>
      <c r="E292" s="135" t="s">
        <v>1968</v>
      </c>
      <c r="F292" s="136" t="s">
        <v>1802</v>
      </c>
      <c r="G292" s="137" t="s">
        <v>1803</v>
      </c>
      <c r="H292" s="138">
        <v>1</v>
      </c>
      <c r="I292" s="139"/>
      <c r="J292" s="140">
        <f>ROUND(I292*H292,2)</f>
        <v>0</v>
      </c>
      <c r="K292" s="136" t="s">
        <v>1</v>
      </c>
      <c r="L292" s="33"/>
      <c r="M292" s="141" t="s">
        <v>1</v>
      </c>
      <c r="N292" s="142" t="s">
        <v>42</v>
      </c>
      <c r="P292" s="143">
        <f>O292*H292</f>
        <v>0</v>
      </c>
      <c r="Q292" s="143">
        <v>0</v>
      </c>
      <c r="R292" s="143">
        <f>Q292*H292</f>
        <v>0</v>
      </c>
      <c r="S292" s="143">
        <v>0</v>
      </c>
      <c r="T292" s="144">
        <f>S292*H292</f>
        <v>0</v>
      </c>
      <c r="AR292" s="145" t="s">
        <v>615</v>
      </c>
      <c r="AT292" s="145" t="s">
        <v>164</v>
      </c>
      <c r="AU292" s="145" t="s">
        <v>87</v>
      </c>
      <c r="AY292" s="18" t="s">
        <v>162</v>
      </c>
      <c r="BE292" s="146">
        <f>IF(N292="základní",J292,0)</f>
        <v>0</v>
      </c>
      <c r="BF292" s="146">
        <f>IF(N292="snížená",J292,0)</f>
        <v>0</v>
      </c>
      <c r="BG292" s="146">
        <f>IF(N292="zákl. přenesená",J292,0)</f>
        <v>0</v>
      </c>
      <c r="BH292" s="146">
        <f>IF(N292="sníž. přenesená",J292,0)</f>
        <v>0</v>
      </c>
      <c r="BI292" s="146">
        <f>IF(N292="nulová",J292,0)</f>
        <v>0</v>
      </c>
      <c r="BJ292" s="18" t="s">
        <v>85</v>
      </c>
      <c r="BK292" s="146">
        <f>ROUND(I292*H292,2)</f>
        <v>0</v>
      </c>
      <c r="BL292" s="18" t="s">
        <v>615</v>
      </c>
      <c r="BM292" s="145" t="s">
        <v>1969</v>
      </c>
    </row>
    <row r="293" spans="2:65" s="1" customFormat="1" ht="10.199999999999999">
      <c r="B293" s="33"/>
      <c r="D293" s="147" t="s">
        <v>171</v>
      </c>
      <c r="F293" s="148" t="s">
        <v>1802</v>
      </c>
      <c r="I293" s="149"/>
      <c r="L293" s="33"/>
      <c r="M293" s="150"/>
      <c r="T293" s="57"/>
      <c r="AT293" s="18" t="s">
        <v>171</v>
      </c>
      <c r="AU293" s="18" t="s">
        <v>87</v>
      </c>
    </row>
    <row r="294" spans="2:65" s="11" customFormat="1" ht="22.8" customHeight="1">
      <c r="B294" s="122"/>
      <c r="D294" s="123" t="s">
        <v>76</v>
      </c>
      <c r="E294" s="132" t="s">
        <v>1970</v>
      </c>
      <c r="F294" s="132" t="s">
        <v>1971</v>
      </c>
      <c r="I294" s="125"/>
      <c r="J294" s="133">
        <f>BK294</f>
        <v>0</v>
      </c>
      <c r="L294" s="122"/>
      <c r="M294" s="127"/>
      <c r="P294" s="128">
        <f>SUM(P295:P298)</f>
        <v>0</v>
      </c>
      <c r="R294" s="128">
        <f>SUM(R295:R298)</f>
        <v>0</v>
      </c>
      <c r="T294" s="129">
        <f>SUM(T295:T298)</f>
        <v>0</v>
      </c>
      <c r="AR294" s="123" t="s">
        <v>85</v>
      </c>
      <c r="AT294" s="130" t="s">
        <v>76</v>
      </c>
      <c r="AU294" s="130" t="s">
        <v>85</v>
      </c>
      <c r="AY294" s="123" t="s">
        <v>162</v>
      </c>
      <c r="BK294" s="131">
        <f>SUM(BK295:BK298)</f>
        <v>0</v>
      </c>
    </row>
    <row r="295" spans="2:65" s="1" customFormat="1" ht="24.15" customHeight="1">
      <c r="B295" s="33"/>
      <c r="C295" s="134" t="s">
        <v>667</v>
      </c>
      <c r="D295" s="134" t="s">
        <v>164</v>
      </c>
      <c r="E295" s="135" t="s">
        <v>1972</v>
      </c>
      <c r="F295" s="136" t="s">
        <v>1973</v>
      </c>
      <c r="G295" s="137" t="s">
        <v>1974</v>
      </c>
      <c r="H295" s="138">
        <v>40</v>
      </c>
      <c r="I295" s="139"/>
      <c r="J295" s="140">
        <f>ROUND(I295*H295,2)</f>
        <v>0</v>
      </c>
      <c r="K295" s="136" t="s">
        <v>1</v>
      </c>
      <c r="L295" s="33"/>
      <c r="M295" s="141" t="s">
        <v>1</v>
      </c>
      <c r="N295" s="142" t="s">
        <v>42</v>
      </c>
      <c r="P295" s="143">
        <f>O295*H295</f>
        <v>0</v>
      </c>
      <c r="Q295" s="143">
        <v>0</v>
      </c>
      <c r="R295" s="143">
        <f>Q295*H295</f>
        <v>0</v>
      </c>
      <c r="S295" s="143">
        <v>0</v>
      </c>
      <c r="T295" s="144">
        <f>S295*H295</f>
        <v>0</v>
      </c>
      <c r="AR295" s="145" t="s">
        <v>615</v>
      </c>
      <c r="AT295" s="145" t="s">
        <v>164</v>
      </c>
      <c r="AU295" s="145" t="s">
        <v>87</v>
      </c>
      <c r="AY295" s="18" t="s">
        <v>162</v>
      </c>
      <c r="BE295" s="146">
        <f>IF(N295="základní",J295,0)</f>
        <v>0</v>
      </c>
      <c r="BF295" s="146">
        <f>IF(N295="snížená",J295,0)</f>
        <v>0</v>
      </c>
      <c r="BG295" s="146">
        <f>IF(N295="zákl. přenesená",J295,0)</f>
        <v>0</v>
      </c>
      <c r="BH295" s="146">
        <f>IF(N295="sníž. přenesená",J295,0)</f>
        <v>0</v>
      </c>
      <c r="BI295" s="146">
        <f>IF(N295="nulová",J295,0)</f>
        <v>0</v>
      </c>
      <c r="BJ295" s="18" t="s">
        <v>85</v>
      </c>
      <c r="BK295" s="146">
        <f>ROUND(I295*H295,2)</f>
        <v>0</v>
      </c>
      <c r="BL295" s="18" t="s">
        <v>615</v>
      </c>
      <c r="BM295" s="145" t="s">
        <v>1975</v>
      </c>
    </row>
    <row r="296" spans="2:65" s="1" customFormat="1" ht="10.199999999999999">
      <c r="B296" s="33"/>
      <c r="D296" s="147" t="s">
        <v>171</v>
      </c>
      <c r="F296" s="148" t="s">
        <v>1976</v>
      </c>
      <c r="I296" s="149"/>
      <c r="L296" s="33"/>
      <c r="M296" s="150"/>
      <c r="T296" s="57"/>
      <c r="AT296" s="18" t="s">
        <v>171</v>
      </c>
      <c r="AU296" s="18" t="s">
        <v>87</v>
      </c>
    </row>
    <row r="297" spans="2:65" s="1" customFormat="1" ht="16.5" customHeight="1">
      <c r="B297" s="33"/>
      <c r="C297" s="134" t="s">
        <v>673</v>
      </c>
      <c r="D297" s="134" t="s">
        <v>164</v>
      </c>
      <c r="E297" s="135" t="s">
        <v>1977</v>
      </c>
      <c r="F297" s="136" t="s">
        <v>1978</v>
      </c>
      <c r="G297" s="137" t="s">
        <v>1974</v>
      </c>
      <c r="H297" s="138">
        <v>5</v>
      </c>
      <c r="I297" s="139"/>
      <c r="J297" s="140">
        <f>ROUND(I297*H297,2)</f>
        <v>0</v>
      </c>
      <c r="K297" s="136" t="s">
        <v>1</v>
      </c>
      <c r="L297" s="33"/>
      <c r="M297" s="141" t="s">
        <v>1</v>
      </c>
      <c r="N297" s="142" t="s">
        <v>42</v>
      </c>
      <c r="P297" s="143">
        <f>O297*H297</f>
        <v>0</v>
      </c>
      <c r="Q297" s="143">
        <v>0</v>
      </c>
      <c r="R297" s="143">
        <f>Q297*H297</f>
        <v>0</v>
      </c>
      <c r="S297" s="143">
        <v>0</v>
      </c>
      <c r="T297" s="144">
        <f>S297*H297</f>
        <v>0</v>
      </c>
      <c r="AR297" s="145" t="s">
        <v>615</v>
      </c>
      <c r="AT297" s="145" t="s">
        <v>164</v>
      </c>
      <c r="AU297" s="145" t="s">
        <v>87</v>
      </c>
      <c r="AY297" s="18" t="s">
        <v>162</v>
      </c>
      <c r="BE297" s="146">
        <f>IF(N297="základní",J297,0)</f>
        <v>0</v>
      </c>
      <c r="BF297" s="146">
        <f>IF(N297="snížená",J297,0)</f>
        <v>0</v>
      </c>
      <c r="BG297" s="146">
        <f>IF(N297="zákl. přenesená",J297,0)</f>
        <v>0</v>
      </c>
      <c r="BH297" s="146">
        <f>IF(N297="sníž. přenesená",J297,0)</f>
        <v>0</v>
      </c>
      <c r="BI297" s="146">
        <f>IF(N297="nulová",J297,0)</f>
        <v>0</v>
      </c>
      <c r="BJ297" s="18" t="s">
        <v>85</v>
      </c>
      <c r="BK297" s="146">
        <f>ROUND(I297*H297,2)</f>
        <v>0</v>
      </c>
      <c r="BL297" s="18" t="s">
        <v>615</v>
      </c>
      <c r="BM297" s="145" t="s">
        <v>1979</v>
      </c>
    </row>
    <row r="298" spans="2:65" s="1" customFormat="1" ht="10.199999999999999">
      <c r="B298" s="33"/>
      <c r="D298" s="147" t="s">
        <v>171</v>
      </c>
      <c r="F298" s="148" t="s">
        <v>1978</v>
      </c>
      <c r="I298" s="149"/>
      <c r="L298" s="33"/>
      <c r="M298" s="150"/>
      <c r="T298" s="57"/>
      <c r="AT298" s="18" t="s">
        <v>171</v>
      </c>
      <c r="AU298" s="18" t="s">
        <v>87</v>
      </c>
    </row>
    <row r="299" spans="2:65" s="11" customFormat="1" ht="22.8" customHeight="1">
      <c r="B299" s="122"/>
      <c r="D299" s="123" t="s">
        <v>76</v>
      </c>
      <c r="E299" s="132" t="s">
        <v>1980</v>
      </c>
      <c r="F299" s="132" t="s">
        <v>1981</v>
      </c>
      <c r="I299" s="125"/>
      <c r="J299" s="133">
        <f>BK299</f>
        <v>0</v>
      </c>
      <c r="L299" s="122"/>
      <c r="M299" s="127"/>
      <c r="P299" s="128">
        <f>SUM(P300:P305)</f>
        <v>0</v>
      </c>
      <c r="R299" s="128">
        <f>SUM(R300:R305)</f>
        <v>0</v>
      </c>
      <c r="T299" s="129">
        <f>SUM(T300:T305)</f>
        <v>0</v>
      </c>
      <c r="AR299" s="123" t="s">
        <v>85</v>
      </c>
      <c r="AT299" s="130" t="s">
        <v>76</v>
      </c>
      <c r="AU299" s="130" t="s">
        <v>85</v>
      </c>
      <c r="AY299" s="123" t="s">
        <v>162</v>
      </c>
      <c r="BK299" s="131">
        <f>SUM(BK300:BK305)</f>
        <v>0</v>
      </c>
    </row>
    <row r="300" spans="2:65" s="1" customFormat="1" ht="16.5" customHeight="1">
      <c r="B300" s="33"/>
      <c r="C300" s="134" t="s">
        <v>680</v>
      </c>
      <c r="D300" s="134" t="s">
        <v>164</v>
      </c>
      <c r="E300" s="135" t="s">
        <v>1982</v>
      </c>
      <c r="F300" s="136" t="s">
        <v>1983</v>
      </c>
      <c r="G300" s="137" t="s">
        <v>1486</v>
      </c>
      <c r="H300" s="138">
        <v>10</v>
      </c>
      <c r="I300" s="139"/>
      <c r="J300" s="140">
        <f>ROUND(I300*H300,2)</f>
        <v>0</v>
      </c>
      <c r="K300" s="136" t="s">
        <v>1</v>
      </c>
      <c r="L300" s="33"/>
      <c r="M300" s="141" t="s">
        <v>1</v>
      </c>
      <c r="N300" s="142" t="s">
        <v>42</v>
      </c>
      <c r="P300" s="143">
        <f>O300*H300</f>
        <v>0</v>
      </c>
      <c r="Q300" s="143">
        <v>0</v>
      </c>
      <c r="R300" s="143">
        <f>Q300*H300</f>
        <v>0</v>
      </c>
      <c r="S300" s="143">
        <v>0</v>
      </c>
      <c r="T300" s="144">
        <f>S300*H300</f>
        <v>0</v>
      </c>
      <c r="AR300" s="145" t="s">
        <v>615</v>
      </c>
      <c r="AT300" s="145" t="s">
        <v>164</v>
      </c>
      <c r="AU300" s="145" t="s">
        <v>87</v>
      </c>
      <c r="AY300" s="18" t="s">
        <v>162</v>
      </c>
      <c r="BE300" s="146">
        <f>IF(N300="základní",J300,0)</f>
        <v>0</v>
      </c>
      <c r="BF300" s="146">
        <f>IF(N300="snížená",J300,0)</f>
        <v>0</v>
      </c>
      <c r="BG300" s="146">
        <f>IF(N300="zákl. přenesená",J300,0)</f>
        <v>0</v>
      </c>
      <c r="BH300" s="146">
        <f>IF(N300="sníž. přenesená",J300,0)</f>
        <v>0</v>
      </c>
      <c r="BI300" s="146">
        <f>IF(N300="nulová",J300,0)</f>
        <v>0</v>
      </c>
      <c r="BJ300" s="18" t="s">
        <v>85</v>
      </c>
      <c r="BK300" s="146">
        <f>ROUND(I300*H300,2)</f>
        <v>0</v>
      </c>
      <c r="BL300" s="18" t="s">
        <v>615</v>
      </c>
      <c r="BM300" s="145" t="s">
        <v>1984</v>
      </c>
    </row>
    <row r="301" spans="2:65" s="1" customFormat="1" ht="10.199999999999999">
      <c r="B301" s="33"/>
      <c r="D301" s="147" t="s">
        <v>171</v>
      </c>
      <c r="F301" s="148" t="s">
        <v>1983</v>
      </c>
      <c r="I301" s="149"/>
      <c r="L301" s="33"/>
      <c r="M301" s="150"/>
      <c r="T301" s="57"/>
      <c r="AT301" s="18" t="s">
        <v>171</v>
      </c>
      <c r="AU301" s="18" t="s">
        <v>87</v>
      </c>
    </row>
    <row r="302" spans="2:65" s="1" customFormat="1" ht="16.5" customHeight="1">
      <c r="B302" s="33"/>
      <c r="C302" s="134" t="s">
        <v>689</v>
      </c>
      <c r="D302" s="134" t="s">
        <v>164</v>
      </c>
      <c r="E302" s="135" t="s">
        <v>1985</v>
      </c>
      <c r="F302" s="136" t="s">
        <v>1986</v>
      </c>
      <c r="G302" s="137" t="s">
        <v>1486</v>
      </c>
      <c r="H302" s="138">
        <v>1</v>
      </c>
      <c r="I302" s="139"/>
      <c r="J302" s="140">
        <f>ROUND(I302*H302,2)</f>
        <v>0</v>
      </c>
      <c r="K302" s="136" t="s">
        <v>1</v>
      </c>
      <c r="L302" s="33"/>
      <c r="M302" s="141" t="s">
        <v>1</v>
      </c>
      <c r="N302" s="142" t="s">
        <v>42</v>
      </c>
      <c r="P302" s="143">
        <f>O302*H302</f>
        <v>0</v>
      </c>
      <c r="Q302" s="143">
        <v>0</v>
      </c>
      <c r="R302" s="143">
        <f>Q302*H302</f>
        <v>0</v>
      </c>
      <c r="S302" s="143">
        <v>0</v>
      </c>
      <c r="T302" s="144">
        <f>S302*H302</f>
        <v>0</v>
      </c>
      <c r="AR302" s="145" t="s">
        <v>615</v>
      </c>
      <c r="AT302" s="145" t="s">
        <v>164</v>
      </c>
      <c r="AU302" s="145" t="s">
        <v>87</v>
      </c>
      <c r="AY302" s="18" t="s">
        <v>162</v>
      </c>
      <c r="BE302" s="146">
        <f>IF(N302="základní",J302,0)</f>
        <v>0</v>
      </c>
      <c r="BF302" s="146">
        <f>IF(N302="snížená",J302,0)</f>
        <v>0</v>
      </c>
      <c r="BG302" s="146">
        <f>IF(N302="zákl. přenesená",J302,0)</f>
        <v>0</v>
      </c>
      <c r="BH302" s="146">
        <f>IF(N302="sníž. přenesená",J302,0)</f>
        <v>0</v>
      </c>
      <c r="BI302" s="146">
        <f>IF(N302="nulová",J302,0)</f>
        <v>0</v>
      </c>
      <c r="BJ302" s="18" t="s">
        <v>85</v>
      </c>
      <c r="BK302" s="146">
        <f>ROUND(I302*H302,2)</f>
        <v>0</v>
      </c>
      <c r="BL302" s="18" t="s">
        <v>615</v>
      </c>
      <c r="BM302" s="145" t="s">
        <v>1987</v>
      </c>
    </row>
    <row r="303" spans="2:65" s="1" customFormat="1" ht="10.199999999999999">
      <c r="B303" s="33"/>
      <c r="D303" s="147" t="s">
        <v>171</v>
      </c>
      <c r="F303" s="148" t="s">
        <v>1986</v>
      </c>
      <c r="I303" s="149"/>
      <c r="L303" s="33"/>
      <c r="M303" s="150"/>
      <c r="T303" s="57"/>
      <c r="AT303" s="18" t="s">
        <v>171</v>
      </c>
      <c r="AU303" s="18" t="s">
        <v>87</v>
      </c>
    </row>
    <row r="304" spans="2:65" s="1" customFormat="1" ht="16.5" customHeight="1">
      <c r="B304" s="33"/>
      <c r="C304" s="134" t="s">
        <v>410</v>
      </c>
      <c r="D304" s="134" t="s">
        <v>164</v>
      </c>
      <c r="E304" s="135" t="s">
        <v>1988</v>
      </c>
      <c r="F304" s="136" t="s">
        <v>1989</v>
      </c>
      <c r="G304" s="137" t="s">
        <v>1486</v>
      </c>
      <c r="H304" s="138">
        <v>1</v>
      </c>
      <c r="I304" s="139"/>
      <c r="J304" s="140">
        <f>ROUND(I304*H304,2)</f>
        <v>0</v>
      </c>
      <c r="K304" s="136" t="s">
        <v>1</v>
      </c>
      <c r="L304" s="33"/>
      <c r="M304" s="141" t="s">
        <v>1</v>
      </c>
      <c r="N304" s="142" t="s">
        <v>42</v>
      </c>
      <c r="P304" s="143">
        <f>O304*H304</f>
        <v>0</v>
      </c>
      <c r="Q304" s="143">
        <v>0</v>
      </c>
      <c r="R304" s="143">
        <f>Q304*H304</f>
        <v>0</v>
      </c>
      <c r="S304" s="143">
        <v>0</v>
      </c>
      <c r="T304" s="144">
        <f>S304*H304</f>
        <v>0</v>
      </c>
      <c r="AR304" s="145" t="s">
        <v>615</v>
      </c>
      <c r="AT304" s="145" t="s">
        <v>164</v>
      </c>
      <c r="AU304" s="145" t="s">
        <v>87</v>
      </c>
      <c r="AY304" s="18" t="s">
        <v>162</v>
      </c>
      <c r="BE304" s="146">
        <f>IF(N304="základní",J304,0)</f>
        <v>0</v>
      </c>
      <c r="BF304" s="146">
        <f>IF(N304="snížená",J304,0)</f>
        <v>0</v>
      </c>
      <c r="BG304" s="146">
        <f>IF(N304="zákl. přenesená",J304,0)</f>
        <v>0</v>
      </c>
      <c r="BH304" s="146">
        <f>IF(N304="sníž. přenesená",J304,0)</f>
        <v>0</v>
      </c>
      <c r="BI304" s="146">
        <f>IF(N304="nulová",J304,0)</f>
        <v>0</v>
      </c>
      <c r="BJ304" s="18" t="s">
        <v>85</v>
      </c>
      <c r="BK304" s="146">
        <f>ROUND(I304*H304,2)</f>
        <v>0</v>
      </c>
      <c r="BL304" s="18" t="s">
        <v>615</v>
      </c>
      <c r="BM304" s="145" t="s">
        <v>1990</v>
      </c>
    </row>
    <row r="305" spans="2:65" s="1" customFormat="1" ht="10.199999999999999">
      <c r="B305" s="33"/>
      <c r="D305" s="147" t="s">
        <v>171</v>
      </c>
      <c r="F305" s="148" t="s">
        <v>1989</v>
      </c>
      <c r="I305" s="149"/>
      <c r="L305" s="33"/>
      <c r="M305" s="150"/>
      <c r="T305" s="57"/>
      <c r="AT305" s="18" t="s">
        <v>171</v>
      </c>
      <c r="AU305" s="18" t="s">
        <v>87</v>
      </c>
    </row>
    <row r="306" spans="2:65" s="11" customFormat="1" ht="22.8" customHeight="1">
      <c r="B306" s="122"/>
      <c r="D306" s="123" t="s">
        <v>76</v>
      </c>
      <c r="E306" s="132" t="s">
        <v>1991</v>
      </c>
      <c r="F306" s="132" t="s">
        <v>1992</v>
      </c>
      <c r="I306" s="125"/>
      <c r="J306" s="133">
        <f>BK306</f>
        <v>0</v>
      </c>
      <c r="L306" s="122"/>
      <c r="M306" s="127"/>
      <c r="P306" s="128">
        <f>SUM(P307:P322)</f>
        <v>0</v>
      </c>
      <c r="R306" s="128">
        <f>SUM(R307:R322)</f>
        <v>0</v>
      </c>
      <c r="T306" s="129">
        <f>SUM(T307:T322)</f>
        <v>0</v>
      </c>
      <c r="AR306" s="123" t="s">
        <v>85</v>
      </c>
      <c r="AT306" s="130" t="s">
        <v>76</v>
      </c>
      <c r="AU306" s="130" t="s">
        <v>85</v>
      </c>
      <c r="AY306" s="123" t="s">
        <v>162</v>
      </c>
      <c r="BK306" s="131">
        <f>SUM(BK307:BK322)</f>
        <v>0</v>
      </c>
    </row>
    <row r="307" spans="2:65" s="1" customFormat="1" ht="24.15" customHeight="1">
      <c r="B307" s="33"/>
      <c r="C307" s="134" t="s">
        <v>698</v>
      </c>
      <c r="D307" s="134" t="s">
        <v>164</v>
      </c>
      <c r="E307" s="135" t="s">
        <v>1993</v>
      </c>
      <c r="F307" s="136" t="s">
        <v>1994</v>
      </c>
      <c r="G307" s="137" t="s">
        <v>1974</v>
      </c>
      <c r="H307" s="138">
        <v>110</v>
      </c>
      <c r="I307" s="139"/>
      <c r="J307" s="140">
        <f>ROUND(I307*H307,2)</f>
        <v>0</v>
      </c>
      <c r="K307" s="136" t="s">
        <v>1</v>
      </c>
      <c r="L307" s="33"/>
      <c r="M307" s="141" t="s">
        <v>1</v>
      </c>
      <c r="N307" s="142" t="s">
        <v>42</v>
      </c>
      <c r="P307" s="143">
        <f>O307*H307</f>
        <v>0</v>
      </c>
      <c r="Q307" s="143">
        <v>0</v>
      </c>
      <c r="R307" s="143">
        <f>Q307*H307</f>
        <v>0</v>
      </c>
      <c r="S307" s="143">
        <v>0</v>
      </c>
      <c r="T307" s="144">
        <f>S307*H307</f>
        <v>0</v>
      </c>
      <c r="AR307" s="145" t="s">
        <v>615</v>
      </c>
      <c r="AT307" s="145" t="s">
        <v>164</v>
      </c>
      <c r="AU307" s="145" t="s">
        <v>87</v>
      </c>
      <c r="AY307" s="18" t="s">
        <v>162</v>
      </c>
      <c r="BE307" s="146">
        <f>IF(N307="základní",J307,0)</f>
        <v>0</v>
      </c>
      <c r="BF307" s="146">
        <f>IF(N307="snížená",J307,0)</f>
        <v>0</v>
      </c>
      <c r="BG307" s="146">
        <f>IF(N307="zákl. přenesená",J307,0)</f>
        <v>0</v>
      </c>
      <c r="BH307" s="146">
        <f>IF(N307="sníž. přenesená",J307,0)</f>
        <v>0</v>
      </c>
      <c r="BI307" s="146">
        <f>IF(N307="nulová",J307,0)</f>
        <v>0</v>
      </c>
      <c r="BJ307" s="18" t="s">
        <v>85</v>
      </c>
      <c r="BK307" s="146">
        <f>ROUND(I307*H307,2)</f>
        <v>0</v>
      </c>
      <c r="BL307" s="18" t="s">
        <v>615</v>
      </c>
      <c r="BM307" s="145" t="s">
        <v>1995</v>
      </c>
    </row>
    <row r="308" spans="2:65" s="1" customFormat="1" ht="10.199999999999999">
      <c r="B308" s="33"/>
      <c r="D308" s="147" t="s">
        <v>171</v>
      </c>
      <c r="F308" s="148" t="s">
        <v>1996</v>
      </c>
      <c r="I308" s="149"/>
      <c r="L308" s="33"/>
      <c r="M308" s="150"/>
      <c r="T308" s="57"/>
      <c r="AT308" s="18" t="s">
        <v>171</v>
      </c>
      <c r="AU308" s="18" t="s">
        <v>87</v>
      </c>
    </row>
    <row r="309" spans="2:65" s="1" customFormat="1" ht="16.5" customHeight="1">
      <c r="B309" s="33"/>
      <c r="C309" s="134" t="s">
        <v>703</v>
      </c>
      <c r="D309" s="134" t="s">
        <v>164</v>
      </c>
      <c r="E309" s="135" t="s">
        <v>1997</v>
      </c>
      <c r="F309" s="136" t="s">
        <v>1998</v>
      </c>
      <c r="G309" s="137" t="s">
        <v>1974</v>
      </c>
      <c r="H309" s="138">
        <v>2</v>
      </c>
      <c r="I309" s="139"/>
      <c r="J309" s="140">
        <f>ROUND(I309*H309,2)</f>
        <v>0</v>
      </c>
      <c r="K309" s="136" t="s">
        <v>1</v>
      </c>
      <c r="L309" s="33"/>
      <c r="M309" s="141" t="s">
        <v>1</v>
      </c>
      <c r="N309" s="142" t="s">
        <v>42</v>
      </c>
      <c r="P309" s="143">
        <f>O309*H309</f>
        <v>0</v>
      </c>
      <c r="Q309" s="143">
        <v>0</v>
      </c>
      <c r="R309" s="143">
        <f>Q309*H309</f>
        <v>0</v>
      </c>
      <c r="S309" s="143">
        <v>0</v>
      </c>
      <c r="T309" s="144">
        <f>S309*H309</f>
        <v>0</v>
      </c>
      <c r="AR309" s="145" t="s">
        <v>615</v>
      </c>
      <c r="AT309" s="145" t="s">
        <v>164</v>
      </c>
      <c r="AU309" s="145" t="s">
        <v>87</v>
      </c>
      <c r="AY309" s="18" t="s">
        <v>162</v>
      </c>
      <c r="BE309" s="146">
        <f>IF(N309="základní",J309,0)</f>
        <v>0</v>
      </c>
      <c r="BF309" s="146">
        <f>IF(N309="snížená",J309,0)</f>
        <v>0</v>
      </c>
      <c r="BG309" s="146">
        <f>IF(N309="zákl. přenesená",J309,0)</f>
        <v>0</v>
      </c>
      <c r="BH309" s="146">
        <f>IF(N309="sníž. přenesená",J309,0)</f>
        <v>0</v>
      </c>
      <c r="BI309" s="146">
        <f>IF(N309="nulová",J309,0)</f>
        <v>0</v>
      </c>
      <c r="BJ309" s="18" t="s">
        <v>85</v>
      </c>
      <c r="BK309" s="146">
        <f>ROUND(I309*H309,2)</f>
        <v>0</v>
      </c>
      <c r="BL309" s="18" t="s">
        <v>615</v>
      </c>
      <c r="BM309" s="145" t="s">
        <v>1999</v>
      </c>
    </row>
    <row r="310" spans="2:65" s="1" customFormat="1" ht="10.199999999999999">
      <c r="B310" s="33"/>
      <c r="D310" s="147" t="s">
        <v>171</v>
      </c>
      <c r="F310" s="148" t="s">
        <v>1998</v>
      </c>
      <c r="I310" s="149"/>
      <c r="L310" s="33"/>
      <c r="M310" s="150"/>
      <c r="T310" s="57"/>
      <c r="AT310" s="18" t="s">
        <v>171</v>
      </c>
      <c r="AU310" s="18" t="s">
        <v>87</v>
      </c>
    </row>
    <row r="311" spans="2:65" s="1" customFormat="1" ht="16.5" customHeight="1">
      <c r="B311" s="33"/>
      <c r="C311" s="134" t="s">
        <v>708</v>
      </c>
      <c r="D311" s="134" t="s">
        <v>164</v>
      </c>
      <c r="E311" s="135" t="s">
        <v>2000</v>
      </c>
      <c r="F311" s="136" t="s">
        <v>2001</v>
      </c>
      <c r="G311" s="137" t="s">
        <v>2002</v>
      </c>
      <c r="H311" s="138">
        <v>20</v>
      </c>
      <c r="I311" s="139"/>
      <c r="J311" s="140">
        <f>ROUND(I311*H311,2)</f>
        <v>0</v>
      </c>
      <c r="K311" s="136" t="s">
        <v>1</v>
      </c>
      <c r="L311" s="33"/>
      <c r="M311" s="141" t="s">
        <v>1</v>
      </c>
      <c r="N311" s="142" t="s">
        <v>42</v>
      </c>
      <c r="P311" s="143">
        <f>O311*H311</f>
        <v>0</v>
      </c>
      <c r="Q311" s="143">
        <v>0</v>
      </c>
      <c r="R311" s="143">
        <f>Q311*H311</f>
        <v>0</v>
      </c>
      <c r="S311" s="143">
        <v>0</v>
      </c>
      <c r="T311" s="144">
        <f>S311*H311</f>
        <v>0</v>
      </c>
      <c r="AR311" s="145" t="s">
        <v>615</v>
      </c>
      <c r="AT311" s="145" t="s">
        <v>164</v>
      </c>
      <c r="AU311" s="145" t="s">
        <v>87</v>
      </c>
      <c r="AY311" s="18" t="s">
        <v>162</v>
      </c>
      <c r="BE311" s="146">
        <f>IF(N311="základní",J311,0)</f>
        <v>0</v>
      </c>
      <c r="BF311" s="146">
        <f>IF(N311="snížená",J311,0)</f>
        <v>0</v>
      </c>
      <c r="BG311" s="146">
        <f>IF(N311="zákl. přenesená",J311,0)</f>
        <v>0</v>
      </c>
      <c r="BH311" s="146">
        <f>IF(N311="sníž. přenesená",J311,0)</f>
        <v>0</v>
      </c>
      <c r="BI311" s="146">
        <f>IF(N311="nulová",J311,0)</f>
        <v>0</v>
      </c>
      <c r="BJ311" s="18" t="s">
        <v>85</v>
      </c>
      <c r="BK311" s="146">
        <f>ROUND(I311*H311,2)</f>
        <v>0</v>
      </c>
      <c r="BL311" s="18" t="s">
        <v>615</v>
      </c>
      <c r="BM311" s="145" t="s">
        <v>2003</v>
      </c>
    </row>
    <row r="312" spans="2:65" s="1" customFormat="1" ht="10.199999999999999">
      <c r="B312" s="33"/>
      <c r="D312" s="147" t="s">
        <v>171</v>
      </c>
      <c r="F312" s="148" t="s">
        <v>2001</v>
      </c>
      <c r="I312" s="149"/>
      <c r="L312" s="33"/>
      <c r="M312" s="150"/>
      <c r="T312" s="57"/>
      <c r="AT312" s="18" t="s">
        <v>171</v>
      </c>
      <c r="AU312" s="18" t="s">
        <v>87</v>
      </c>
    </row>
    <row r="313" spans="2:65" s="1" customFormat="1" ht="16.5" customHeight="1">
      <c r="B313" s="33"/>
      <c r="C313" s="134" t="s">
        <v>716</v>
      </c>
      <c r="D313" s="134" t="s">
        <v>164</v>
      </c>
      <c r="E313" s="135" t="s">
        <v>2004</v>
      </c>
      <c r="F313" s="136" t="s">
        <v>2005</v>
      </c>
      <c r="G313" s="137" t="s">
        <v>1462</v>
      </c>
      <c r="H313" s="138">
        <v>1</v>
      </c>
      <c r="I313" s="139"/>
      <c r="J313" s="140">
        <f>ROUND(I313*H313,2)</f>
        <v>0</v>
      </c>
      <c r="K313" s="136" t="s">
        <v>1</v>
      </c>
      <c r="L313" s="33"/>
      <c r="M313" s="141" t="s">
        <v>1</v>
      </c>
      <c r="N313" s="142" t="s">
        <v>42</v>
      </c>
      <c r="P313" s="143">
        <f>O313*H313</f>
        <v>0</v>
      </c>
      <c r="Q313" s="143">
        <v>0</v>
      </c>
      <c r="R313" s="143">
        <f>Q313*H313</f>
        <v>0</v>
      </c>
      <c r="S313" s="143">
        <v>0</v>
      </c>
      <c r="T313" s="144">
        <f>S313*H313</f>
        <v>0</v>
      </c>
      <c r="AR313" s="145" t="s">
        <v>615</v>
      </c>
      <c r="AT313" s="145" t="s">
        <v>164</v>
      </c>
      <c r="AU313" s="145" t="s">
        <v>87</v>
      </c>
      <c r="AY313" s="18" t="s">
        <v>162</v>
      </c>
      <c r="BE313" s="146">
        <f>IF(N313="základní",J313,0)</f>
        <v>0</v>
      </c>
      <c r="BF313" s="146">
        <f>IF(N313="snížená",J313,0)</f>
        <v>0</v>
      </c>
      <c r="BG313" s="146">
        <f>IF(N313="zákl. přenesená",J313,0)</f>
        <v>0</v>
      </c>
      <c r="BH313" s="146">
        <f>IF(N313="sníž. přenesená",J313,0)</f>
        <v>0</v>
      </c>
      <c r="BI313" s="146">
        <f>IF(N313="nulová",J313,0)</f>
        <v>0</v>
      </c>
      <c r="BJ313" s="18" t="s">
        <v>85</v>
      </c>
      <c r="BK313" s="146">
        <f>ROUND(I313*H313,2)</f>
        <v>0</v>
      </c>
      <c r="BL313" s="18" t="s">
        <v>615</v>
      </c>
      <c r="BM313" s="145" t="s">
        <v>2006</v>
      </c>
    </row>
    <row r="314" spans="2:65" s="1" customFormat="1" ht="10.199999999999999">
      <c r="B314" s="33"/>
      <c r="D314" s="147" t="s">
        <v>171</v>
      </c>
      <c r="F314" s="148" t="s">
        <v>2005</v>
      </c>
      <c r="I314" s="149"/>
      <c r="L314" s="33"/>
      <c r="M314" s="150"/>
      <c r="T314" s="57"/>
      <c r="AT314" s="18" t="s">
        <v>171</v>
      </c>
      <c r="AU314" s="18" t="s">
        <v>87</v>
      </c>
    </row>
    <row r="315" spans="2:65" s="1" customFormat="1" ht="16.5" customHeight="1">
      <c r="B315" s="33"/>
      <c r="C315" s="134" t="s">
        <v>721</v>
      </c>
      <c r="D315" s="134" t="s">
        <v>164</v>
      </c>
      <c r="E315" s="135" t="s">
        <v>2007</v>
      </c>
      <c r="F315" s="136" t="s">
        <v>2008</v>
      </c>
      <c r="G315" s="137" t="s">
        <v>1462</v>
      </c>
      <c r="H315" s="138">
        <v>1</v>
      </c>
      <c r="I315" s="139"/>
      <c r="J315" s="140">
        <f>ROUND(I315*H315,2)</f>
        <v>0</v>
      </c>
      <c r="K315" s="136" t="s">
        <v>1</v>
      </c>
      <c r="L315" s="33"/>
      <c r="M315" s="141" t="s">
        <v>1</v>
      </c>
      <c r="N315" s="142" t="s">
        <v>42</v>
      </c>
      <c r="P315" s="143">
        <f>O315*H315</f>
        <v>0</v>
      </c>
      <c r="Q315" s="143">
        <v>0</v>
      </c>
      <c r="R315" s="143">
        <f>Q315*H315</f>
        <v>0</v>
      </c>
      <c r="S315" s="143">
        <v>0</v>
      </c>
      <c r="T315" s="144">
        <f>S315*H315</f>
        <v>0</v>
      </c>
      <c r="AR315" s="145" t="s">
        <v>615</v>
      </c>
      <c r="AT315" s="145" t="s">
        <v>164</v>
      </c>
      <c r="AU315" s="145" t="s">
        <v>87</v>
      </c>
      <c r="AY315" s="18" t="s">
        <v>162</v>
      </c>
      <c r="BE315" s="146">
        <f>IF(N315="základní",J315,0)</f>
        <v>0</v>
      </c>
      <c r="BF315" s="146">
        <f>IF(N315="snížená",J315,0)</f>
        <v>0</v>
      </c>
      <c r="BG315" s="146">
        <f>IF(N315="zákl. přenesená",J315,0)</f>
        <v>0</v>
      </c>
      <c r="BH315" s="146">
        <f>IF(N315="sníž. přenesená",J315,0)</f>
        <v>0</v>
      </c>
      <c r="BI315" s="146">
        <f>IF(N315="nulová",J315,0)</f>
        <v>0</v>
      </c>
      <c r="BJ315" s="18" t="s">
        <v>85</v>
      </c>
      <c r="BK315" s="146">
        <f>ROUND(I315*H315,2)</f>
        <v>0</v>
      </c>
      <c r="BL315" s="18" t="s">
        <v>615</v>
      </c>
      <c r="BM315" s="145" t="s">
        <v>2009</v>
      </c>
    </row>
    <row r="316" spans="2:65" s="1" customFormat="1" ht="10.199999999999999">
      <c r="B316" s="33"/>
      <c r="D316" s="147" t="s">
        <v>171</v>
      </c>
      <c r="F316" s="148" t="s">
        <v>2008</v>
      </c>
      <c r="I316" s="149"/>
      <c r="L316" s="33"/>
      <c r="M316" s="150"/>
      <c r="T316" s="57"/>
      <c r="AT316" s="18" t="s">
        <v>171</v>
      </c>
      <c r="AU316" s="18" t="s">
        <v>87</v>
      </c>
    </row>
    <row r="317" spans="2:65" s="1" customFormat="1" ht="16.5" customHeight="1">
      <c r="B317" s="33"/>
      <c r="C317" s="134" t="s">
        <v>726</v>
      </c>
      <c r="D317" s="134" t="s">
        <v>164</v>
      </c>
      <c r="E317" s="135" t="s">
        <v>2010</v>
      </c>
      <c r="F317" s="136" t="s">
        <v>2011</v>
      </c>
      <c r="G317" s="137" t="s">
        <v>1251</v>
      </c>
      <c r="H317" s="138">
        <v>1</v>
      </c>
      <c r="I317" s="139"/>
      <c r="J317" s="140">
        <f>ROUND(I317*H317,2)</f>
        <v>0</v>
      </c>
      <c r="K317" s="136" t="s">
        <v>1</v>
      </c>
      <c r="L317" s="33"/>
      <c r="M317" s="141" t="s">
        <v>1</v>
      </c>
      <c r="N317" s="142" t="s">
        <v>42</v>
      </c>
      <c r="P317" s="143">
        <f>O317*H317</f>
        <v>0</v>
      </c>
      <c r="Q317" s="143">
        <v>0</v>
      </c>
      <c r="R317" s="143">
        <f>Q317*H317</f>
        <v>0</v>
      </c>
      <c r="S317" s="143">
        <v>0</v>
      </c>
      <c r="T317" s="144">
        <f>S317*H317</f>
        <v>0</v>
      </c>
      <c r="AR317" s="145" t="s">
        <v>615</v>
      </c>
      <c r="AT317" s="145" t="s">
        <v>164</v>
      </c>
      <c r="AU317" s="145" t="s">
        <v>87</v>
      </c>
      <c r="AY317" s="18" t="s">
        <v>162</v>
      </c>
      <c r="BE317" s="146">
        <f>IF(N317="základní",J317,0)</f>
        <v>0</v>
      </c>
      <c r="BF317" s="146">
        <f>IF(N317="snížená",J317,0)</f>
        <v>0</v>
      </c>
      <c r="BG317" s="146">
        <f>IF(N317="zákl. přenesená",J317,0)</f>
        <v>0</v>
      </c>
      <c r="BH317" s="146">
        <f>IF(N317="sníž. přenesená",J317,0)</f>
        <v>0</v>
      </c>
      <c r="BI317" s="146">
        <f>IF(N317="nulová",J317,0)</f>
        <v>0</v>
      </c>
      <c r="BJ317" s="18" t="s">
        <v>85</v>
      </c>
      <c r="BK317" s="146">
        <f>ROUND(I317*H317,2)</f>
        <v>0</v>
      </c>
      <c r="BL317" s="18" t="s">
        <v>615</v>
      </c>
      <c r="BM317" s="145" t="s">
        <v>2012</v>
      </c>
    </row>
    <row r="318" spans="2:65" s="1" customFormat="1" ht="10.199999999999999">
      <c r="B318" s="33"/>
      <c r="D318" s="147" t="s">
        <v>171</v>
      </c>
      <c r="F318" s="148" t="s">
        <v>2011</v>
      </c>
      <c r="I318" s="149"/>
      <c r="L318" s="33"/>
      <c r="M318" s="150"/>
      <c r="T318" s="57"/>
      <c r="AT318" s="18" t="s">
        <v>171</v>
      </c>
      <c r="AU318" s="18" t="s">
        <v>87</v>
      </c>
    </row>
    <row r="319" spans="2:65" s="1" customFormat="1" ht="16.5" customHeight="1">
      <c r="B319" s="33"/>
      <c r="C319" s="134" t="s">
        <v>731</v>
      </c>
      <c r="D319" s="134" t="s">
        <v>164</v>
      </c>
      <c r="E319" s="135" t="s">
        <v>2013</v>
      </c>
      <c r="F319" s="136" t="s">
        <v>2014</v>
      </c>
      <c r="G319" s="137" t="s">
        <v>2015</v>
      </c>
      <c r="H319" s="138">
        <v>2</v>
      </c>
      <c r="I319" s="139"/>
      <c r="J319" s="140">
        <f>ROUND(I319*H319,2)</f>
        <v>0</v>
      </c>
      <c r="K319" s="136" t="s">
        <v>1</v>
      </c>
      <c r="L319" s="33"/>
      <c r="M319" s="141" t="s">
        <v>1</v>
      </c>
      <c r="N319" s="142" t="s">
        <v>42</v>
      </c>
      <c r="P319" s="143">
        <f>O319*H319</f>
        <v>0</v>
      </c>
      <c r="Q319" s="143">
        <v>0</v>
      </c>
      <c r="R319" s="143">
        <f>Q319*H319</f>
        <v>0</v>
      </c>
      <c r="S319" s="143">
        <v>0</v>
      </c>
      <c r="T319" s="144">
        <f>S319*H319</f>
        <v>0</v>
      </c>
      <c r="AR319" s="145" t="s">
        <v>615</v>
      </c>
      <c r="AT319" s="145" t="s">
        <v>164</v>
      </c>
      <c r="AU319" s="145" t="s">
        <v>87</v>
      </c>
      <c r="AY319" s="18" t="s">
        <v>162</v>
      </c>
      <c r="BE319" s="146">
        <f>IF(N319="základní",J319,0)</f>
        <v>0</v>
      </c>
      <c r="BF319" s="146">
        <f>IF(N319="snížená",J319,0)</f>
        <v>0</v>
      </c>
      <c r="BG319" s="146">
        <f>IF(N319="zákl. přenesená",J319,0)</f>
        <v>0</v>
      </c>
      <c r="BH319" s="146">
        <f>IF(N319="sníž. přenesená",J319,0)</f>
        <v>0</v>
      </c>
      <c r="BI319" s="146">
        <f>IF(N319="nulová",J319,0)</f>
        <v>0</v>
      </c>
      <c r="BJ319" s="18" t="s">
        <v>85</v>
      </c>
      <c r="BK319" s="146">
        <f>ROUND(I319*H319,2)</f>
        <v>0</v>
      </c>
      <c r="BL319" s="18" t="s">
        <v>615</v>
      </c>
      <c r="BM319" s="145" t="s">
        <v>2016</v>
      </c>
    </row>
    <row r="320" spans="2:65" s="1" customFormat="1" ht="10.199999999999999">
      <c r="B320" s="33"/>
      <c r="D320" s="147" t="s">
        <v>171</v>
      </c>
      <c r="F320" s="148" t="s">
        <v>2014</v>
      </c>
      <c r="I320" s="149"/>
      <c r="L320" s="33"/>
      <c r="M320" s="150"/>
      <c r="T320" s="57"/>
      <c r="AT320" s="18" t="s">
        <v>171</v>
      </c>
      <c r="AU320" s="18" t="s">
        <v>87</v>
      </c>
    </row>
    <row r="321" spans="2:65" s="1" customFormat="1" ht="16.5" customHeight="1">
      <c r="B321" s="33"/>
      <c r="C321" s="134" t="s">
        <v>736</v>
      </c>
      <c r="D321" s="134" t="s">
        <v>164</v>
      </c>
      <c r="E321" s="135" t="s">
        <v>2017</v>
      </c>
      <c r="F321" s="136" t="s">
        <v>2018</v>
      </c>
      <c r="G321" s="137" t="s">
        <v>1462</v>
      </c>
      <c r="H321" s="138">
        <v>1</v>
      </c>
      <c r="I321" s="139"/>
      <c r="J321" s="140">
        <f>ROUND(I321*H321,2)</f>
        <v>0</v>
      </c>
      <c r="K321" s="136" t="s">
        <v>1</v>
      </c>
      <c r="L321" s="33"/>
      <c r="M321" s="141" t="s">
        <v>1</v>
      </c>
      <c r="N321" s="142" t="s">
        <v>42</v>
      </c>
      <c r="P321" s="143">
        <f>O321*H321</f>
        <v>0</v>
      </c>
      <c r="Q321" s="143">
        <v>0</v>
      </c>
      <c r="R321" s="143">
        <f>Q321*H321</f>
        <v>0</v>
      </c>
      <c r="S321" s="143">
        <v>0</v>
      </c>
      <c r="T321" s="144">
        <f>S321*H321</f>
        <v>0</v>
      </c>
      <c r="AR321" s="145" t="s">
        <v>615</v>
      </c>
      <c r="AT321" s="145" t="s">
        <v>164</v>
      </c>
      <c r="AU321" s="145" t="s">
        <v>87</v>
      </c>
      <c r="AY321" s="18" t="s">
        <v>162</v>
      </c>
      <c r="BE321" s="146">
        <f>IF(N321="základní",J321,0)</f>
        <v>0</v>
      </c>
      <c r="BF321" s="146">
        <f>IF(N321="snížená",J321,0)</f>
        <v>0</v>
      </c>
      <c r="BG321" s="146">
        <f>IF(N321="zákl. přenesená",J321,0)</f>
        <v>0</v>
      </c>
      <c r="BH321" s="146">
        <f>IF(N321="sníž. přenesená",J321,0)</f>
        <v>0</v>
      </c>
      <c r="BI321" s="146">
        <f>IF(N321="nulová",J321,0)</f>
        <v>0</v>
      </c>
      <c r="BJ321" s="18" t="s">
        <v>85</v>
      </c>
      <c r="BK321" s="146">
        <f>ROUND(I321*H321,2)</f>
        <v>0</v>
      </c>
      <c r="BL321" s="18" t="s">
        <v>615</v>
      </c>
      <c r="BM321" s="145" t="s">
        <v>2019</v>
      </c>
    </row>
    <row r="322" spans="2:65" s="1" customFormat="1" ht="10.199999999999999">
      <c r="B322" s="33"/>
      <c r="D322" s="147" t="s">
        <v>171</v>
      </c>
      <c r="F322" s="148" t="s">
        <v>2018</v>
      </c>
      <c r="I322" s="149"/>
      <c r="L322" s="33"/>
      <c r="M322" s="150"/>
      <c r="T322" s="57"/>
      <c r="AT322" s="18" t="s">
        <v>171</v>
      </c>
      <c r="AU322" s="18" t="s">
        <v>87</v>
      </c>
    </row>
    <row r="323" spans="2:65" s="11" customFormat="1" ht="22.8" customHeight="1">
      <c r="B323" s="122"/>
      <c r="D323" s="123" t="s">
        <v>76</v>
      </c>
      <c r="E323" s="132" t="s">
        <v>2020</v>
      </c>
      <c r="F323" s="132" t="s">
        <v>2021</v>
      </c>
      <c r="I323" s="125"/>
      <c r="J323" s="133">
        <f>BK323</f>
        <v>0</v>
      </c>
      <c r="L323" s="122"/>
      <c r="M323" s="127"/>
      <c r="P323" s="128">
        <f>SUM(P324:P327)</f>
        <v>0</v>
      </c>
      <c r="R323" s="128">
        <f>SUM(R324:R327)</f>
        <v>0</v>
      </c>
      <c r="T323" s="129">
        <f>SUM(T324:T327)</f>
        <v>0</v>
      </c>
      <c r="AR323" s="123" t="s">
        <v>85</v>
      </c>
      <c r="AT323" s="130" t="s">
        <v>76</v>
      </c>
      <c r="AU323" s="130" t="s">
        <v>85</v>
      </c>
      <c r="AY323" s="123" t="s">
        <v>162</v>
      </c>
      <c r="BK323" s="131">
        <f>SUM(BK324:BK327)</f>
        <v>0</v>
      </c>
    </row>
    <row r="324" spans="2:65" s="1" customFormat="1" ht="33" customHeight="1">
      <c r="B324" s="33"/>
      <c r="C324" s="134" t="s">
        <v>740</v>
      </c>
      <c r="D324" s="134" t="s">
        <v>164</v>
      </c>
      <c r="E324" s="135" t="s">
        <v>2022</v>
      </c>
      <c r="F324" s="136" t="s">
        <v>2023</v>
      </c>
      <c r="G324" s="137" t="s">
        <v>2024</v>
      </c>
      <c r="H324" s="138">
        <v>1</v>
      </c>
      <c r="I324" s="139"/>
      <c r="J324" s="140">
        <f>ROUND(I324*H324,2)</f>
        <v>0</v>
      </c>
      <c r="K324" s="136" t="s">
        <v>1</v>
      </c>
      <c r="L324" s="33"/>
      <c r="M324" s="141" t="s">
        <v>1</v>
      </c>
      <c r="N324" s="142" t="s">
        <v>42</v>
      </c>
      <c r="P324" s="143">
        <f>O324*H324</f>
        <v>0</v>
      </c>
      <c r="Q324" s="143">
        <v>0</v>
      </c>
      <c r="R324" s="143">
        <f>Q324*H324</f>
        <v>0</v>
      </c>
      <c r="S324" s="143">
        <v>0</v>
      </c>
      <c r="T324" s="144">
        <f>S324*H324</f>
        <v>0</v>
      </c>
      <c r="AR324" s="145" t="s">
        <v>615</v>
      </c>
      <c r="AT324" s="145" t="s">
        <v>164</v>
      </c>
      <c r="AU324" s="145" t="s">
        <v>87</v>
      </c>
      <c r="AY324" s="18" t="s">
        <v>162</v>
      </c>
      <c r="BE324" s="146">
        <f>IF(N324="základní",J324,0)</f>
        <v>0</v>
      </c>
      <c r="BF324" s="146">
        <f>IF(N324="snížená",J324,0)</f>
        <v>0</v>
      </c>
      <c r="BG324" s="146">
        <f>IF(N324="zákl. přenesená",J324,0)</f>
        <v>0</v>
      </c>
      <c r="BH324" s="146">
        <f>IF(N324="sníž. přenesená",J324,0)</f>
        <v>0</v>
      </c>
      <c r="BI324" s="146">
        <f>IF(N324="nulová",J324,0)</f>
        <v>0</v>
      </c>
      <c r="BJ324" s="18" t="s">
        <v>85</v>
      </c>
      <c r="BK324" s="146">
        <f>ROUND(I324*H324,2)</f>
        <v>0</v>
      </c>
      <c r="BL324" s="18" t="s">
        <v>615</v>
      </c>
      <c r="BM324" s="145" t="s">
        <v>2025</v>
      </c>
    </row>
    <row r="325" spans="2:65" s="1" customFormat="1" ht="19.2">
      <c r="B325" s="33"/>
      <c r="D325" s="147" t="s">
        <v>171</v>
      </c>
      <c r="F325" s="148" t="s">
        <v>2023</v>
      </c>
      <c r="I325" s="149"/>
      <c r="L325" s="33"/>
      <c r="M325" s="150"/>
      <c r="T325" s="57"/>
      <c r="AT325" s="18" t="s">
        <v>171</v>
      </c>
      <c r="AU325" s="18" t="s">
        <v>87</v>
      </c>
    </row>
    <row r="326" spans="2:65" s="1" customFormat="1" ht="16.5" customHeight="1">
      <c r="B326" s="33"/>
      <c r="C326" s="134" t="s">
        <v>745</v>
      </c>
      <c r="D326" s="134" t="s">
        <v>164</v>
      </c>
      <c r="E326" s="135" t="s">
        <v>2026</v>
      </c>
      <c r="F326" s="136" t="s">
        <v>2027</v>
      </c>
      <c r="G326" s="137" t="s">
        <v>1486</v>
      </c>
      <c r="H326" s="138">
        <v>1</v>
      </c>
      <c r="I326" s="139"/>
      <c r="J326" s="140">
        <f>ROUND(I326*H326,2)</f>
        <v>0</v>
      </c>
      <c r="K326" s="136" t="s">
        <v>1</v>
      </c>
      <c r="L326" s="33"/>
      <c r="M326" s="141" t="s">
        <v>1</v>
      </c>
      <c r="N326" s="142" t="s">
        <v>42</v>
      </c>
      <c r="P326" s="143">
        <f>O326*H326</f>
        <v>0</v>
      </c>
      <c r="Q326" s="143">
        <v>0</v>
      </c>
      <c r="R326" s="143">
        <f>Q326*H326</f>
        <v>0</v>
      </c>
      <c r="S326" s="143">
        <v>0</v>
      </c>
      <c r="T326" s="144">
        <f>S326*H326</f>
        <v>0</v>
      </c>
      <c r="AR326" s="145" t="s">
        <v>615</v>
      </c>
      <c r="AT326" s="145" t="s">
        <v>164</v>
      </c>
      <c r="AU326" s="145" t="s">
        <v>87</v>
      </c>
      <c r="AY326" s="18" t="s">
        <v>162</v>
      </c>
      <c r="BE326" s="146">
        <f>IF(N326="základní",J326,0)</f>
        <v>0</v>
      </c>
      <c r="BF326" s="146">
        <f>IF(N326="snížená",J326,0)</f>
        <v>0</v>
      </c>
      <c r="BG326" s="146">
        <f>IF(N326="zákl. přenesená",J326,0)</f>
        <v>0</v>
      </c>
      <c r="BH326" s="146">
        <f>IF(N326="sníž. přenesená",J326,0)</f>
        <v>0</v>
      </c>
      <c r="BI326" s="146">
        <f>IF(N326="nulová",J326,0)</f>
        <v>0</v>
      </c>
      <c r="BJ326" s="18" t="s">
        <v>85</v>
      </c>
      <c r="BK326" s="146">
        <f>ROUND(I326*H326,2)</f>
        <v>0</v>
      </c>
      <c r="BL326" s="18" t="s">
        <v>615</v>
      </c>
      <c r="BM326" s="145" t="s">
        <v>2028</v>
      </c>
    </row>
    <row r="327" spans="2:65" s="1" customFormat="1" ht="10.199999999999999">
      <c r="B327" s="33"/>
      <c r="D327" s="147" t="s">
        <v>171</v>
      </c>
      <c r="F327" s="148" t="s">
        <v>2029</v>
      </c>
      <c r="I327" s="149"/>
      <c r="L327" s="33"/>
      <c r="M327" s="150"/>
      <c r="T327" s="57"/>
      <c r="AT327" s="18" t="s">
        <v>171</v>
      </c>
      <c r="AU327" s="18" t="s">
        <v>87</v>
      </c>
    </row>
    <row r="328" spans="2:65" s="11" customFormat="1" ht="22.8" customHeight="1">
      <c r="B328" s="122"/>
      <c r="D328" s="123" t="s">
        <v>76</v>
      </c>
      <c r="E328" s="132" t="s">
        <v>2030</v>
      </c>
      <c r="F328" s="132" t="s">
        <v>2031</v>
      </c>
      <c r="I328" s="125"/>
      <c r="J328" s="133">
        <f>BK328</f>
        <v>0</v>
      </c>
      <c r="L328" s="122"/>
      <c r="M328" s="127"/>
      <c r="P328" s="128">
        <f>SUM(P329:P342)</f>
        <v>0</v>
      </c>
      <c r="R328" s="128">
        <f>SUM(R329:R342)</f>
        <v>0</v>
      </c>
      <c r="T328" s="129">
        <f>SUM(T329:T342)</f>
        <v>0</v>
      </c>
      <c r="AR328" s="123" t="s">
        <v>85</v>
      </c>
      <c r="AT328" s="130" t="s">
        <v>76</v>
      </c>
      <c r="AU328" s="130" t="s">
        <v>85</v>
      </c>
      <c r="AY328" s="123" t="s">
        <v>162</v>
      </c>
      <c r="BK328" s="131">
        <f>SUM(BK329:BK342)</f>
        <v>0</v>
      </c>
    </row>
    <row r="329" spans="2:65" s="1" customFormat="1" ht="21.75" customHeight="1">
      <c r="B329" s="33"/>
      <c r="C329" s="134" t="s">
        <v>751</v>
      </c>
      <c r="D329" s="134" t="s">
        <v>164</v>
      </c>
      <c r="E329" s="135" t="s">
        <v>2032</v>
      </c>
      <c r="F329" s="136" t="s">
        <v>2033</v>
      </c>
      <c r="G329" s="137" t="s">
        <v>1486</v>
      </c>
      <c r="H329" s="138">
        <v>1</v>
      </c>
      <c r="I329" s="139"/>
      <c r="J329" s="140">
        <f>ROUND(I329*H329,2)</f>
        <v>0</v>
      </c>
      <c r="K329" s="136" t="s">
        <v>1</v>
      </c>
      <c r="L329" s="33"/>
      <c r="M329" s="141" t="s">
        <v>1</v>
      </c>
      <c r="N329" s="142" t="s">
        <v>42</v>
      </c>
      <c r="P329" s="143">
        <f>O329*H329</f>
        <v>0</v>
      </c>
      <c r="Q329" s="143">
        <v>0</v>
      </c>
      <c r="R329" s="143">
        <f>Q329*H329</f>
        <v>0</v>
      </c>
      <c r="S329" s="143">
        <v>0</v>
      </c>
      <c r="T329" s="144">
        <f>S329*H329</f>
        <v>0</v>
      </c>
      <c r="AR329" s="145" t="s">
        <v>615</v>
      </c>
      <c r="AT329" s="145" t="s">
        <v>164</v>
      </c>
      <c r="AU329" s="145" t="s">
        <v>87</v>
      </c>
      <c r="AY329" s="18" t="s">
        <v>162</v>
      </c>
      <c r="BE329" s="146">
        <f>IF(N329="základní",J329,0)</f>
        <v>0</v>
      </c>
      <c r="BF329" s="146">
        <f>IF(N329="snížená",J329,0)</f>
        <v>0</v>
      </c>
      <c r="BG329" s="146">
        <f>IF(N329="zákl. přenesená",J329,0)</f>
        <v>0</v>
      </c>
      <c r="BH329" s="146">
        <f>IF(N329="sníž. přenesená",J329,0)</f>
        <v>0</v>
      </c>
      <c r="BI329" s="146">
        <f>IF(N329="nulová",J329,0)</f>
        <v>0</v>
      </c>
      <c r="BJ329" s="18" t="s">
        <v>85</v>
      </c>
      <c r="BK329" s="146">
        <f>ROUND(I329*H329,2)</f>
        <v>0</v>
      </c>
      <c r="BL329" s="18" t="s">
        <v>615</v>
      </c>
      <c r="BM329" s="145" t="s">
        <v>2034</v>
      </c>
    </row>
    <row r="330" spans="2:65" s="1" customFormat="1" ht="10.199999999999999">
      <c r="B330" s="33"/>
      <c r="D330" s="147" t="s">
        <v>171</v>
      </c>
      <c r="F330" s="148" t="s">
        <v>2035</v>
      </c>
      <c r="I330" s="149"/>
      <c r="L330" s="33"/>
      <c r="M330" s="150"/>
      <c r="T330" s="57"/>
      <c r="AT330" s="18" t="s">
        <v>171</v>
      </c>
      <c r="AU330" s="18" t="s">
        <v>87</v>
      </c>
    </row>
    <row r="331" spans="2:65" s="1" customFormat="1" ht="21.75" customHeight="1">
      <c r="B331" s="33"/>
      <c r="C331" s="134" t="s">
        <v>757</v>
      </c>
      <c r="D331" s="134" t="s">
        <v>164</v>
      </c>
      <c r="E331" s="135" t="s">
        <v>2036</v>
      </c>
      <c r="F331" s="136" t="s">
        <v>2037</v>
      </c>
      <c r="G331" s="137" t="s">
        <v>1486</v>
      </c>
      <c r="H331" s="138">
        <v>1</v>
      </c>
      <c r="I331" s="139"/>
      <c r="J331" s="140">
        <f>ROUND(I331*H331,2)</f>
        <v>0</v>
      </c>
      <c r="K331" s="136" t="s">
        <v>1</v>
      </c>
      <c r="L331" s="33"/>
      <c r="M331" s="141" t="s">
        <v>1</v>
      </c>
      <c r="N331" s="142" t="s">
        <v>42</v>
      </c>
      <c r="P331" s="143">
        <f>O331*H331</f>
        <v>0</v>
      </c>
      <c r="Q331" s="143">
        <v>0</v>
      </c>
      <c r="R331" s="143">
        <f>Q331*H331</f>
        <v>0</v>
      </c>
      <c r="S331" s="143">
        <v>0</v>
      </c>
      <c r="T331" s="144">
        <f>S331*H331</f>
        <v>0</v>
      </c>
      <c r="AR331" s="145" t="s">
        <v>615</v>
      </c>
      <c r="AT331" s="145" t="s">
        <v>164</v>
      </c>
      <c r="AU331" s="145" t="s">
        <v>87</v>
      </c>
      <c r="AY331" s="18" t="s">
        <v>162</v>
      </c>
      <c r="BE331" s="146">
        <f>IF(N331="základní",J331,0)</f>
        <v>0</v>
      </c>
      <c r="BF331" s="146">
        <f>IF(N331="snížená",J331,0)</f>
        <v>0</v>
      </c>
      <c r="BG331" s="146">
        <f>IF(N331="zákl. přenesená",J331,0)</f>
        <v>0</v>
      </c>
      <c r="BH331" s="146">
        <f>IF(N331="sníž. přenesená",J331,0)</f>
        <v>0</v>
      </c>
      <c r="BI331" s="146">
        <f>IF(N331="nulová",J331,0)</f>
        <v>0</v>
      </c>
      <c r="BJ331" s="18" t="s">
        <v>85</v>
      </c>
      <c r="BK331" s="146">
        <f>ROUND(I331*H331,2)</f>
        <v>0</v>
      </c>
      <c r="BL331" s="18" t="s">
        <v>615</v>
      </c>
      <c r="BM331" s="145" t="s">
        <v>2038</v>
      </c>
    </row>
    <row r="332" spans="2:65" s="1" customFormat="1" ht="10.199999999999999">
      <c r="B332" s="33"/>
      <c r="D332" s="147" t="s">
        <v>171</v>
      </c>
      <c r="F332" s="148" t="s">
        <v>2039</v>
      </c>
      <c r="I332" s="149"/>
      <c r="L332" s="33"/>
      <c r="M332" s="150"/>
      <c r="T332" s="57"/>
      <c r="AT332" s="18" t="s">
        <v>171</v>
      </c>
      <c r="AU332" s="18" t="s">
        <v>87</v>
      </c>
    </row>
    <row r="333" spans="2:65" s="1" customFormat="1" ht="24.15" customHeight="1">
      <c r="B333" s="33"/>
      <c r="C333" s="134" t="s">
        <v>762</v>
      </c>
      <c r="D333" s="134" t="s">
        <v>164</v>
      </c>
      <c r="E333" s="135" t="s">
        <v>2040</v>
      </c>
      <c r="F333" s="136" t="s">
        <v>2041</v>
      </c>
      <c r="G333" s="137" t="s">
        <v>1486</v>
      </c>
      <c r="H333" s="138">
        <v>1</v>
      </c>
      <c r="I333" s="139"/>
      <c r="J333" s="140">
        <f>ROUND(I333*H333,2)</f>
        <v>0</v>
      </c>
      <c r="K333" s="136" t="s">
        <v>1</v>
      </c>
      <c r="L333" s="33"/>
      <c r="M333" s="141" t="s">
        <v>1</v>
      </c>
      <c r="N333" s="142" t="s">
        <v>42</v>
      </c>
      <c r="P333" s="143">
        <f>O333*H333</f>
        <v>0</v>
      </c>
      <c r="Q333" s="143">
        <v>0</v>
      </c>
      <c r="R333" s="143">
        <f>Q333*H333</f>
        <v>0</v>
      </c>
      <c r="S333" s="143">
        <v>0</v>
      </c>
      <c r="T333" s="144">
        <f>S333*H333</f>
        <v>0</v>
      </c>
      <c r="AR333" s="145" t="s">
        <v>615</v>
      </c>
      <c r="AT333" s="145" t="s">
        <v>164</v>
      </c>
      <c r="AU333" s="145" t="s">
        <v>87</v>
      </c>
      <c r="AY333" s="18" t="s">
        <v>162</v>
      </c>
      <c r="BE333" s="146">
        <f>IF(N333="základní",J333,0)</f>
        <v>0</v>
      </c>
      <c r="BF333" s="146">
        <f>IF(N333="snížená",J333,0)</f>
        <v>0</v>
      </c>
      <c r="BG333" s="146">
        <f>IF(N333="zákl. přenesená",J333,0)</f>
        <v>0</v>
      </c>
      <c r="BH333" s="146">
        <f>IF(N333="sníž. přenesená",J333,0)</f>
        <v>0</v>
      </c>
      <c r="BI333" s="146">
        <f>IF(N333="nulová",J333,0)</f>
        <v>0</v>
      </c>
      <c r="BJ333" s="18" t="s">
        <v>85</v>
      </c>
      <c r="BK333" s="146">
        <f>ROUND(I333*H333,2)</f>
        <v>0</v>
      </c>
      <c r="BL333" s="18" t="s">
        <v>615</v>
      </c>
      <c r="BM333" s="145" t="s">
        <v>2042</v>
      </c>
    </row>
    <row r="334" spans="2:65" s="1" customFormat="1" ht="10.199999999999999">
      <c r="B334" s="33"/>
      <c r="D334" s="147" t="s">
        <v>171</v>
      </c>
      <c r="F334" s="148" t="s">
        <v>2043</v>
      </c>
      <c r="I334" s="149"/>
      <c r="L334" s="33"/>
      <c r="M334" s="150"/>
      <c r="T334" s="57"/>
      <c r="AT334" s="18" t="s">
        <v>171</v>
      </c>
      <c r="AU334" s="18" t="s">
        <v>87</v>
      </c>
    </row>
    <row r="335" spans="2:65" s="1" customFormat="1" ht="24.15" customHeight="1">
      <c r="B335" s="33"/>
      <c r="C335" s="134" t="s">
        <v>769</v>
      </c>
      <c r="D335" s="134" t="s">
        <v>164</v>
      </c>
      <c r="E335" s="135" t="s">
        <v>2044</v>
      </c>
      <c r="F335" s="136" t="s">
        <v>2045</v>
      </c>
      <c r="G335" s="137" t="s">
        <v>1486</v>
      </c>
      <c r="H335" s="138">
        <v>4</v>
      </c>
      <c r="I335" s="139"/>
      <c r="J335" s="140">
        <f>ROUND(I335*H335,2)</f>
        <v>0</v>
      </c>
      <c r="K335" s="136" t="s">
        <v>1</v>
      </c>
      <c r="L335" s="33"/>
      <c r="M335" s="141" t="s">
        <v>1</v>
      </c>
      <c r="N335" s="142" t="s">
        <v>42</v>
      </c>
      <c r="P335" s="143">
        <f>O335*H335</f>
        <v>0</v>
      </c>
      <c r="Q335" s="143">
        <v>0</v>
      </c>
      <c r="R335" s="143">
        <f>Q335*H335</f>
        <v>0</v>
      </c>
      <c r="S335" s="143">
        <v>0</v>
      </c>
      <c r="T335" s="144">
        <f>S335*H335</f>
        <v>0</v>
      </c>
      <c r="AR335" s="145" t="s">
        <v>615</v>
      </c>
      <c r="AT335" s="145" t="s">
        <v>164</v>
      </c>
      <c r="AU335" s="145" t="s">
        <v>87</v>
      </c>
      <c r="AY335" s="18" t="s">
        <v>162</v>
      </c>
      <c r="BE335" s="146">
        <f>IF(N335="základní",J335,0)</f>
        <v>0</v>
      </c>
      <c r="BF335" s="146">
        <f>IF(N335="snížená",J335,0)</f>
        <v>0</v>
      </c>
      <c r="BG335" s="146">
        <f>IF(N335="zákl. přenesená",J335,0)</f>
        <v>0</v>
      </c>
      <c r="BH335" s="146">
        <f>IF(N335="sníž. přenesená",J335,0)</f>
        <v>0</v>
      </c>
      <c r="BI335" s="146">
        <f>IF(N335="nulová",J335,0)</f>
        <v>0</v>
      </c>
      <c r="BJ335" s="18" t="s">
        <v>85</v>
      </c>
      <c r="BK335" s="146">
        <f>ROUND(I335*H335,2)</f>
        <v>0</v>
      </c>
      <c r="BL335" s="18" t="s">
        <v>615</v>
      </c>
      <c r="BM335" s="145" t="s">
        <v>2046</v>
      </c>
    </row>
    <row r="336" spans="2:65" s="1" customFormat="1" ht="10.199999999999999">
      <c r="B336" s="33"/>
      <c r="D336" s="147" t="s">
        <v>171</v>
      </c>
      <c r="F336" s="148" t="s">
        <v>2047</v>
      </c>
      <c r="I336" s="149"/>
      <c r="L336" s="33"/>
      <c r="M336" s="150"/>
      <c r="T336" s="57"/>
      <c r="AT336" s="18" t="s">
        <v>171</v>
      </c>
      <c r="AU336" s="18" t="s">
        <v>87</v>
      </c>
    </row>
    <row r="337" spans="2:65" s="1" customFormat="1" ht="16.5" customHeight="1">
      <c r="B337" s="33"/>
      <c r="C337" s="134" t="s">
        <v>775</v>
      </c>
      <c r="D337" s="134" t="s">
        <v>164</v>
      </c>
      <c r="E337" s="135" t="s">
        <v>2048</v>
      </c>
      <c r="F337" s="136" t="s">
        <v>2049</v>
      </c>
      <c r="G337" s="137" t="s">
        <v>1486</v>
      </c>
      <c r="H337" s="138">
        <v>1</v>
      </c>
      <c r="I337" s="139"/>
      <c r="J337" s="140">
        <f>ROUND(I337*H337,2)</f>
        <v>0</v>
      </c>
      <c r="K337" s="136" t="s">
        <v>1</v>
      </c>
      <c r="L337" s="33"/>
      <c r="M337" s="141" t="s">
        <v>1</v>
      </c>
      <c r="N337" s="142" t="s">
        <v>42</v>
      </c>
      <c r="P337" s="143">
        <f>O337*H337</f>
        <v>0</v>
      </c>
      <c r="Q337" s="143">
        <v>0</v>
      </c>
      <c r="R337" s="143">
        <f>Q337*H337</f>
        <v>0</v>
      </c>
      <c r="S337" s="143">
        <v>0</v>
      </c>
      <c r="T337" s="144">
        <f>S337*H337</f>
        <v>0</v>
      </c>
      <c r="AR337" s="145" t="s">
        <v>615</v>
      </c>
      <c r="AT337" s="145" t="s">
        <v>164</v>
      </c>
      <c r="AU337" s="145" t="s">
        <v>87</v>
      </c>
      <c r="AY337" s="18" t="s">
        <v>162</v>
      </c>
      <c r="BE337" s="146">
        <f>IF(N337="základní",J337,0)</f>
        <v>0</v>
      </c>
      <c r="BF337" s="146">
        <f>IF(N337="snížená",J337,0)</f>
        <v>0</v>
      </c>
      <c r="BG337" s="146">
        <f>IF(N337="zákl. přenesená",J337,0)</f>
        <v>0</v>
      </c>
      <c r="BH337" s="146">
        <f>IF(N337="sníž. přenesená",J337,0)</f>
        <v>0</v>
      </c>
      <c r="BI337" s="146">
        <f>IF(N337="nulová",J337,0)</f>
        <v>0</v>
      </c>
      <c r="BJ337" s="18" t="s">
        <v>85</v>
      </c>
      <c r="BK337" s="146">
        <f>ROUND(I337*H337,2)</f>
        <v>0</v>
      </c>
      <c r="BL337" s="18" t="s">
        <v>615</v>
      </c>
      <c r="BM337" s="145" t="s">
        <v>2050</v>
      </c>
    </row>
    <row r="338" spans="2:65" s="1" customFormat="1" ht="10.199999999999999">
      <c r="B338" s="33"/>
      <c r="D338" s="147" t="s">
        <v>171</v>
      </c>
      <c r="F338" s="148" t="s">
        <v>2049</v>
      </c>
      <c r="I338" s="149"/>
      <c r="L338" s="33"/>
      <c r="M338" s="150"/>
      <c r="T338" s="57"/>
      <c r="AT338" s="18" t="s">
        <v>171</v>
      </c>
      <c r="AU338" s="18" t="s">
        <v>87</v>
      </c>
    </row>
    <row r="339" spans="2:65" s="1" customFormat="1" ht="16.5" customHeight="1">
      <c r="B339" s="33"/>
      <c r="C339" s="134" t="s">
        <v>780</v>
      </c>
      <c r="D339" s="134" t="s">
        <v>164</v>
      </c>
      <c r="E339" s="135" t="s">
        <v>2051</v>
      </c>
      <c r="F339" s="136" t="s">
        <v>2052</v>
      </c>
      <c r="G339" s="137" t="s">
        <v>1486</v>
      </c>
      <c r="H339" s="138">
        <v>1</v>
      </c>
      <c r="I339" s="139"/>
      <c r="J339" s="140">
        <f>ROUND(I339*H339,2)</f>
        <v>0</v>
      </c>
      <c r="K339" s="136" t="s">
        <v>1</v>
      </c>
      <c r="L339" s="33"/>
      <c r="M339" s="141" t="s">
        <v>1</v>
      </c>
      <c r="N339" s="142" t="s">
        <v>42</v>
      </c>
      <c r="P339" s="143">
        <f>O339*H339</f>
        <v>0</v>
      </c>
      <c r="Q339" s="143">
        <v>0</v>
      </c>
      <c r="R339" s="143">
        <f>Q339*H339</f>
        <v>0</v>
      </c>
      <c r="S339" s="143">
        <v>0</v>
      </c>
      <c r="T339" s="144">
        <f>S339*H339</f>
        <v>0</v>
      </c>
      <c r="AR339" s="145" t="s">
        <v>615</v>
      </c>
      <c r="AT339" s="145" t="s">
        <v>164</v>
      </c>
      <c r="AU339" s="145" t="s">
        <v>87</v>
      </c>
      <c r="AY339" s="18" t="s">
        <v>162</v>
      </c>
      <c r="BE339" s="146">
        <f>IF(N339="základní",J339,0)</f>
        <v>0</v>
      </c>
      <c r="BF339" s="146">
        <f>IF(N339="snížená",J339,0)</f>
        <v>0</v>
      </c>
      <c r="BG339" s="146">
        <f>IF(N339="zákl. přenesená",J339,0)</f>
        <v>0</v>
      </c>
      <c r="BH339" s="146">
        <f>IF(N339="sníž. přenesená",J339,0)</f>
        <v>0</v>
      </c>
      <c r="BI339" s="146">
        <f>IF(N339="nulová",J339,0)</f>
        <v>0</v>
      </c>
      <c r="BJ339" s="18" t="s">
        <v>85</v>
      </c>
      <c r="BK339" s="146">
        <f>ROUND(I339*H339,2)</f>
        <v>0</v>
      </c>
      <c r="BL339" s="18" t="s">
        <v>615</v>
      </c>
      <c r="BM339" s="145" t="s">
        <v>2053</v>
      </c>
    </row>
    <row r="340" spans="2:65" s="1" customFormat="1" ht="10.199999999999999">
      <c r="B340" s="33"/>
      <c r="D340" s="147" t="s">
        <v>171</v>
      </c>
      <c r="F340" s="148" t="s">
        <v>2052</v>
      </c>
      <c r="I340" s="149"/>
      <c r="L340" s="33"/>
      <c r="M340" s="150"/>
      <c r="T340" s="57"/>
      <c r="AT340" s="18" t="s">
        <v>171</v>
      </c>
      <c r="AU340" s="18" t="s">
        <v>87</v>
      </c>
    </row>
    <row r="341" spans="2:65" s="1" customFormat="1" ht="16.5" customHeight="1">
      <c r="B341" s="33"/>
      <c r="C341" s="134" t="s">
        <v>786</v>
      </c>
      <c r="D341" s="134" t="s">
        <v>164</v>
      </c>
      <c r="E341" s="135" t="s">
        <v>2054</v>
      </c>
      <c r="F341" s="136" t="s">
        <v>2055</v>
      </c>
      <c r="G341" s="137" t="s">
        <v>2056</v>
      </c>
      <c r="H341" s="138">
        <v>1</v>
      </c>
      <c r="I341" s="139"/>
      <c r="J341" s="140">
        <f>ROUND(I341*H341,2)</f>
        <v>0</v>
      </c>
      <c r="K341" s="136" t="s">
        <v>1</v>
      </c>
      <c r="L341" s="33"/>
      <c r="M341" s="141" t="s">
        <v>1</v>
      </c>
      <c r="N341" s="142" t="s">
        <v>42</v>
      </c>
      <c r="P341" s="143">
        <f>O341*H341</f>
        <v>0</v>
      </c>
      <c r="Q341" s="143">
        <v>0</v>
      </c>
      <c r="R341" s="143">
        <f>Q341*H341</f>
        <v>0</v>
      </c>
      <c r="S341" s="143">
        <v>0</v>
      </c>
      <c r="T341" s="144">
        <f>S341*H341</f>
        <v>0</v>
      </c>
      <c r="AR341" s="145" t="s">
        <v>615</v>
      </c>
      <c r="AT341" s="145" t="s">
        <v>164</v>
      </c>
      <c r="AU341" s="145" t="s">
        <v>87</v>
      </c>
      <c r="AY341" s="18" t="s">
        <v>162</v>
      </c>
      <c r="BE341" s="146">
        <f>IF(N341="základní",J341,0)</f>
        <v>0</v>
      </c>
      <c r="BF341" s="146">
        <f>IF(N341="snížená",J341,0)</f>
        <v>0</v>
      </c>
      <c r="BG341" s="146">
        <f>IF(N341="zákl. přenesená",J341,0)</f>
        <v>0</v>
      </c>
      <c r="BH341" s="146">
        <f>IF(N341="sníž. přenesená",J341,0)</f>
        <v>0</v>
      </c>
      <c r="BI341" s="146">
        <f>IF(N341="nulová",J341,0)</f>
        <v>0</v>
      </c>
      <c r="BJ341" s="18" t="s">
        <v>85</v>
      </c>
      <c r="BK341" s="146">
        <f>ROUND(I341*H341,2)</f>
        <v>0</v>
      </c>
      <c r="BL341" s="18" t="s">
        <v>615</v>
      </c>
      <c r="BM341" s="145" t="s">
        <v>2057</v>
      </c>
    </row>
    <row r="342" spans="2:65" s="1" customFormat="1" ht="10.199999999999999">
      <c r="B342" s="33"/>
      <c r="D342" s="147" t="s">
        <v>171</v>
      </c>
      <c r="F342" s="148" t="s">
        <v>2055</v>
      </c>
      <c r="I342" s="149"/>
      <c r="L342" s="33"/>
      <c r="M342" s="150"/>
      <c r="T342" s="57"/>
      <c r="AT342" s="18" t="s">
        <v>171</v>
      </c>
      <c r="AU342" s="18" t="s">
        <v>87</v>
      </c>
    </row>
    <row r="343" spans="2:65" s="11" customFormat="1" ht="22.8" customHeight="1">
      <c r="B343" s="122"/>
      <c r="D343" s="123" t="s">
        <v>76</v>
      </c>
      <c r="E343" s="132" t="s">
        <v>2058</v>
      </c>
      <c r="F343" s="132" t="s">
        <v>2059</v>
      </c>
      <c r="I343" s="125"/>
      <c r="J343" s="133">
        <f>BK343</f>
        <v>0</v>
      </c>
      <c r="L343" s="122"/>
      <c r="M343" s="127"/>
      <c r="P343" s="128">
        <f>SUM(P344:P371)</f>
        <v>0</v>
      </c>
      <c r="R343" s="128">
        <f>SUM(R344:R371)</f>
        <v>0</v>
      </c>
      <c r="T343" s="129">
        <f>SUM(T344:T371)</f>
        <v>0</v>
      </c>
      <c r="AR343" s="123" t="s">
        <v>85</v>
      </c>
      <c r="AT343" s="130" t="s">
        <v>76</v>
      </c>
      <c r="AU343" s="130" t="s">
        <v>85</v>
      </c>
      <c r="AY343" s="123" t="s">
        <v>162</v>
      </c>
      <c r="BK343" s="131">
        <f>SUM(BK344:BK371)</f>
        <v>0</v>
      </c>
    </row>
    <row r="344" spans="2:65" s="1" customFormat="1" ht="44.25" customHeight="1">
      <c r="B344" s="33"/>
      <c r="C344" s="134" t="s">
        <v>793</v>
      </c>
      <c r="D344" s="134" t="s">
        <v>164</v>
      </c>
      <c r="E344" s="135" t="s">
        <v>2060</v>
      </c>
      <c r="F344" s="136" t="s">
        <v>2061</v>
      </c>
      <c r="G344" s="137" t="s">
        <v>1486</v>
      </c>
      <c r="H344" s="138">
        <v>1</v>
      </c>
      <c r="I344" s="139"/>
      <c r="J344" s="140">
        <f>ROUND(I344*H344,2)</f>
        <v>0</v>
      </c>
      <c r="K344" s="136" t="s">
        <v>1</v>
      </c>
      <c r="L344" s="33"/>
      <c r="M344" s="141" t="s">
        <v>1</v>
      </c>
      <c r="N344" s="142" t="s">
        <v>42</v>
      </c>
      <c r="P344" s="143">
        <f>O344*H344</f>
        <v>0</v>
      </c>
      <c r="Q344" s="143">
        <v>0</v>
      </c>
      <c r="R344" s="143">
        <f>Q344*H344</f>
        <v>0</v>
      </c>
      <c r="S344" s="143">
        <v>0</v>
      </c>
      <c r="T344" s="144">
        <f>S344*H344</f>
        <v>0</v>
      </c>
      <c r="AR344" s="145" t="s">
        <v>615</v>
      </c>
      <c r="AT344" s="145" t="s">
        <v>164</v>
      </c>
      <c r="AU344" s="145" t="s">
        <v>87</v>
      </c>
      <c r="AY344" s="18" t="s">
        <v>162</v>
      </c>
      <c r="BE344" s="146">
        <f>IF(N344="základní",J344,0)</f>
        <v>0</v>
      </c>
      <c r="BF344" s="146">
        <f>IF(N344="snížená",J344,0)</f>
        <v>0</v>
      </c>
      <c r="BG344" s="146">
        <f>IF(N344="zákl. přenesená",J344,0)</f>
        <v>0</v>
      </c>
      <c r="BH344" s="146">
        <f>IF(N344="sníž. přenesená",J344,0)</f>
        <v>0</v>
      </c>
      <c r="BI344" s="146">
        <f>IF(N344="nulová",J344,0)</f>
        <v>0</v>
      </c>
      <c r="BJ344" s="18" t="s">
        <v>85</v>
      </c>
      <c r="BK344" s="146">
        <f>ROUND(I344*H344,2)</f>
        <v>0</v>
      </c>
      <c r="BL344" s="18" t="s">
        <v>615</v>
      </c>
      <c r="BM344" s="145" t="s">
        <v>2062</v>
      </c>
    </row>
    <row r="345" spans="2:65" s="1" customFormat="1" ht="10.199999999999999">
      <c r="B345" s="33"/>
      <c r="D345" s="147" t="s">
        <v>171</v>
      </c>
      <c r="F345" s="148" t="s">
        <v>2063</v>
      </c>
      <c r="I345" s="149"/>
      <c r="L345" s="33"/>
      <c r="M345" s="150"/>
      <c r="T345" s="57"/>
      <c r="AT345" s="18" t="s">
        <v>171</v>
      </c>
      <c r="AU345" s="18" t="s">
        <v>87</v>
      </c>
    </row>
    <row r="346" spans="2:65" s="1" customFormat="1" ht="24.15" customHeight="1">
      <c r="B346" s="33"/>
      <c r="C346" s="134" t="s">
        <v>799</v>
      </c>
      <c r="D346" s="134" t="s">
        <v>164</v>
      </c>
      <c r="E346" s="135" t="s">
        <v>2064</v>
      </c>
      <c r="F346" s="136" t="s">
        <v>2065</v>
      </c>
      <c r="G346" s="137" t="s">
        <v>1486</v>
      </c>
      <c r="H346" s="138">
        <v>5</v>
      </c>
      <c r="I346" s="139"/>
      <c r="J346" s="140">
        <f>ROUND(I346*H346,2)</f>
        <v>0</v>
      </c>
      <c r="K346" s="136" t="s">
        <v>1</v>
      </c>
      <c r="L346" s="33"/>
      <c r="M346" s="141" t="s">
        <v>1</v>
      </c>
      <c r="N346" s="142" t="s">
        <v>42</v>
      </c>
      <c r="P346" s="143">
        <f>O346*H346</f>
        <v>0</v>
      </c>
      <c r="Q346" s="143">
        <v>0</v>
      </c>
      <c r="R346" s="143">
        <f>Q346*H346</f>
        <v>0</v>
      </c>
      <c r="S346" s="143">
        <v>0</v>
      </c>
      <c r="T346" s="144">
        <f>S346*H346</f>
        <v>0</v>
      </c>
      <c r="AR346" s="145" t="s">
        <v>615</v>
      </c>
      <c r="AT346" s="145" t="s">
        <v>164</v>
      </c>
      <c r="AU346" s="145" t="s">
        <v>87</v>
      </c>
      <c r="AY346" s="18" t="s">
        <v>162</v>
      </c>
      <c r="BE346" s="146">
        <f>IF(N346="základní",J346,0)</f>
        <v>0</v>
      </c>
      <c r="BF346" s="146">
        <f>IF(N346="snížená",J346,0)</f>
        <v>0</v>
      </c>
      <c r="BG346" s="146">
        <f>IF(N346="zákl. přenesená",J346,0)</f>
        <v>0</v>
      </c>
      <c r="BH346" s="146">
        <f>IF(N346="sníž. přenesená",J346,0)</f>
        <v>0</v>
      </c>
      <c r="BI346" s="146">
        <f>IF(N346="nulová",J346,0)</f>
        <v>0</v>
      </c>
      <c r="BJ346" s="18" t="s">
        <v>85</v>
      </c>
      <c r="BK346" s="146">
        <f>ROUND(I346*H346,2)</f>
        <v>0</v>
      </c>
      <c r="BL346" s="18" t="s">
        <v>615</v>
      </c>
      <c r="BM346" s="145" t="s">
        <v>2066</v>
      </c>
    </row>
    <row r="347" spans="2:65" s="1" customFormat="1" ht="10.199999999999999">
      <c r="B347" s="33"/>
      <c r="D347" s="147" t="s">
        <v>171</v>
      </c>
      <c r="F347" s="148" t="s">
        <v>2067</v>
      </c>
      <c r="I347" s="149"/>
      <c r="L347" s="33"/>
      <c r="M347" s="150"/>
      <c r="T347" s="57"/>
      <c r="AT347" s="18" t="s">
        <v>171</v>
      </c>
      <c r="AU347" s="18" t="s">
        <v>87</v>
      </c>
    </row>
    <row r="348" spans="2:65" s="1" customFormat="1" ht="24.15" customHeight="1">
      <c r="B348" s="33"/>
      <c r="C348" s="134" t="s">
        <v>804</v>
      </c>
      <c r="D348" s="134" t="s">
        <v>164</v>
      </c>
      <c r="E348" s="135" t="s">
        <v>2068</v>
      </c>
      <c r="F348" s="136" t="s">
        <v>2069</v>
      </c>
      <c r="G348" s="137" t="s">
        <v>1486</v>
      </c>
      <c r="H348" s="138">
        <v>2</v>
      </c>
      <c r="I348" s="139"/>
      <c r="J348" s="140">
        <f>ROUND(I348*H348,2)</f>
        <v>0</v>
      </c>
      <c r="K348" s="136" t="s">
        <v>1</v>
      </c>
      <c r="L348" s="33"/>
      <c r="M348" s="141" t="s">
        <v>1</v>
      </c>
      <c r="N348" s="142" t="s">
        <v>42</v>
      </c>
      <c r="P348" s="143">
        <f>O348*H348</f>
        <v>0</v>
      </c>
      <c r="Q348" s="143">
        <v>0</v>
      </c>
      <c r="R348" s="143">
        <f>Q348*H348</f>
        <v>0</v>
      </c>
      <c r="S348" s="143">
        <v>0</v>
      </c>
      <c r="T348" s="144">
        <f>S348*H348</f>
        <v>0</v>
      </c>
      <c r="AR348" s="145" t="s">
        <v>615</v>
      </c>
      <c r="AT348" s="145" t="s">
        <v>164</v>
      </c>
      <c r="AU348" s="145" t="s">
        <v>87</v>
      </c>
      <c r="AY348" s="18" t="s">
        <v>162</v>
      </c>
      <c r="BE348" s="146">
        <f>IF(N348="základní",J348,0)</f>
        <v>0</v>
      </c>
      <c r="BF348" s="146">
        <f>IF(N348="snížená",J348,0)</f>
        <v>0</v>
      </c>
      <c r="BG348" s="146">
        <f>IF(N348="zákl. přenesená",J348,0)</f>
        <v>0</v>
      </c>
      <c r="BH348" s="146">
        <f>IF(N348="sníž. přenesená",J348,0)</f>
        <v>0</v>
      </c>
      <c r="BI348" s="146">
        <f>IF(N348="nulová",J348,0)</f>
        <v>0</v>
      </c>
      <c r="BJ348" s="18" t="s">
        <v>85</v>
      </c>
      <c r="BK348" s="146">
        <f>ROUND(I348*H348,2)</f>
        <v>0</v>
      </c>
      <c r="BL348" s="18" t="s">
        <v>615</v>
      </c>
      <c r="BM348" s="145" t="s">
        <v>2070</v>
      </c>
    </row>
    <row r="349" spans="2:65" s="1" customFormat="1" ht="10.199999999999999">
      <c r="B349" s="33"/>
      <c r="D349" s="147" t="s">
        <v>171</v>
      </c>
      <c r="F349" s="148" t="s">
        <v>2071</v>
      </c>
      <c r="I349" s="149"/>
      <c r="L349" s="33"/>
      <c r="M349" s="150"/>
      <c r="T349" s="57"/>
      <c r="AT349" s="18" t="s">
        <v>171</v>
      </c>
      <c r="AU349" s="18" t="s">
        <v>87</v>
      </c>
    </row>
    <row r="350" spans="2:65" s="1" customFormat="1" ht="33" customHeight="1">
      <c r="B350" s="33"/>
      <c r="C350" s="134" t="s">
        <v>809</v>
      </c>
      <c r="D350" s="134" t="s">
        <v>164</v>
      </c>
      <c r="E350" s="135" t="s">
        <v>2072</v>
      </c>
      <c r="F350" s="136" t="s">
        <v>2073</v>
      </c>
      <c r="G350" s="137" t="s">
        <v>1486</v>
      </c>
      <c r="H350" s="138">
        <v>7</v>
      </c>
      <c r="I350" s="139"/>
      <c r="J350" s="140">
        <f>ROUND(I350*H350,2)</f>
        <v>0</v>
      </c>
      <c r="K350" s="136" t="s">
        <v>1</v>
      </c>
      <c r="L350" s="33"/>
      <c r="M350" s="141" t="s">
        <v>1</v>
      </c>
      <c r="N350" s="142" t="s">
        <v>42</v>
      </c>
      <c r="P350" s="143">
        <f>O350*H350</f>
        <v>0</v>
      </c>
      <c r="Q350" s="143">
        <v>0</v>
      </c>
      <c r="R350" s="143">
        <f>Q350*H350</f>
        <v>0</v>
      </c>
      <c r="S350" s="143">
        <v>0</v>
      </c>
      <c r="T350" s="144">
        <f>S350*H350</f>
        <v>0</v>
      </c>
      <c r="AR350" s="145" t="s">
        <v>615</v>
      </c>
      <c r="AT350" s="145" t="s">
        <v>164</v>
      </c>
      <c r="AU350" s="145" t="s">
        <v>87</v>
      </c>
      <c r="AY350" s="18" t="s">
        <v>162</v>
      </c>
      <c r="BE350" s="146">
        <f>IF(N350="základní",J350,0)</f>
        <v>0</v>
      </c>
      <c r="BF350" s="146">
        <f>IF(N350="snížená",J350,0)</f>
        <v>0</v>
      </c>
      <c r="BG350" s="146">
        <f>IF(N350="zákl. přenesená",J350,0)</f>
        <v>0</v>
      </c>
      <c r="BH350" s="146">
        <f>IF(N350="sníž. přenesená",J350,0)</f>
        <v>0</v>
      </c>
      <c r="BI350" s="146">
        <f>IF(N350="nulová",J350,0)</f>
        <v>0</v>
      </c>
      <c r="BJ350" s="18" t="s">
        <v>85</v>
      </c>
      <c r="BK350" s="146">
        <f>ROUND(I350*H350,2)</f>
        <v>0</v>
      </c>
      <c r="BL350" s="18" t="s">
        <v>615</v>
      </c>
      <c r="BM350" s="145" t="s">
        <v>2074</v>
      </c>
    </row>
    <row r="351" spans="2:65" s="1" customFormat="1" ht="19.2">
      <c r="B351" s="33"/>
      <c r="D351" s="147" t="s">
        <v>171</v>
      </c>
      <c r="F351" s="148" t="s">
        <v>2075</v>
      </c>
      <c r="I351" s="149"/>
      <c r="L351" s="33"/>
      <c r="M351" s="150"/>
      <c r="T351" s="57"/>
      <c r="AT351" s="18" t="s">
        <v>171</v>
      </c>
      <c r="AU351" s="18" t="s">
        <v>87</v>
      </c>
    </row>
    <row r="352" spans="2:65" s="1" customFormat="1" ht="33" customHeight="1">
      <c r="B352" s="33"/>
      <c r="C352" s="134" t="s">
        <v>814</v>
      </c>
      <c r="D352" s="134" t="s">
        <v>164</v>
      </c>
      <c r="E352" s="135" t="s">
        <v>2076</v>
      </c>
      <c r="F352" s="136" t="s">
        <v>2077</v>
      </c>
      <c r="G352" s="137" t="s">
        <v>1486</v>
      </c>
      <c r="H352" s="138">
        <v>11</v>
      </c>
      <c r="I352" s="139"/>
      <c r="J352" s="140">
        <f>ROUND(I352*H352,2)</f>
        <v>0</v>
      </c>
      <c r="K352" s="136" t="s">
        <v>1</v>
      </c>
      <c r="L352" s="33"/>
      <c r="M352" s="141" t="s">
        <v>1</v>
      </c>
      <c r="N352" s="142" t="s">
        <v>42</v>
      </c>
      <c r="P352" s="143">
        <f>O352*H352</f>
        <v>0</v>
      </c>
      <c r="Q352" s="143">
        <v>0</v>
      </c>
      <c r="R352" s="143">
        <f>Q352*H352</f>
        <v>0</v>
      </c>
      <c r="S352" s="143">
        <v>0</v>
      </c>
      <c r="T352" s="144">
        <f>S352*H352</f>
        <v>0</v>
      </c>
      <c r="AR352" s="145" t="s">
        <v>615</v>
      </c>
      <c r="AT352" s="145" t="s">
        <v>164</v>
      </c>
      <c r="AU352" s="145" t="s">
        <v>87</v>
      </c>
      <c r="AY352" s="18" t="s">
        <v>162</v>
      </c>
      <c r="BE352" s="146">
        <f>IF(N352="základní",J352,0)</f>
        <v>0</v>
      </c>
      <c r="BF352" s="146">
        <f>IF(N352="snížená",J352,0)</f>
        <v>0</v>
      </c>
      <c r="BG352" s="146">
        <f>IF(N352="zákl. přenesená",J352,0)</f>
        <v>0</v>
      </c>
      <c r="BH352" s="146">
        <f>IF(N352="sníž. přenesená",J352,0)</f>
        <v>0</v>
      </c>
      <c r="BI352" s="146">
        <f>IF(N352="nulová",J352,0)</f>
        <v>0</v>
      </c>
      <c r="BJ352" s="18" t="s">
        <v>85</v>
      </c>
      <c r="BK352" s="146">
        <f>ROUND(I352*H352,2)</f>
        <v>0</v>
      </c>
      <c r="BL352" s="18" t="s">
        <v>615</v>
      </c>
      <c r="BM352" s="145" t="s">
        <v>2078</v>
      </c>
    </row>
    <row r="353" spans="2:65" s="1" customFormat="1" ht="19.2">
      <c r="B353" s="33"/>
      <c r="D353" s="147" t="s">
        <v>171</v>
      </c>
      <c r="F353" s="148" t="s">
        <v>2079</v>
      </c>
      <c r="I353" s="149"/>
      <c r="L353" s="33"/>
      <c r="M353" s="150"/>
      <c r="T353" s="57"/>
      <c r="AT353" s="18" t="s">
        <v>171</v>
      </c>
      <c r="AU353" s="18" t="s">
        <v>87</v>
      </c>
    </row>
    <row r="354" spans="2:65" s="1" customFormat="1" ht="33" customHeight="1">
      <c r="B354" s="33"/>
      <c r="C354" s="134" t="s">
        <v>819</v>
      </c>
      <c r="D354" s="134" t="s">
        <v>164</v>
      </c>
      <c r="E354" s="135" t="s">
        <v>2080</v>
      </c>
      <c r="F354" s="136" t="s">
        <v>2081</v>
      </c>
      <c r="G354" s="137" t="s">
        <v>1486</v>
      </c>
      <c r="H354" s="138">
        <v>13</v>
      </c>
      <c r="I354" s="139"/>
      <c r="J354" s="140">
        <f>ROUND(I354*H354,2)</f>
        <v>0</v>
      </c>
      <c r="K354" s="136" t="s">
        <v>1</v>
      </c>
      <c r="L354" s="33"/>
      <c r="M354" s="141" t="s">
        <v>1</v>
      </c>
      <c r="N354" s="142" t="s">
        <v>42</v>
      </c>
      <c r="P354" s="143">
        <f>O354*H354</f>
        <v>0</v>
      </c>
      <c r="Q354" s="143">
        <v>0</v>
      </c>
      <c r="R354" s="143">
        <f>Q354*H354</f>
        <v>0</v>
      </c>
      <c r="S354" s="143">
        <v>0</v>
      </c>
      <c r="T354" s="144">
        <f>S354*H354</f>
        <v>0</v>
      </c>
      <c r="AR354" s="145" t="s">
        <v>615</v>
      </c>
      <c r="AT354" s="145" t="s">
        <v>164</v>
      </c>
      <c r="AU354" s="145" t="s">
        <v>87</v>
      </c>
      <c r="AY354" s="18" t="s">
        <v>162</v>
      </c>
      <c r="BE354" s="146">
        <f>IF(N354="základní",J354,0)</f>
        <v>0</v>
      </c>
      <c r="BF354" s="146">
        <f>IF(N354="snížená",J354,0)</f>
        <v>0</v>
      </c>
      <c r="BG354" s="146">
        <f>IF(N354="zákl. přenesená",J354,0)</f>
        <v>0</v>
      </c>
      <c r="BH354" s="146">
        <f>IF(N354="sníž. přenesená",J354,0)</f>
        <v>0</v>
      </c>
      <c r="BI354" s="146">
        <f>IF(N354="nulová",J354,0)</f>
        <v>0</v>
      </c>
      <c r="BJ354" s="18" t="s">
        <v>85</v>
      </c>
      <c r="BK354" s="146">
        <f>ROUND(I354*H354,2)</f>
        <v>0</v>
      </c>
      <c r="BL354" s="18" t="s">
        <v>615</v>
      </c>
      <c r="BM354" s="145" t="s">
        <v>2082</v>
      </c>
    </row>
    <row r="355" spans="2:65" s="1" customFormat="1" ht="10.199999999999999">
      <c r="B355" s="33"/>
      <c r="D355" s="147" t="s">
        <v>171</v>
      </c>
      <c r="F355" s="148" t="s">
        <v>2083</v>
      </c>
      <c r="I355" s="149"/>
      <c r="L355" s="33"/>
      <c r="M355" s="150"/>
      <c r="T355" s="57"/>
      <c r="AT355" s="18" t="s">
        <v>171</v>
      </c>
      <c r="AU355" s="18" t="s">
        <v>87</v>
      </c>
    </row>
    <row r="356" spans="2:65" s="1" customFormat="1" ht="37.799999999999997" customHeight="1">
      <c r="B356" s="33"/>
      <c r="C356" s="134" t="s">
        <v>824</v>
      </c>
      <c r="D356" s="134" t="s">
        <v>164</v>
      </c>
      <c r="E356" s="135" t="s">
        <v>2084</v>
      </c>
      <c r="F356" s="136" t="s">
        <v>2085</v>
      </c>
      <c r="G356" s="137" t="s">
        <v>1486</v>
      </c>
      <c r="H356" s="138">
        <v>2</v>
      </c>
      <c r="I356" s="139"/>
      <c r="J356" s="140">
        <f>ROUND(I356*H356,2)</f>
        <v>0</v>
      </c>
      <c r="K356" s="136" t="s">
        <v>1</v>
      </c>
      <c r="L356" s="33"/>
      <c r="M356" s="141" t="s">
        <v>1</v>
      </c>
      <c r="N356" s="142" t="s">
        <v>42</v>
      </c>
      <c r="P356" s="143">
        <f>O356*H356</f>
        <v>0</v>
      </c>
      <c r="Q356" s="143">
        <v>0</v>
      </c>
      <c r="R356" s="143">
        <f>Q356*H356</f>
        <v>0</v>
      </c>
      <c r="S356" s="143">
        <v>0</v>
      </c>
      <c r="T356" s="144">
        <f>S356*H356</f>
        <v>0</v>
      </c>
      <c r="AR356" s="145" t="s">
        <v>615</v>
      </c>
      <c r="AT356" s="145" t="s">
        <v>164</v>
      </c>
      <c r="AU356" s="145" t="s">
        <v>87</v>
      </c>
      <c r="AY356" s="18" t="s">
        <v>162</v>
      </c>
      <c r="BE356" s="146">
        <f>IF(N356="základní",J356,0)</f>
        <v>0</v>
      </c>
      <c r="BF356" s="146">
        <f>IF(N356="snížená",J356,0)</f>
        <v>0</v>
      </c>
      <c r="BG356" s="146">
        <f>IF(N356="zákl. přenesená",J356,0)</f>
        <v>0</v>
      </c>
      <c r="BH356" s="146">
        <f>IF(N356="sníž. přenesená",J356,0)</f>
        <v>0</v>
      </c>
      <c r="BI356" s="146">
        <f>IF(N356="nulová",J356,0)</f>
        <v>0</v>
      </c>
      <c r="BJ356" s="18" t="s">
        <v>85</v>
      </c>
      <c r="BK356" s="146">
        <f>ROUND(I356*H356,2)</f>
        <v>0</v>
      </c>
      <c r="BL356" s="18" t="s">
        <v>615</v>
      </c>
      <c r="BM356" s="145" t="s">
        <v>2086</v>
      </c>
    </row>
    <row r="357" spans="2:65" s="1" customFormat="1" ht="19.2">
      <c r="B357" s="33"/>
      <c r="D357" s="147" t="s">
        <v>171</v>
      </c>
      <c r="F357" s="148" t="s">
        <v>2087</v>
      </c>
      <c r="I357" s="149"/>
      <c r="L357" s="33"/>
      <c r="M357" s="150"/>
      <c r="T357" s="57"/>
      <c r="AT357" s="18" t="s">
        <v>171</v>
      </c>
      <c r="AU357" s="18" t="s">
        <v>87</v>
      </c>
    </row>
    <row r="358" spans="2:65" s="1" customFormat="1" ht="24.15" customHeight="1">
      <c r="B358" s="33"/>
      <c r="C358" s="134" t="s">
        <v>798</v>
      </c>
      <c r="D358" s="134" t="s">
        <v>164</v>
      </c>
      <c r="E358" s="135" t="s">
        <v>2088</v>
      </c>
      <c r="F358" s="136" t="s">
        <v>2089</v>
      </c>
      <c r="G358" s="137" t="s">
        <v>1486</v>
      </c>
      <c r="H358" s="138">
        <v>4</v>
      </c>
      <c r="I358" s="139"/>
      <c r="J358" s="140">
        <f>ROUND(I358*H358,2)</f>
        <v>0</v>
      </c>
      <c r="K358" s="136" t="s">
        <v>1</v>
      </c>
      <c r="L358" s="33"/>
      <c r="M358" s="141" t="s">
        <v>1</v>
      </c>
      <c r="N358" s="142" t="s">
        <v>42</v>
      </c>
      <c r="P358" s="143">
        <f>O358*H358</f>
        <v>0</v>
      </c>
      <c r="Q358" s="143">
        <v>0</v>
      </c>
      <c r="R358" s="143">
        <f>Q358*H358</f>
        <v>0</v>
      </c>
      <c r="S358" s="143">
        <v>0</v>
      </c>
      <c r="T358" s="144">
        <f>S358*H358</f>
        <v>0</v>
      </c>
      <c r="AR358" s="145" t="s">
        <v>615</v>
      </c>
      <c r="AT358" s="145" t="s">
        <v>164</v>
      </c>
      <c r="AU358" s="145" t="s">
        <v>87</v>
      </c>
      <c r="AY358" s="18" t="s">
        <v>162</v>
      </c>
      <c r="BE358" s="146">
        <f>IF(N358="základní",J358,0)</f>
        <v>0</v>
      </c>
      <c r="BF358" s="146">
        <f>IF(N358="snížená",J358,0)</f>
        <v>0</v>
      </c>
      <c r="BG358" s="146">
        <f>IF(N358="zákl. přenesená",J358,0)</f>
        <v>0</v>
      </c>
      <c r="BH358" s="146">
        <f>IF(N358="sníž. přenesená",J358,0)</f>
        <v>0</v>
      </c>
      <c r="BI358" s="146">
        <f>IF(N358="nulová",J358,0)</f>
        <v>0</v>
      </c>
      <c r="BJ358" s="18" t="s">
        <v>85</v>
      </c>
      <c r="BK358" s="146">
        <f>ROUND(I358*H358,2)</f>
        <v>0</v>
      </c>
      <c r="BL358" s="18" t="s">
        <v>615</v>
      </c>
      <c r="BM358" s="145" t="s">
        <v>2090</v>
      </c>
    </row>
    <row r="359" spans="2:65" s="1" customFormat="1" ht="10.199999999999999">
      <c r="B359" s="33"/>
      <c r="D359" s="147" t="s">
        <v>171</v>
      </c>
      <c r="F359" s="148" t="s">
        <v>2091</v>
      </c>
      <c r="I359" s="149"/>
      <c r="L359" s="33"/>
      <c r="M359" s="150"/>
      <c r="T359" s="57"/>
      <c r="AT359" s="18" t="s">
        <v>171</v>
      </c>
      <c r="AU359" s="18" t="s">
        <v>87</v>
      </c>
    </row>
    <row r="360" spans="2:65" s="1" customFormat="1" ht="16.5" customHeight="1">
      <c r="B360" s="33"/>
      <c r="C360" s="134" t="s">
        <v>833</v>
      </c>
      <c r="D360" s="134" t="s">
        <v>164</v>
      </c>
      <c r="E360" s="135" t="s">
        <v>2092</v>
      </c>
      <c r="F360" s="136" t="s">
        <v>2093</v>
      </c>
      <c r="G360" s="137" t="s">
        <v>1486</v>
      </c>
      <c r="H360" s="138">
        <v>7</v>
      </c>
      <c r="I360" s="139"/>
      <c r="J360" s="140">
        <f>ROUND(I360*H360,2)</f>
        <v>0</v>
      </c>
      <c r="K360" s="136" t="s">
        <v>1</v>
      </c>
      <c r="L360" s="33"/>
      <c r="M360" s="141" t="s">
        <v>1</v>
      </c>
      <c r="N360" s="142" t="s">
        <v>42</v>
      </c>
      <c r="P360" s="143">
        <f>O360*H360</f>
        <v>0</v>
      </c>
      <c r="Q360" s="143">
        <v>0</v>
      </c>
      <c r="R360" s="143">
        <f>Q360*H360</f>
        <v>0</v>
      </c>
      <c r="S360" s="143">
        <v>0</v>
      </c>
      <c r="T360" s="144">
        <f>S360*H360</f>
        <v>0</v>
      </c>
      <c r="AR360" s="145" t="s">
        <v>615</v>
      </c>
      <c r="AT360" s="145" t="s">
        <v>164</v>
      </c>
      <c r="AU360" s="145" t="s">
        <v>87</v>
      </c>
      <c r="AY360" s="18" t="s">
        <v>162</v>
      </c>
      <c r="BE360" s="146">
        <f>IF(N360="základní",J360,0)</f>
        <v>0</v>
      </c>
      <c r="BF360" s="146">
        <f>IF(N360="snížená",J360,0)</f>
        <v>0</v>
      </c>
      <c r="BG360" s="146">
        <f>IF(N360="zákl. přenesená",J360,0)</f>
        <v>0</v>
      </c>
      <c r="BH360" s="146">
        <f>IF(N360="sníž. přenesená",J360,0)</f>
        <v>0</v>
      </c>
      <c r="BI360" s="146">
        <f>IF(N360="nulová",J360,0)</f>
        <v>0</v>
      </c>
      <c r="BJ360" s="18" t="s">
        <v>85</v>
      </c>
      <c r="BK360" s="146">
        <f>ROUND(I360*H360,2)</f>
        <v>0</v>
      </c>
      <c r="BL360" s="18" t="s">
        <v>615</v>
      </c>
      <c r="BM360" s="145" t="s">
        <v>2094</v>
      </c>
    </row>
    <row r="361" spans="2:65" s="1" customFormat="1" ht="10.199999999999999">
      <c r="B361" s="33"/>
      <c r="D361" s="147" t="s">
        <v>171</v>
      </c>
      <c r="F361" s="148" t="s">
        <v>2095</v>
      </c>
      <c r="I361" s="149"/>
      <c r="L361" s="33"/>
      <c r="M361" s="150"/>
      <c r="T361" s="57"/>
      <c r="AT361" s="18" t="s">
        <v>171</v>
      </c>
      <c r="AU361" s="18" t="s">
        <v>87</v>
      </c>
    </row>
    <row r="362" spans="2:65" s="1" customFormat="1" ht="24.15" customHeight="1">
      <c r="B362" s="33"/>
      <c r="C362" s="134" t="s">
        <v>838</v>
      </c>
      <c r="D362" s="134" t="s">
        <v>164</v>
      </c>
      <c r="E362" s="135" t="s">
        <v>2096</v>
      </c>
      <c r="F362" s="136" t="s">
        <v>2097</v>
      </c>
      <c r="G362" s="137" t="s">
        <v>1486</v>
      </c>
      <c r="H362" s="138">
        <v>2</v>
      </c>
      <c r="I362" s="139"/>
      <c r="J362" s="140">
        <f>ROUND(I362*H362,2)</f>
        <v>0</v>
      </c>
      <c r="K362" s="136" t="s">
        <v>1</v>
      </c>
      <c r="L362" s="33"/>
      <c r="M362" s="141" t="s">
        <v>1</v>
      </c>
      <c r="N362" s="142" t="s">
        <v>42</v>
      </c>
      <c r="P362" s="143">
        <f>O362*H362</f>
        <v>0</v>
      </c>
      <c r="Q362" s="143">
        <v>0</v>
      </c>
      <c r="R362" s="143">
        <f>Q362*H362</f>
        <v>0</v>
      </c>
      <c r="S362" s="143">
        <v>0</v>
      </c>
      <c r="T362" s="144">
        <f>S362*H362</f>
        <v>0</v>
      </c>
      <c r="AR362" s="145" t="s">
        <v>615</v>
      </c>
      <c r="AT362" s="145" t="s">
        <v>164</v>
      </c>
      <c r="AU362" s="145" t="s">
        <v>87</v>
      </c>
      <c r="AY362" s="18" t="s">
        <v>162</v>
      </c>
      <c r="BE362" s="146">
        <f>IF(N362="základní",J362,0)</f>
        <v>0</v>
      </c>
      <c r="BF362" s="146">
        <f>IF(N362="snížená",J362,0)</f>
        <v>0</v>
      </c>
      <c r="BG362" s="146">
        <f>IF(N362="zákl. přenesená",J362,0)</f>
        <v>0</v>
      </c>
      <c r="BH362" s="146">
        <f>IF(N362="sníž. přenesená",J362,0)</f>
        <v>0</v>
      </c>
      <c r="BI362" s="146">
        <f>IF(N362="nulová",J362,0)</f>
        <v>0</v>
      </c>
      <c r="BJ362" s="18" t="s">
        <v>85</v>
      </c>
      <c r="BK362" s="146">
        <f>ROUND(I362*H362,2)</f>
        <v>0</v>
      </c>
      <c r="BL362" s="18" t="s">
        <v>615</v>
      </c>
      <c r="BM362" s="145" t="s">
        <v>2098</v>
      </c>
    </row>
    <row r="363" spans="2:65" s="1" customFormat="1" ht="10.199999999999999">
      <c r="B363" s="33"/>
      <c r="D363" s="147" t="s">
        <v>171</v>
      </c>
      <c r="F363" s="148" t="s">
        <v>2099</v>
      </c>
      <c r="I363" s="149"/>
      <c r="L363" s="33"/>
      <c r="M363" s="150"/>
      <c r="T363" s="57"/>
      <c r="AT363" s="18" t="s">
        <v>171</v>
      </c>
      <c r="AU363" s="18" t="s">
        <v>87</v>
      </c>
    </row>
    <row r="364" spans="2:65" s="1" customFormat="1" ht="24.15" customHeight="1">
      <c r="B364" s="33"/>
      <c r="C364" s="134" t="s">
        <v>843</v>
      </c>
      <c r="D364" s="134" t="s">
        <v>164</v>
      </c>
      <c r="E364" s="135" t="s">
        <v>2100</v>
      </c>
      <c r="F364" s="136" t="s">
        <v>2101</v>
      </c>
      <c r="G364" s="137" t="s">
        <v>1486</v>
      </c>
      <c r="H364" s="138">
        <v>25</v>
      </c>
      <c r="I364" s="139"/>
      <c r="J364" s="140">
        <f>ROUND(I364*H364,2)</f>
        <v>0</v>
      </c>
      <c r="K364" s="136" t="s">
        <v>1</v>
      </c>
      <c r="L364" s="33"/>
      <c r="M364" s="141" t="s">
        <v>1</v>
      </c>
      <c r="N364" s="142" t="s">
        <v>42</v>
      </c>
      <c r="P364" s="143">
        <f>O364*H364</f>
        <v>0</v>
      </c>
      <c r="Q364" s="143">
        <v>0</v>
      </c>
      <c r="R364" s="143">
        <f>Q364*H364</f>
        <v>0</v>
      </c>
      <c r="S364" s="143">
        <v>0</v>
      </c>
      <c r="T364" s="144">
        <f>S364*H364</f>
        <v>0</v>
      </c>
      <c r="AR364" s="145" t="s">
        <v>615</v>
      </c>
      <c r="AT364" s="145" t="s">
        <v>164</v>
      </c>
      <c r="AU364" s="145" t="s">
        <v>87</v>
      </c>
      <c r="AY364" s="18" t="s">
        <v>162</v>
      </c>
      <c r="BE364" s="146">
        <f>IF(N364="základní",J364,0)</f>
        <v>0</v>
      </c>
      <c r="BF364" s="146">
        <f>IF(N364="snížená",J364,0)</f>
        <v>0</v>
      </c>
      <c r="BG364" s="146">
        <f>IF(N364="zákl. přenesená",J364,0)</f>
        <v>0</v>
      </c>
      <c r="BH364" s="146">
        <f>IF(N364="sníž. přenesená",J364,0)</f>
        <v>0</v>
      </c>
      <c r="BI364" s="146">
        <f>IF(N364="nulová",J364,0)</f>
        <v>0</v>
      </c>
      <c r="BJ364" s="18" t="s">
        <v>85</v>
      </c>
      <c r="BK364" s="146">
        <f>ROUND(I364*H364,2)</f>
        <v>0</v>
      </c>
      <c r="BL364" s="18" t="s">
        <v>615</v>
      </c>
      <c r="BM364" s="145" t="s">
        <v>2102</v>
      </c>
    </row>
    <row r="365" spans="2:65" s="1" customFormat="1" ht="10.199999999999999">
      <c r="B365" s="33"/>
      <c r="D365" s="147" t="s">
        <v>171</v>
      </c>
      <c r="F365" s="148" t="s">
        <v>2101</v>
      </c>
      <c r="I365" s="149"/>
      <c r="L365" s="33"/>
      <c r="M365" s="150"/>
      <c r="T365" s="57"/>
      <c r="AT365" s="18" t="s">
        <v>171</v>
      </c>
      <c r="AU365" s="18" t="s">
        <v>87</v>
      </c>
    </row>
    <row r="366" spans="2:65" s="1" customFormat="1" ht="16.5" customHeight="1">
      <c r="B366" s="33"/>
      <c r="C366" s="134" t="s">
        <v>850</v>
      </c>
      <c r="D366" s="134" t="s">
        <v>164</v>
      </c>
      <c r="E366" s="135" t="s">
        <v>2103</v>
      </c>
      <c r="F366" s="136" t="s">
        <v>2104</v>
      </c>
      <c r="G366" s="137" t="s">
        <v>1486</v>
      </c>
      <c r="H366" s="138">
        <v>22</v>
      </c>
      <c r="I366" s="139"/>
      <c r="J366" s="140">
        <f>ROUND(I366*H366,2)</f>
        <v>0</v>
      </c>
      <c r="K366" s="136" t="s">
        <v>1</v>
      </c>
      <c r="L366" s="33"/>
      <c r="M366" s="141" t="s">
        <v>1</v>
      </c>
      <c r="N366" s="142" t="s">
        <v>42</v>
      </c>
      <c r="P366" s="143">
        <f>O366*H366</f>
        <v>0</v>
      </c>
      <c r="Q366" s="143">
        <v>0</v>
      </c>
      <c r="R366" s="143">
        <f>Q366*H366</f>
        <v>0</v>
      </c>
      <c r="S366" s="143">
        <v>0</v>
      </c>
      <c r="T366" s="144">
        <f>S366*H366</f>
        <v>0</v>
      </c>
      <c r="AR366" s="145" t="s">
        <v>615</v>
      </c>
      <c r="AT366" s="145" t="s">
        <v>164</v>
      </c>
      <c r="AU366" s="145" t="s">
        <v>87</v>
      </c>
      <c r="AY366" s="18" t="s">
        <v>162</v>
      </c>
      <c r="BE366" s="146">
        <f>IF(N366="základní",J366,0)</f>
        <v>0</v>
      </c>
      <c r="BF366" s="146">
        <f>IF(N366="snížená",J366,0)</f>
        <v>0</v>
      </c>
      <c r="BG366" s="146">
        <f>IF(N366="zákl. přenesená",J366,0)</f>
        <v>0</v>
      </c>
      <c r="BH366" s="146">
        <f>IF(N366="sníž. přenesená",J366,0)</f>
        <v>0</v>
      </c>
      <c r="BI366" s="146">
        <f>IF(N366="nulová",J366,0)</f>
        <v>0</v>
      </c>
      <c r="BJ366" s="18" t="s">
        <v>85</v>
      </c>
      <c r="BK366" s="146">
        <f>ROUND(I366*H366,2)</f>
        <v>0</v>
      </c>
      <c r="BL366" s="18" t="s">
        <v>615</v>
      </c>
      <c r="BM366" s="145" t="s">
        <v>2105</v>
      </c>
    </row>
    <row r="367" spans="2:65" s="1" customFormat="1" ht="10.199999999999999">
      <c r="B367" s="33"/>
      <c r="D367" s="147" t="s">
        <v>171</v>
      </c>
      <c r="F367" s="148" t="s">
        <v>2104</v>
      </c>
      <c r="I367" s="149"/>
      <c r="L367" s="33"/>
      <c r="M367" s="150"/>
      <c r="T367" s="57"/>
      <c r="AT367" s="18" t="s">
        <v>171</v>
      </c>
      <c r="AU367" s="18" t="s">
        <v>87</v>
      </c>
    </row>
    <row r="368" spans="2:65" s="1" customFormat="1" ht="16.5" customHeight="1">
      <c r="B368" s="33"/>
      <c r="C368" s="134" t="s">
        <v>857</v>
      </c>
      <c r="D368" s="134" t="s">
        <v>164</v>
      </c>
      <c r="E368" s="135" t="s">
        <v>2106</v>
      </c>
      <c r="F368" s="136" t="s">
        <v>2107</v>
      </c>
      <c r="G368" s="137" t="s">
        <v>1486</v>
      </c>
      <c r="H368" s="138">
        <v>120</v>
      </c>
      <c r="I368" s="139"/>
      <c r="J368" s="140">
        <f>ROUND(I368*H368,2)</f>
        <v>0</v>
      </c>
      <c r="K368" s="136" t="s">
        <v>1</v>
      </c>
      <c r="L368" s="33"/>
      <c r="M368" s="141" t="s">
        <v>1</v>
      </c>
      <c r="N368" s="142" t="s">
        <v>42</v>
      </c>
      <c r="P368" s="143">
        <f>O368*H368</f>
        <v>0</v>
      </c>
      <c r="Q368" s="143">
        <v>0</v>
      </c>
      <c r="R368" s="143">
        <f>Q368*H368</f>
        <v>0</v>
      </c>
      <c r="S368" s="143">
        <v>0</v>
      </c>
      <c r="T368" s="144">
        <f>S368*H368</f>
        <v>0</v>
      </c>
      <c r="AR368" s="145" t="s">
        <v>615</v>
      </c>
      <c r="AT368" s="145" t="s">
        <v>164</v>
      </c>
      <c r="AU368" s="145" t="s">
        <v>87</v>
      </c>
      <c r="AY368" s="18" t="s">
        <v>162</v>
      </c>
      <c r="BE368" s="146">
        <f>IF(N368="základní",J368,0)</f>
        <v>0</v>
      </c>
      <c r="BF368" s="146">
        <f>IF(N368="snížená",J368,0)</f>
        <v>0</v>
      </c>
      <c r="BG368" s="146">
        <f>IF(N368="zákl. přenesená",J368,0)</f>
        <v>0</v>
      </c>
      <c r="BH368" s="146">
        <f>IF(N368="sníž. přenesená",J368,0)</f>
        <v>0</v>
      </c>
      <c r="BI368" s="146">
        <f>IF(N368="nulová",J368,0)</f>
        <v>0</v>
      </c>
      <c r="BJ368" s="18" t="s">
        <v>85</v>
      </c>
      <c r="BK368" s="146">
        <f>ROUND(I368*H368,2)</f>
        <v>0</v>
      </c>
      <c r="BL368" s="18" t="s">
        <v>615</v>
      </c>
      <c r="BM368" s="145" t="s">
        <v>2108</v>
      </c>
    </row>
    <row r="369" spans="2:65" s="1" customFormat="1" ht="10.199999999999999">
      <c r="B369" s="33"/>
      <c r="D369" s="147" t="s">
        <v>171</v>
      </c>
      <c r="F369" s="148" t="s">
        <v>2109</v>
      </c>
      <c r="I369" s="149"/>
      <c r="L369" s="33"/>
      <c r="M369" s="150"/>
      <c r="T369" s="57"/>
      <c r="AT369" s="18" t="s">
        <v>171</v>
      </c>
      <c r="AU369" s="18" t="s">
        <v>87</v>
      </c>
    </row>
    <row r="370" spans="2:65" s="1" customFormat="1" ht="16.5" customHeight="1">
      <c r="B370" s="33"/>
      <c r="C370" s="134" t="s">
        <v>863</v>
      </c>
      <c r="D370" s="134" t="s">
        <v>164</v>
      </c>
      <c r="E370" s="135" t="s">
        <v>2110</v>
      </c>
      <c r="F370" s="136" t="s">
        <v>2111</v>
      </c>
      <c r="G370" s="137" t="s">
        <v>1486</v>
      </c>
      <c r="H370" s="138">
        <v>40</v>
      </c>
      <c r="I370" s="139"/>
      <c r="J370" s="140">
        <f>ROUND(I370*H370,2)</f>
        <v>0</v>
      </c>
      <c r="K370" s="136" t="s">
        <v>1</v>
      </c>
      <c r="L370" s="33"/>
      <c r="M370" s="141" t="s">
        <v>1</v>
      </c>
      <c r="N370" s="142" t="s">
        <v>42</v>
      </c>
      <c r="P370" s="143">
        <f>O370*H370</f>
        <v>0</v>
      </c>
      <c r="Q370" s="143">
        <v>0</v>
      </c>
      <c r="R370" s="143">
        <f>Q370*H370</f>
        <v>0</v>
      </c>
      <c r="S370" s="143">
        <v>0</v>
      </c>
      <c r="T370" s="144">
        <f>S370*H370</f>
        <v>0</v>
      </c>
      <c r="AR370" s="145" t="s">
        <v>615</v>
      </c>
      <c r="AT370" s="145" t="s">
        <v>164</v>
      </c>
      <c r="AU370" s="145" t="s">
        <v>87</v>
      </c>
      <c r="AY370" s="18" t="s">
        <v>162</v>
      </c>
      <c r="BE370" s="146">
        <f>IF(N370="základní",J370,0)</f>
        <v>0</v>
      </c>
      <c r="BF370" s="146">
        <f>IF(N370="snížená",J370,0)</f>
        <v>0</v>
      </c>
      <c r="BG370" s="146">
        <f>IF(N370="zákl. přenesená",J370,0)</f>
        <v>0</v>
      </c>
      <c r="BH370" s="146">
        <f>IF(N370="sníž. přenesená",J370,0)</f>
        <v>0</v>
      </c>
      <c r="BI370" s="146">
        <f>IF(N370="nulová",J370,0)</f>
        <v>0</v>
      </c>
      <c r="BJ370" s="18" t="s">
        <v>85</v>
      </c>
      <c r="BK370" s="146">
        <f>ROUND(I370*H370,2)</f>
        <v>0</v>
      </c>
      <c r="BL370" s="18" t="s">
        <v>615</v>
      </c>
      <c r="BM370" s="145" t="s">
        <v>2112</v>
      </c>
    </row>
    <row r="371" spans="2:65" s="1" customFormat="1" ht="10.199999999999999">
      <c r="B371" s="33"/>
      <c r="D371" s="147" t="s">
        <v>171</v>
      </c>
      <c r="F371" s="148" t="s">
        <v>2113</v>
      </c>
      <c r="I371" s="149"/>
      <c r="L371" s="33"/>
      <c r="M371" s="150"/>
      <c r="T371" s="57"/>
      <c r="AT371" s="18" t="s">
        <v>171</v>
      </c>
      <c r="AU371" s="18" t="s">
        <v>87</v>
      </c>
    </row>
    <row r="372" spans="2:65" s="11" customFormat="1" ht="22.8" customHeight="1">
      <c r="B372" s="122"/>
      <c r="D372" s="123" t="s">
        <v>76</v>
      </c>
      <c r="E372" s="132" t="s">
        <v>2114</v>
      </c>
      <c r="F372" s="132" t="s">
        <v>2115</v>
      </c>
      <c r="I372" s="125"/>
      <c r="J372" s="133">
        <f>BK372</f>
        <v>0</v>
      </c>
      <c r="L372" s="122"/>
      <c r="M372" s="127"/>
      <c r="P372" s="128">
        <f>SUM(P373:P390)</f>
        <v>0</v>
      </c>
      <c r="R372" s="128">
        <f>SUM(R373:R390)</f>
        <v>0</v>
      </c>
      <c r="T372" s="129">
        <f>SUM(T373:T390)</f>
        <v>0</v>
      </c>
      <c r="AR372" s="123" t="s">
        <v>85</v>
      </c>
      <c r="AT372" s="130" t="s">
        <v>76</v>
      </c>
      <c r="AU372" s="130" t="s">
        <v>85</v>
      </c>
      <c r="AY372" s="123" t="s">
        <v>162</v>
      </c>
      <c r="BK372" s="131">
        <f>SUM(BK373:BK390)</f>
        <v>0</v>
      </c>
    </row>
    <row r="373" spans="2:65" s="1" customFormat="1" ht="24.15" customHeight="1">
      <c r="B373" s="33"/>
      <c r="C373" s="134" t="s">
        <v>869</v>
      </c>
      <c r="D373" s="134" t="s">
        <v>164</v>
      </c>
      <c r="E373" s="135" t="s">
        <v>2116</v>
      </c>
      <c r="F373" s="136" t="s">
        <v>2117</v>
      </c>
      <c r="G373" s="137" t="s">
        <v>504</v>
      </c>
      <c r="H373" s="138">
        <v>1740</v>
      </c>
      <c r="I373" s="139"/>
      <c r="J373" s="140">
        <f>ROUND(I373*H373,2)</f>
        <v>0</v>
      </c>
      <c r="K373" s="136" t="s">
        <v>1</v>
      </c>
      <c r="L373" s="33"/>
      <c r="M373" s="141" t="s">
        <v>1</v>
      </c>
      <c r="N373" s="142" t="s">
        <v>42</v>
      </c>
      <c r="P373" s="143">
        <f>O373*H373</f>
        <v>0</v>
      </c>
      <c r="Q373" s="143">
        <v>0</v>
      </c>
      <c r="R373" s="143">
        <f>Q373*H373</f>
        <v>0</v>
      </c>
      <c r="S373" s="143">
        <v>0</v>
      </c>
      <c r="T373" s="144">
        <f>S373*H373</f>
        <v>0</v>
      </c>
      <c r="AR373" s="145" t="s">
        <v>615</v>
      </c>
      <c r="AT373" s="145" t="s">
        <v>164</v>
      </c>
      <c r="AU373" s="145" t="s">
        <v>87</v>
      </c>
      <c r="AY373" s="18" t="s">
        <v>162</v>
      </c>
      <c r="BE373" s="146">
        <f>IF(N373="základní",J373,0)</f>
        <v>0</v>
      </c>
      <c r="BF373" s="146">
        <f>IF(N373="snížená",J373,0)</f>
        <v>0</v>
      </c>
      <c r="BG373" s="146">
        <f>IF(N373="zákl. přenesená",J373,0)</f>
        <v>0</v>
      </c>
      <c r="BH373" s="146">
        <f>IF(N373="sníž. přenesená",J373,0)</f>
        <v>0</v>
      </c>
      <c r="BI373" s="146">
        <f>IF(N373="nulová",J373,0)</f>
        <v>0</v>
      </c>
      <c r="BJ373" s="18" t="s">
        <v>85</v>
      </c>
      <c r="BK373" s="146">
        <f>ROUND(I373*H373,2)</f>
        <v>0</v>
      </c>
      <c r="BL373" s="18" t="s">
        <v>615</v>
      </c>
      <c r="BM373" s="145" t="s">
        <v>2118</v>
      </c>
    </row>
    <row r="374" spans="2:65" s="1" customFormat="1" ht="10.199999999999999">
      <c r="B374" s="33"/>
      <c r="D374" s="147" t="s">
        <v>171</v>
      </c>
      <c r="F374" s="148" t="s">
        <v>2119</v>
      </c>
      <c r="I374" s="149"/>
      <c r="L374" s="33"/>
      <c r="M374" s="150"/>
      <c r="T374" s="57"/>
      <c r="AT374" s="18" t="s">
        <v>171</v>
      </c>
      <c r="AU374" s="18" t="s">
        <v>87</v>
      </c>
    </row>
    <row r="375" spans="2:65" s="1" customFormat="1" ht="24.15" customHeight="1">
      <c r="B375" s="33"/>
      <c r="C375" s="134" t="s">
        <v>874</v>
      </c>
      <c r="D375" s="134" t="s">
        <v>164</v>
      </c>
      <c r="E375" s="135" t="s">
        <v>2120</v>
      </c>
      <c r="F375" s="136" t="s">
        <v>2121</v>
      </c>
      <c r="G375" s="137" t="s">
        <v>504</v>
      </c>
      <c r="H375" s="138">
        <v>680</v>
      </c>
      <c r="I375" s="139"/>
      <c r="J375" s="140">
        <f>ROUND(I375*H375,2)</f>
        <v>0</v>
      </c>
      <c r="K375" s="136" t="s">
        <v>1</v>
      </c>
      <c r="L375" s="33"/>
      <c r="M375" s="141" t="s">
        <v>1</v>
      </c>
      <c r="N375" s="142" t="s">
        <v>42</v>
      </c>
      <c r="P375" s="143">
        <f>O375*H375</f>
        <v>0</v>
      </c>
      <c r="Q375" s="143">
        <v>0</v>
      </c>
      <c r="R375" s="143">
        <f>Q375*H375</f>
        <v>0</v>
      </c>
      <c r="S375" s="143">
        <v>0</v>
      </c>
      <c r="T375" s="144">
        <f>S375*H375</f>
        <v>0</v>
      </c>
      <c r="AR375" s="145" t="s">
        <v>615</v>
      </c>
      <c r="AT375" s="145" t="s">
        <v>164</v>
      </c>
      <c r="AU375" s="145" t="s">
        <v>87</v>
      </c>
      <c r="AY375" s="18" t="s">
        <v>162</v>
      </c>
      <c r="BE375" s="146">
        <f>IF(N375="základní",J375,0)</f>
        <v>0</v>
      </c>
      <c r="BF375" s="146">
        <f>IF(N375="snížená",J375,0)</f>
        <v>0</v>
      </c>
      <c r="BG375" s="146">
        <f>IF(N375="zákl. přenesená",J375,0)</f>
        <v>0</v>
      </c>
      <c r="BH375" s="146">
        <f>IF(N375="sníž. přenesená",J375,0)</f>
        <v>0</v>
      </c>
      <c r="BI375" s="146">
        <f>IF(N375="nulová",J375,0)</f>
        <v>0</v>
      </c>
      <c r="BJ375" s="18" t="s">
        <v>85</v>
      </c>
      <c r="BK375" s="146">
        <f>ROUND(I375*H375,2)</f>
        <v>0</v>
      </c>
      <c r="BL375" s="18" t="s">
        <v>615</v>
      </c>
      <c r="BM375" s="145" t="s">
        <v>2122</v>
      </c>
    </row>
    <row r="376" spans="2:65" s="1" customFormat="1" ht="10.199999999999999">
      <c r="B376" s="33"/>
      <c r="D376" s="147" t="s">
        <v>171</v>
      </c>
      <c r="F376" s="148" t="s">
        <v>2123</v>
      </c>
      <c r="I376" s="149"/>
      <c r="L376" s="33"/>
      <c r="M376" s="150"/>
      <c r="T376" s="57"/>
      <c r="AT376" s="18" t="s">
        <v>171</v>
      </c>
      <c r="AU376" s="18" t="s">
        <v>87</v>
      </c>
    </row>
    <row r="377" spans="2:65" s="1" customFormat="1" ht="24.15" customHeight="1">
      <c r="B377" s="33"/>
      <c r="C377" s="134" t="s">
        <v>888</v>
      </c>
      <c r="D377" s="134" t="s">
        <v>164</v>
      </c>
      <c r="E377" s="135" t="s">
        <v>2124</v>
      </c>
      <c r="F377" s="136" t="s">
        <v>2125</v>
      </c>
      <c r="G377" s="137" t="s">
        <v>504</v>
      </c>
      <c r="H377" s="138">
        <v>80</v>
      </c>
      <c r="I377" s="139"/>
      <c r="J377" s="140">
        <f>ROUND(I377*H377,2)</f>
        <v>0</v>
      </c>
      <c r="K377" s="136" t="s">
        <v>1</v>
      </c>
      <c r="L377" s="33"/>
      <c r="M377" s="141" t="s">
        <v>1</v>
      </c>
      <c r="N377" s="142" t="s">
        <v>42</v>
      </c>
      <c r="P377" s="143">
        <f>O377*H377</f>
        <v>0</v>
      </c>
      <c r="Q377" s="143">
        <v>0</v>
      </c>
      <c r="R377" s="143">
        <f>Q377*H377</f>
        <v>0</v>
      </c>
      <c r="S377" s="143">
        <v>0</v>
      </c>
      <c r="T377" s="144">
        <f>S377*H377</f>
        <v>0</v>
      </c>
      <c r="AR377" s="145" t="s">
        <v>615</v>
      </c>
      <c r="AT377" s="145" t="s">
        <v>164</v>
      </c>
      <c r="AU377" s="145" t="s">
        <v>87</v>
      </c>
      <c r="AY377" s="18" t="s">
        <v>162</v>
      </c>
      <c r="BE377" s="146">
        <f>IF(N377="základní",J377,0)</f>
        <v>0</v>
      </c>
      <c r="BF377" s="146">
        <f>IF(N377="snížená",J377,0)</f>
        <v>0</v>
      </c>
      <c r="BG377" s="146">
        <f>IF(N377="zákl. přenesená",J377,0)</f>
        <v>0</v>
      </c>
      <c r="BH377" s="146">
        <f>IF(N377="sníž. přenesená",J377,0)</f>
        <v>0</v>
      </c>
      <c r="BI377" s="146">
        <f>IF(N377="nulová",J377,0)</f>
        <v>0</v>
      </c>
      <c r="BJ377" s="18" t="s">
        <v>85</v>
      </c>
      <c r="BK377" s="146">
        <f>ROUND(I377*H377,2)</f>
        <v>0</v>
      </c>
      <c r="BL377" s="18" t="s">
        <v>615</v>
      </c>
      <c r="BM377" s="145" t="s">
        <v>2126</v>
      </c>
    </row>
    <row r="378" spans="2:65" s="1" customFormat="1" ht="10.199999999999999">
      <c r="B378" s="33"/>
      <c r="D378" s="147" t="s">
        <v>171</v>
      </c>
      <c r="F378" s="148" t="s">
        <v>2127</v>
      </c>
      <c r="I378" s="149"/>
      <c r="L378" s="33"/>
      <c r="M378" s="150"/>
      <c r="T378" s="57"/>
      <c r="AT378" s="18" t="s">
        <v>171</v>
      </c>
      <c r="AU378" s="18" t="s">
        <v>87</v>
      </c>
    </row>
    <row r="379" spans="2:65" s="1" customFormat="1" ht="24.15" customHeight="1">
      <c r="B379" s="33"/>
      <c r="C379" s="134" t="s">
        <v>892</v>
      </c>
      <c r="D379" s="134" t="s">
        <v>164</v>
      </c>
      <c r="E379" s="135" t="s">
        <v>2128</v>
      </c>
      <c r="F379" s="136" t="s">
        <v>2129</v>
      </c>
      <c r="G379" s="137" t="s">
        <v>504</v>
      </c>
      <c r="H379" s="138">
        <v>180</v>
      </c>
      <c r="I379" s="139"/>
      <c r="J379" s="140">
        <f>ROUND(I379*H379,2)</f>
        <v>0</v>
      </c>
      <c r="K379" s="136" t="s">
        <v>1</v>
      </c>
      <c r="L379" s="33"/>
      <c r="M379" s="141" t="s">
        <v>1</v>
      </c>
      <c r="N379" s="142" t="s">
        <v>42</v>
      </c>
      <c r="P379" s="143">
        <f>O379*H379</f>
        <v>0</v>
      </c>
      <c r="Q379" s="143">
        <v>0</v>
      </c>
      <c r="R379" s="143">
        <f>Q379*H379</f>
        <v>0</v>
      </c>
      <c r="S379" s="143">
        <v>0</v>
      </c>
      <c r="T379" s="144">
        <f>S379*H379</f>
        <v>0</v>
      </c>
      <c r="AR379" s="145" t="s">
        <v>615</v>
      </c>
      <c r="AT379" s="145" t="s">
        <v>164</v>
      </c>
      <c r="AU379" s="145" t="s">
        <v>87</v>
      </c>
      <c r="AY379" s="18" t="s">
        <v>162</v>
      </c>
      <c r="BE379" s="146">
        <f>IF(N379="základní",J379,0)</f>
        <v>0</v>
      </c>
      <c r="BF379" s="146">
        <f>IF(N379="snížená",J379,0)</f>
        <v>0</v>
      </c>
      <c r="BG379" s="146">
        <f>IF(N379="zákl. přenesená",J379,0)</f>
        <v>0</v>
      </c>
      <c r="BH379" s="146">
        <f>IF(N379="sníž. přenesená",J379,0)</f>
        <v>0</v>
      </c>
      <c r="BI379" s="146">
        <f>IF(N379="nulová",J379,0)</f>
        <v>0</v>
      </c>
      <c r="BJ379" s="18" t="s">
        <v>85</v>
      </c>
      <c r="BK379" s="146">
        <f>ROUND(I379*H379,2)</f>
        <v>0</v>
      </c>
      <c r="BL379" s="18" t="s">
        <v>615</v>
      </c>
      <c r="BM379" s="145" t="s">
        <v>2130</v>
      </c>
    </row>
    <row r="380" spans="2:65" s="1" customFormat="1" ht="10.199999999999999">
      <c r="B380" s="33"/>
      <c r="D380" s="147" t="s">
        <v>171</v>
      </c>
      <c r="F380" s="148" t="s">
        <v>2131</v>
      </c>
      <c r="I380" s="149"/>
      <c r="L380" s="33"/>
      <c r="M380" s="150"/>
      <c r="T380" s="57"/>
      <c r="AT380" s="18" t="s">
        <v>171</v>
      </c>
      <c r="AU380" s="18" t="s">
        <v>87</v>
      </c>
    </row>
    <row r="381" spans="2:65" s="1" customFormat="1" ht="24.15" customHeight="1">
      <c r="B381" s="33"/>
      <c r="C381" s="134" t="s">
        <v>899</v>
      </c>
      <c r="D381" s="134" t="s">
        <v>164</v>
      </c>
      <c r="E381" s="135" t="s">
        <v>2132</v>
      </c>
      <c r="F381" s="136" t="s">
        <v>2133</v>
      </c>
      <c r="G381" s="137" t="s">
        <v>504</v>
      </c>
      <c r="H381" s="138">
        <v>120</v>
      </c>
      <c r="I381" s="139"/>
      <c r="J381" s="140">
        <f>ROUND(I381*H381,2)</f>
        <v>0</v>
      </c>
      <c r="K381" s="136" t="s">
        <v>1</v>
      </c>
      <c r="L381" s="33"/>
      <c r="M381" s="141" t="s">
        <v>1</v>
      </c>
      <c r="N381" s="142" t="s">
        <v>42</v>
      </c>
      <c r="P381" s="143">
        <f>O381*H381</f>
        <v>0</v>
      </c>
      <c r="Q381" s="143">
        <v>0</v>
      </c>
      <c r="R381" s="143">
        <f>Q381*H381</f>
        <v>0</v>
      </c>
      <c r="S381" s="143">
        <v>0</v>
      </c>
      <c r="T381" s="144">
        <f>S381*H381</f>
        <v>0</v>
      </c>
      <c r="AR381" s="145" t="s">
        <v>615</v>
      </c>
      <c r="AT381" s="145" t="s">
        <v>164</v>
      </c>
      <c r="AU381" s="145" t="s">
        <v>87</v>
      </c>
      <c r="AY381" s="18" t="s">
        <v>162</v>
      </c>
      <c r="BE381" s="146">
        <f>IF(N381="základní",J381,0)</f>
        <v>0</v>
      </c>
      <c r="BF381" s="146">
        <f>IF(N381="snížená",J381,0)</f>
        <v>0</v>
      </c>
      <c r="BG381" s="146">
        <f>IF(N381="zákl. přenesená",J381,0)</f>
        <v>0</v>
      </c>
      <c r="BH381" s="146">
        <f>IF(N381="sníž. přenesená",J381,0)</f>
        <v>0</v>
      </c>
      <c r="BI381" s="146">
        <f>IF(N381="nulová",J381,0)</f>
        <v>0</v>
      </c>
      <c r="BJ381" s="18" t="s">
        <v>85</v>
      </c>
      <c r="BK381" s="146">
        <f>ROUND(I381*H381,2)</f>
        <v>0</v>
      </c>
      <c r="BL381" s="18" t="s">
        <v>615</v>
      </c>
      <c r="BM381" s="145" t="s">
        <v>2134</v>
      </c>
    </row>
    <row r="382" spans="2:65" s="1" customFormat="1" ht="10.199999999999999">
      <c r="B382" s="33"/>
      <c r="D382" s="147" t="s">
        <v>171</v>
      </c>
      <c r="F382" s="148" t="s">
        <v>2135</v>
      </c>
      <c r="I382" s="149"/>
      <c r="L382" s="33"/>
      <c r="M382" s="150"/>
      <c r="T382" s="57"/>
      <c r="AT382" s="18" t="s">
        <v>171</v>
      </c>
      <c r="AU382" s="18" t="s">
        <v>87</v>
      </c>
    </row>
    <row r="383" spans="2:65" s="1" customFormat="1" ht="24.15" customHeight="1">
      <c r="B383" s="33"/>
      <c r="C383" s="134" t="s">
        <v>903</v>
      </c>
      <c r="D383" s="134" t="s">
        <v>164</v>
      </c>
      <c r="E383" s="135" t="s">
        <v>2136</v>
      </c>
      <c r="F383" s="136" t="s">
        <v>2137</v>
      </c>
      <c r="G383" s="137" t="s">
        <v>504</v>
      </c>
      <c r="H383" s="138">
        <v>120</v>
      </c>
      <c r="I383" s="139"/>
      <c r="J383" s="140">
        <f>ROUND(I383*H383,2)</f>
        <v>0</v>
      </c>
      <c r="K383" s="136" t="s">
        <v>1</v>
      </c>
      <c r="L383" s="33"/>
      <c r="M383" s="141" t="s">
        <v>1</v>
      </c>
      <c r="N383" s="142" t="s">
        <v>42</v>
      </c>
      <c r="P383" s="143">
        <f>O383*H383</f>
        <v>0</v>
      </c>
      <c r="Q383" s="143">
        <v>0</v>
      </c>
      <c r="R383" s="143">
        <f>Q383*H383</f>
        <v>0</v>
      </c>
      <c r="S383" s="143">
        <v>0</v>
      </c>
      <c r="T383" s="144">
        <f>S383*H383</f>
        <v>0</v>
      </c>
      <c r="AR383" s="145" t="s">
        <v>615</v>
      </c>
      <c r="AT383" s="145" t="s">
        <v>164</v>
      </c>
      <c r="AU383" s="145" t="s">
        <v>87</v>
      </c>
      <c r="AY383" s="18" t="s">
        <v>162</v>
      </c>
      <c r="BE383" s="146">
        <f>IF(N383="základní",J383,0)</f>
        <v>0</v>
      </c>
      <c r="BF383" s="146">
        <f>IF(N383="snížená",J383,0)</f>
        <v>0</v>
      </c>
      <c r="BG383" s="146">
        <f>IF(N383="zákl. přenesená",J383,0)</f>
        <v>0</v>
      </c>
      <c r="BH383" s="146">
        <f>IF(N383="sníž. přenesená",J383,0)</f>
        <v>0</v>
      </c>
      <c r="BI383" s="146">
        <f>IF(N383="nulová",J383,0)</f>
        <v>0</v>
      </c>
      <c r="BJ383" s="18" t="s">
        <v>85</v>
      </c>
      <c r="BK383" s="146">
        <f>ROUND(I383*H383,2)</f>
        <v>0</v>
      </c>
      <c r="BL383" s="18" t="s">
        <v>615</v>
      </c>
      <c r="BM383" s="145" t="s">
        <v>2138</v>
      </c>
    </row>
    <row r="384" spans="2:65" s="1" customFormat="1" ht="10.199999999999999">
      <c r="B384" s="33"/>
      <c r="D384" s="147" t="s">
        <v>171</v>
      </c>
      <c r="F384" s="148" t="s">
        <v>2139</v>
      </c>
      <c r="I384" s="149"/>
      <c r="L384" s="33"/>
      <c r="M384" s="150"/>
      <c r="T384" s="57"/>
      <c r="AT384" s="18" t="s">
        <v>171</v>
      </c>
      <c r="AU384" s="18" t="s">
        <v>87</v>
      </c>
    </row>
    <row r="385" spans="2:65" s="1" customFormat="1" ht="24.15" customHeight="1">
      <c r="B385" s="33"/>
      <c r="C385" s="134" t="s">
        <v>909</v>
      </c>
      <c r="D385" s="134" t="s">
        <v>164</v>
      </c>
      <c r="E385" s="135" t="s">
        <v>2140</v>
      </c>
      <c r="F385" s="136" t="s">
        <v>2141</v>
      </c>
      <c r="G385" s="137" t="s">
        <v>504</v>
      </c>
      <c r="H385" s="138">
        <v>160</v>
      </c>
      <c r="I385" s="139"/>
      <c r="J385" s="140">
        <f>ROUND(I385*H385,2)</f>
        <v>0</v>
      </c>
      <c r="K385" s="136" t="s">
        <v>1</v>
      </c>
      <c r="L385" s="33"/>
      <c r="M385" s="141" t="s">
        <v>1</v>
      </c>
      <c r="N385" s="142" t="s">
        <v>42</v>
      </c>
      <c r="P385" s="143">
        <f>O385*H385</f>
        <v>0</v>
      </c>
      <c r="Q385" s="143">
        <v>0</v>
      </c>
      <c r="R385" s="143">
        <f>Q385*H385</f>
        <v>0</v>
      </c>
      <c r="S385" s="143">
        <v>0</v>
      </c>
      <c r="T385" s="144">
        <f>S385*H385</f>
        <v>0</v>
      </c>
      <c r="AR385" s="145" t="s">
        <v>615</v>
      </c>
      <c r="AT385" s="145" t="s">
        <v>164</v>
      </c>
      <c r="AU385" s="145" t="s">
        <v>87</v>
      </c>
      <c r="AY385" s="18" t="s">
        <v>162</v>
      </c>
      <c r="BE385" s="146">
        <f>IF(N385="základní",J385,0)</f>
        <v>0</v>
      </c>
      <c r="BF385" s="146">
        <f>IF(N385="snížená",J385,0)</f>
        <v>0</v>
      </c>
      <c r="BG385" s="146">
        <f>IF(N385="zákl. přenesená",J385,0)</f>
        <v>0</v>
      </c>
      <c r="BH385" s="146">
        <f>IF(N385="sníž. přenesená",J385,0)</f>
        <v>0</v>
      </c>
      <c r="BI385" s="146">
        <f>IF(N385="nulová",J385,0)</f>
        <v>0</v>
      </c>
      <c r="BJ385" s="18" t="s">
        <v>85</v>
      </c>
      <c r="BK385" s="146">
        <f>ROUND(I385*H385,2)</f>
        <v>0</v>
      </c>
      <c r="BL385" s="18" t="s">
        <v>615</v>
      </c>
      <c r="BM385" s="145" t="s">
        <v>2142</v>
      </c>
    </row>
    <row r="386" spans="2:65" s="1" customFormat="1" ht="10.199999999999999">
      <c r="B386" s="33"/>
      <c r="D386" s="147" t="s">
        <v>171</v>
      </c>
      <c r="F386" s="148" t="s">
        <v>2143</v>
      </c>
      <c r="I386" s="149"/>
      <c r="L386" s="33"/>
      <c r="M386" s="150"/>
      <c r="T386" s="57"/>
      <c r="AT386" s="18" t="s">
        <v>171</v>
      </c>
      <c r="AU386" s="18" t="s">
        <v>87</v>
      </c>
    </row>
    <row r="387" spans="2:65" s="1" customFormat="1" ht="44.25" customHeight="1">
      <c r="B387" s="33"/>
      <c r="C387" s="134" t="s">
        <v>916</v>
      </c>
      <c r="D387" s="134" t="s">
        <v>164</v>
      </c>
      <c r="E387" s="135" t="s">
        <v>2144</v>
      </c>
      <c r="F387" s="136" t="s">
        <v>2145</v>
      </c>
      <c r="G387" s="137" t="s">
        <v>504</v>
      </c>
      <c r="H387" s="138">
        <v>45</v>
      </c>
      <c r="I387" s="139"/>
      <c r="J387" s="140">
        <f>ROUND(I387*H387,2)</f>
        <v>0</v>
      </c>
      <c r="K387" s="136" t="s">
        <v>1</v>
      </c>
      <c r="L387" s="33"/>
      <c r="M387" s="141" t="s">
        <v>1</v>
      </c>
      <c r="N387" s="142" t="s">
        <v>42</v>
      </c>
      <c r="P387" s="143">
        <f>O387*H387</f>
        <v>0</v>
      </c>
      <c r="Q387" s="143">
        <v>0</v>
      </c>
      <c r="R387" s="143">
        <f>Q387*H387</f>
        <v>0</v>
      </c>
      <c r="S387" s="143">
        <v>0</v>
      </c>
      <c r="T387" s="144">
        <f>S387*H387</f>
        <v>0</v>
      </c>
      <c r="AR387" s="145" t="s">
        <v>615</v>
      </c>
      <c r="AT387" s="145" t="s">
        <v>164</v>
      </c>
      <c r="AU387" s="145" t="s">
        <v>87</v>
      </c>
      <c r="AY387" s="18" t="s">
        <v>162</v>
      </c>
      <c r="BE387" s="146">
        <f>IF(N387="základní",J387,0)</f>
        <v>0</v>
      </c>
      <c r="BF387" s="146">
        <f>IF(N387="snížená",J387,0)</f>
        <v>0</v>
      </c>
      <c r="BG387" s="146">
        <f>IF(N387="zákl. přenesená",J387,0)</f>
        <v>0</v>
      </c>
      <c r="BH387" s="146">
        <f>IF(N387="sníž. přenesená",J387,0)</f>
        <v>0</v>
      </c>
      <c r="BI387" s="146">
        <f>IF(N387="nulová",J387,0)</f>
        <v>0</v>
      </c>
      <c r="BJ387" s="18" t="s">
        <v>85</v>
      </c>
      <c r="BK387" s="146">
        <f>ROUND(I387*H387,2)</f>
        <v>0</v>
      </c>
      <c r="BL387" s="18" t="s">
        <v>615</v>
      </c>
      <c r="BM387" s="145" t="s">
        <v>2146</v>
      </c>
    </row>
    <row r="388" spans="2:65" s="1" customFormat="1" ht="10.199999999999999">
      <c r="B388" s="33"/>
      <c r="D388" s="147" t="s">
        <v>171</v>
      </c>
      <c r="F388" s="148" t="s">
        <v>2147</v>
      </c>
      <c r="I388" s="149"/>
      <c r="L388" s="33"/>
      <c r="M388" s="150"/>
      <c r="T388" s="57"/>
      <c r="AT388" s="18" t="s">
        <v>171</v>
      </c>
      <c r="AU388" s="18" t="s">
        <v>87</v>
      </c>
    </row>
    <row r="389" spans="2:65" s="1" customFormat="1" ht="16.5" customHeight="1">
      <c r="B389" s="33"/>
      <c r="C389" s="134" t="s">
        <v>921</v>
      </c>
      <c r="D389" s="134" t="s">
        <v>164</v>
      </c>
      <c r="E389" s="135" t="s">
        <v>2148</v>
      </c>
      <c r="F389" s="136" t="s">
        <v>2149</v>
      </c>
      <c r="G389" s="137" t="s">
        <v>504</v>
      </c>
      <c r="H389" s="138">
        <v>80</v>
      </c>
      <c r="I389" s="139"/>
      <c r="J389" s="140">
        <f>ROUND(I389*H389,2)</f>
        <v>0</v>
      </c>
      <c r="K389" s="136" t="s">
        <v>1</v>
      </c>
      <c r="L389" s="33"/>
      <c r="M389" s="141" t="s">
        <v>1</v>
      </c>
      <c r="N389" s="142" t="s">
        <v>42</v>
      </c>
      <c r="P389" s="143">
        <f>O389*H389</f>
        <v>0</v>
      </c>
      <c r="Q389" s="143">
        <v>0</v>
      </c>
      <c r="R389" s="143">
        <f>Q389*H389</f>
        <v>0</v>
      </c>
      <c r="S389" s="143">
        <v>0</v>
      </c>
      <c r="T389" s="144">
        <f>S389*H389</f>
        <v>0</v>
      </c>
      <c r="AR389" s="145" t="s">
        <v>615</v>
      </c>
      <c r="AT389" s="145" t="s">
        <v>164</v>
      </c>
      <c r="AU389" s="145" t="s">
        <v>87</v>
      </c>
      <c r="AY389" s="18" t="s">
        <v>162</v>
      </c>
      <c r="BE389" s="146">
        <f>IF(N389="základní",J389,0)</f>
        <v>0</v>
      </c>
      <c r="BF389" s="146">
        <f>IF(N389="snížená",J389,0)</f>
        <v>0</v>
      </c>
      <c r="BG389" s="146">
        <f>IF(N389="zákl. přenesená",J389,0)</f>
        <v>0</v>
      </c>
      <c r="BH389" s="146">
        <f>IF(N389="sníž. přenesená",J389,0)</f>
        <v>0</v>
      </c>
      <c r="BI389" s="146">
        <f>IF(N389="nulová",J389,0)</f>
        <v>0</v>
      </c>
      <c r="BJ389" s="18" t="s">
        <v>85</v>
      </c>
      <c r="BK389" s="146">
        <f>ROUND(I389*H389,2)</f>
        <v>0</v>
      </c>
      <c r="BL389" s="18" t="s">
        <v>615</v>
      </c>
      <c r="BM389" s="145" t="s">
        <v>2150</v>
      </c>
    </row>
    <row r="390" spans="2:65" s="1" customFormat="1" ht="10.199999999999999">
      <c r="B390" s="33"/>
      <c r="D390" s="147" t="s">
        <v>171</v>
      </c>
      <c r="F390" s="148" t="s">
        <v>2151</v>
      </c>
      <c r="I390" s="149"/>
      <c r="L390" s="33"/>
      <c r="M390" s="150"/>
      <c r="T390" s="57"/>
      <c r="AT390" s="18" t="s">
        <v>171</v>
      </c>
      <c r="AU390" s="18" t="s">
        <v>87</v>
      </c>
    </row>
    <row r="391" spans="2:65" s="11" customFormat="1" ht="25.95" customHeight="1">
      <c r="B391" s="122"/>
      <c r="D391" s="123" t="s">
        <v>76</v>
      </c>
      <c r="E391" s="124" t="s">
        <v>363</v>
      </c>
      <c r="F391" s="124" t="s">
        <v>363</v>
      </c>
      <c r="I391" s="125"/>
      <c r="J391" s="126">
        <f>BK391</f>
        <v>0</v>
      </c>
      <c r="L391" s="122"/>
      <c r="M391" s="127"/>
      <c r="P391" s="128">
        <f>P392</f>
        <v>0</v>
      </c>
      <c r="R391" s="128">
        <f>R392</f>
        <v>0</v>
      </c>
      <c r="T391" s="129">
        <f>T392</f>
        <v>0</v>
      </c>
      <c r="AR391" s="123" t="s">
        <v>190</v>
      </c>
      <c r="AT391" s="130" t="s">
        <v>76</v>
      </c>
      <c r="AU391" s="130" t="s">
        <v>77</v>
      </c>
      <c r="AY391" s="123" t="s">
        <v>162</v>
      </c>
      <c r="BK391" s="131">
        <f>BK392</f>
        <v>0</v>
      </c>
    </row>
    <row r="392" spans="2:65" s="11" customFormat="1" ht="22.8" customHeight="1">
      <c r="B392" s="122"/>
      <c r="D392" s="123" t="s">
        <v>76</v>
      </c>
      <c r="E392" s="132" t="s">
        <v>2152</v>
      </c>
      <c r="F392" s="132" t="s">
        <v>1992</v>
      </c>
      <c r="I392" s="125"/>
      <c r="J392" s="133">
        <f>BK392</f>
        <v>0</v>
      </c>
      <c r="L392" s="122"/>
      <c r="M392" s="127"/>
      <c r="P392" s="128">
        <f>SUM(P393:P400)</f>
        <v>0</v>
      </c>
      <c r="R392" s="128">
        <f>SUM(R393:R400)</f>
        <v>0</v>
      </c>
      <c r="T392" s="129">
        <f>SUM(T393:T400)</f>
        <v>0</v>
      </c>
      <c r="AR392" s="123" t="s">
        <v>190</v>
      </c>
      <c r="AT392" s="130" t="s">
        <v>76</v>
      </c>
      <c r="AU392" s="130" t="s">
        <v>85</v>
      </c>
      <c r="AY392" s="123" t="s">
        <v>162</v>
      </c>
      <c r="BK392" s="131">
        <f>SUM(BK393:BK400)</f>
        <v>0</v>
      </c>
    </row>
    <row r="393" spans="2:65" s="1" customFormat="1" ht="16.5" customHeight="1">
      <c r="B393" s="33"/>
      <c r="C393" s="178" t="s">
        <v>926</v>
      </c>
      <c r="D393" s="178" t="s">
        <v>363</v>
      </c>
      <c r="E393" s="179" t="s">
        <v>2153</v>
      </c>
      <c r="F393" s="180" t="s">
        <v>2154</v>
      </c>
      <c r="G393" s="181" t="s">
        <v>1462</v>
      </c>
      <c r="H393" s="182">
        <v>1</v>
      </c>
      <c r="I393" s="183"/>
      <c r="J393" s="184">
        <f>ROUND(I393*H393,2)</f>
        <v>0</v>
      </c>
      <c r="K393" s="180" t="s">
        <v>1</v>
      </c>
      <c r="L393" s="185"/>
      <c r="M393" s="186" t="s">
        <v>1</v>
      </c>
      <c r="N393" s="187" t="s">
        <v>42</v>
      </c>
      <c r="P393" s="143">
        <f>O393*H393</f>
        <v>0</v>
      </c>
      <c r="Q393" s="143">
        <v>0</v>
      </c>
      <c r="R393" s="143">
        <f>Q393*H393</f>
        <v>0</v>
      </c>
      <c r="S393" s="143">
        <v>0</v>
      </c>
      <c r="T393" s="144">
        <f>S393*H393</f>
        <v>0</v>
      </c>
      <c r="AR393" s="145" t="s">
        <v>1719</v>
      </c>
      <c r="AT393" s="145" t="s">
        <v>363</v>
      </c>
      <c r="AU393" s="145" t="s">
        <v>87</v>
      </c>
      <c r="AY393" s="18" t="s">
        <v>162</v>
      </c>
      <c r="BE393" s="146">
        <f>IF(N393="základní",J393,0)</f>
        <v>0</v>
      </c>
      <c r="BF393" s="146">
        <f>IF(N393="snížená",J393,0)</f>
        <v>0</v>
      </c>
      <c r="BG393" s="146">
        <f>IF(N393="zákl. přenesená",J393,0)</f>
        <v>0</v>
      </c>
      <c r="BH393" s="146">
        <f>IF(N393="sníž. přenesená",J393,0)</f>
        <v>0</v>
      </c>
      <c r="BI393" s="146">
        <f>IF(N393="nulová",J393,0)</f>
        <v>0</v>
      </c>
      <c r="BJ393" s="18" t="s">
        <v>85</v>
      </c>
      <c r="BK393" s="146">
        <f>ROUND(I393*H393,2)</f>
        <v>0</v>
      </c>
      <c r="BL393" s="18" t="s">
        <v>615</v>
      </c>
      <c r="BM393" s="145" t="s">
        <v>2155</v>
      </c>
    </row>
    <row r="394" spans="2:65" s="1" customFormat="1" ht="10.199999999999999">
      <c r="B394" s="33"/>
      <c r="D394" s="147" t="s">
        <v>171</v>
      </c>
      <c r="F394" s="148" t="s">
        <v>2154</v>
      </c>
      <c r="I394" s="149"/>
      <c r="L394" s="33"/>
      <c r="M394" s="150"/>
      <c r="T394" s="57"/>
      <c r="AT394" s="18" t="s">
        <v>171</v>
      </c>
      <c r="AU394" s="18" t="s">
        <v>87</v>
      </c>
    </row>
    <row r="395" spans="2:65" s="1" customFormat="1" ht="16.5" customHeight="1">
      <c r="B395" s="33"/>
      <c r="C395" s="178" t="s">
        <v>931</v>
      </c>
      <c r="D395" s="178" t="s">
        <v>363</v>
      </c>
      <c r="E395" s="179" t="s">
        <v>2156</v>
      </c>
      <c r="F395" s="180" t="s">
        <v>1669</v>
      </c>
      <c r="G395" s="181" t="s">
        <v>711</v>
      </c>
      <c r="H395" s="204"/>
      <c r="I395" s="183"/>
      <c r="J395" s="184">
        <f>ROUND(I395*H395,2)</f>
        <v>0</v>
      </c>
      <c r="K395" s="180" t="s">
        <v>1</v>
      </c>
      <c r="L395" s="185"/>
      <c r="M395" s="186" t="s">
        <v>1</v>
      </c>
      <c r="N395" s="187" t="s">
        <v>42</v>
      </c>
      <c r="P395" s="143">
        <f>O395*H395</f>
        <v>0</v>
      </c>
      <c r="Q395" s="143">
        <v>0</v>
      </c>
      <c r="R395" s="143">
        <f>Q395*H395</f>
        <v>0</v>
      </c>
      <c r="S395" s="143">
        <v>0</v>
      </c>
      <c r="T395" s="144">
        <f>S395*H395</f>
        <v>0</v>
      </c>
      <c r="AR395" s="145" t="s">
        <v>1719</v>
      </c>
      <c r="AT395" s="145" t="s">
        <v>363</v>
      </c>
      <c r="AU395" s="145" t="s">
        <v>87</v>
      </c>
      <c r="AY395" s="18" t="s">
        <v>162</v>
      </c>
      <c r="BE395" s="146">
        <f>IF(N395="základní",J395,0)</f>
        <v>0</v>
      </c>
      <c r="BF395" s="146">
        <f>IF(N395="snížená",J395,0)</f>
        <v>0</v>
      </c>
      <c r="BG395" s="146">
        <f>IF(N395="zákl. přenesená",J395,0)</f>
        <v>0</v>
      </c>
      <c r="BH395" s="146">
        <f>IF(N395="sníž. přenesená",J395,0)</f>
        <v>0</v>
      </c>
      <c r="BI395" s="146">
        <f>IF(N395="nulová",J395,0)</f>
        <v>0</v>
      </c>
      <c r="BJ395" s="18" t="s">
        <v>85</v>
      </c>
      <c r="BK395" s="146">
        <f>ROUND(I395*H395,2)</f>
        <v>0</v>
      </c>
      <c r="BL395" s="18" t="s">
        <v>615</v>
      </c>
      <c r="BM395" s="145" t="s">
        <v>2157</v>
      </c>
    </row>
    <row r="396" spans="2:65" s="1" customFormat="1" ht="10.199999999999999">
      <c r="B396" s="33"/>
      <c r="D396" s="147" t="s">
        <v>171</v>
      </c>
      <c r="F396" s="148" t="s">
        <v>1669</v>
      </c>
      <c r="I396" s="149"/>
      <c r="L396" s="33"/>
      <c r="M396" s="150"/>
      <c r="T396" s="57"/>
      <c r="AT396" s="18" t="s">
        <v>171</v>
      </c>
      <c r="AU396" s="18" t="s">
        <v>87</v>
      </c>
    </row>
    <row r="397" spans="2:65" s="1" customFormat="1" ht="16.5" customHeight="1">
      <c r="B397" s="33"/>
      <c r="C397" s="134" t="s">
        <v>937</v>
      </c>
      <c r="D397" s="134" t="s">
        <v>164</v>
      </c>
      <c r="E397" s="135" t="s">
        <v>2158</v>
      </c>
      <c r="F397" s="136" t="s">
        <v>2159</v>
      </c>
      <c r="G397" s="137" t="s">
        <v>711</v>
      </c>
      <c r="H397" s="188"/>
      <c r="I397" s="139"/>
      <c r="J397" s="140">
        <f>ROUND(I397*H397,2)</f>
        <v>0</v>
      </c>
      <c r="K397" s="136" t="s">
        <v>1</v>
      </c>
      <c r="L397" s="33"/>
      <c r="M397" s="141" t="s">
        <v>1</v>
      </c>
      <c r="N397" s="142" t="s">
        <v>42</v>
      </c>
      <c r="P397" s="143">
        <f>O397*H397</f>
        <v>0</v>
      </c>
      <c r="Q397" s="143">
        <v>0</v>
      </c>
      <c r="R397" s="143">
        <f>Q397*H397</f>
        <v>0</v>
      </c>
      <c r="S397" s="143">
        <v>0</v>
      </c>
      <c r="T397" s="144">
        <f>S397*H397</f>
        <v>0</v>
      </c>
      <c r="AR397" s="145" t="s">
        <v>615</v>
      </c>
      <c r="AT397" s="145" t="s">
        <v>164</v>
      </c>
      <c r="AU397" s="145" t="s">
        <v>87</v>
      </c>
      <c r="AY397" s="18" t="s">
        <v>162</v>
      </c>
      <c r="BE397" s="146">
        <f>IF(N397="základní",J397,0)</f>
        <v>0</v>
      </c>
      <c r="BF397" s="146">
        <f>IF(N397="snížená",J397,0)</f>
        <v>0</v>
      </c>
      <c r="BG397" s="146">
        <f>IF(N397="zákl. přenesená",J397,0)</f>
        <v>0</v>
      </c>
      <c r="BH397" s="146">
        <f>IF(N397="sníž. přenesená",J397,0)</f>
        <v>0</v>
      </c>
      <c r="BI397" s="146">
        <f>IF(N397="nulová",J397,0)</f>
        <v>0</v>
      </c>
      <c r="BJ397" s="18" t="s">
        <v>85</v>
      </c>
      <c r="BK397" s="146">
        <f>ROUND(I397*H397,2)</f>
        <v>0</v>
      </c>
      <c r="BL397" s="18" t="s">
        <v>615</v>
      </c>
      <c r="BM397" s="145" t="s">
        <v>2160</v>
      </c>
    </row>
    <row r="398" spans="2:65" s="1" customFormat="1" ht="10.199999999999999">
      <c r="B398" s="33"/>
      <c r="D398" s="147" t="s">
        <v>171</v>
      </c>
      <c r="F398" s="148" t="s">
        <v>2159</v>
      </c>
      <c r="I398" s="149"/>
      <c r="L398" s="33"/>
      <c r="M398" s="150"/>
      <c r="T398" s="57"/>
      <c r="AT398" s="18" t="s">
        <v>171</v>
      </c>
      <c r="AU398" s="18" t="s">
        <v>87</v>
      </c>
    </row>
    <row r="399" spans="2:65" s="1" customFormat="1" ht="16.5" customHeight="1">
      <c r="B399" s="33"/>
      <c r="C399" s="134" t="s">
        <v>942</v>
      </c>
      <c r="D399" s="134" t="s">
        <v>164</v>
      </c>
      <c r="E399" s="135" t="s">
        <v>2161</v>
      </c>
      <c r="F399" s="136" t="s">
        <v>679</v>
      </c>
      <c r="G399" s="137" t="s">
        <v>711</v>
      </c>
      <c r="H399" s="188"/>
      <c r="I399" s="139"/>
      <c r="J399" s="140">
        <f>ROUND(I399*H399,2)</f>
        <v>0</v>
      </c>
      <c r="K399" s="136" t="s">
        <v>1</v>
      </c>
      <c r="L399" s="33"/>
      <c r="M399" s="141" t="s">
        <v>1</v>
      </c>
      <c r="N399" s="142" t="s">
        <v>42</v>
      </c>
      <c r="P399" s="143">
        <f>O399*H399</f>
        <v>0</v>
      </c>
      <c r="Q399" s="143">
        <v>0</v>
      </c>
      <c r="R399" s="143">
        <f>Q399*H399</f>
        <v>0</v>
      </c>
      <c r="S399" s="143">
        <v>0</v>
      </c>
      <c r="T399" s="144">
        <f>S399*H399</f>
        <v>0</v>
      </c>
      <c r="AR399" s="145" t="s">
        <v>615</v>
      </c>
      <c r="AT399" s="145" t="s">
        <v>164</v>
      </c>
      <c r="AU399" s="145" t="s">
        <v>87</v>
      </c>
      <c r="AY399" s="18" t="s">
        <v>162</v>
      </c>
      <c r="BE399" s="146">
        <f>IF(N399="základní",J399,0)</f>
        <v>0</v>
      </c>
      <c r="BF399" s="146">
        <f>IF(N399="snížená",J399,0)</f>
        <v>0</v>
      </c>
      <c r="BG399" s="146">
        <f>IF(N399="zákl. přenesená",J399,0)</f>
        <v>0</v>
      </c>
      <c r="BH399" s="146">
        <f>IF(N399="sníž. přenesená",J399,0)</f>
        <v>0</v>
      </c>
      <c r="BI399" s="146">
        <f>IF(N399="nulová",J399,0)</f>
        <v>0</v>
      </c>
      <c r="BJ399" s="18" t="s">
        <v>85</v>
      </c>
      <c r="BK399" s="146">
        <f>ROUND(I399*H399,2)</f>
        <v>0</v>
      </c>
      <c r="BL399" s="18" t="s">
        <v>615</v>
      </c>
      <c r="BM399" s="145" t="s">
        <v>2162</v>
      </c>
    </row>
    <row r="400" spans="2:65" s="1" customFormat="1" ht="10.199999999999999">
      <c r="B400" s="33"/>
      <c r="D400" s="147" t="s">
        <v>171</v>
      </c>
      <c r="F400" s="148" t="s">
        <v>2163</v>
      </c>
      <c r="I400" s="149"/>
      <c r="L400" s="33"/>
      <c r="M400" s="150"/>
      <c r="T400" s="57"/>
      <c r="AT400" s="18" t="s">
        <v>171</v>
      </c>
      <c r="AU400" s="18" t="s">
        <v>87</v>
      </c>
    </row>
    <row r="401" spans="2:65" s="11" customFormat="1" ht="25.95" customHeight="1">
      <c r="B401" s="122"/>
      <c r="D401" s="123" t="s">
        <v>76</v>
      </c>
      <c r="E401" s="124" t="s">
        <v>2164</v>
      </c>
      <c r="F401" s="124" t="s">
        <v>98</v>
      </c>
      <c r="I401" s="125"/>
      <c r="J401" s="126">
        <f>BK401</f>
        <v>0</v>
      </c>
      <c r="L401" s="122"/>
      <c r="M401" s="127"/>
      <c r="P401" s="128">
        <f>P402</f>
        <v>0</v>
      </c>
      <c r="R401" s="128">
        <f>R402</f>
        <v>0</v>
      </c>
      <c r="T401" s="129">
        <f>T402</f>
        <v>0</v>
      </c>
      <c r="AR401" s="123" t="s">
        <v>209</v>
      </c>
      <c r="AT401" s="130" t="s">
        <v>76</v>
      </c>
      <c r="AU401" s="130" t="s">
        <v>77</v>
      </c>
      <c r="AY401" s="123" t="s">
        <v>162</v>
      </c>
      <c r="BK401" s="131">
        <f>BK402</f>
        <v>0</v>
      </c>
    </row>
    <row r="402" spans="2:65" s="11" customFormat="1" ht="22.8" customHeight="1">
      <c r="B402" s="122"/>
      <c r="D402" s="123" t="s">
        <v>76</v>
      </c>
      <c r="E402" s="132" t="s">
        <v>2165</v>
      </c>
      <c r="F402" s="132" t="s">
        <v>2166</v>
      </c>
      <c r="I402" s="125"/>
      <c r="J402" s="133">
        <f>BK402</f>
        <v>0</v>
      </c>
      <c r="L402" s="122"/>
      <c r="M402" s="127"/>
      <c r="P402" s="128">
        <f>SUM(P403:P404)</f>
        <v>0</v>
      </c>
      <c r="R402" s="128">
        <f>SUM(R403:R404)</f>
        <v>0</v>
      </c>
      <c r="T402" s="129">
        <f>SUM(T403:T404)</f>
        <v>0</v>
      </c>
      <c r="AR402" s="123" t="s">
        <v>209</v>
      </c>
      <c r="AT402" s="130" t="s">
        <v>76</v>
      </c>
      <c r="AU402" s="130" t="s">
        <v>85</v>
      </c>
      <c r="AY402" s="123" t="s">
        <v>162</v>
      </c>
      <c r="BK402" s="131">
        <f>SUM(BK403:BK404)</f>
        <v>0</v>
      </c>
    </row>
    <row r="403" spans="2:65" s="1" customFormat="1" ht="16.5" customHeight="1">
      <c r="B403" s="33"/>
      <c r="C403" s="134" t="s">
        <v>948</v>
      </c>
      <c r="D403" s="134" t="s">
        <v>164</v>
      </c>
      <c r="E403" s="135" t="s">
        <v>2167</v>
      </c>
      <c r="F403" s="136" t="s">
        <v>2166</v>
      </c>
      <c r="G403" s="137" t="s">
        <v>711</v>
      </c>
      <c r="H403" s="188"/>
      <c r="I403" s="139"/>
      <c r="J403" s="140">
        <f>ROUND(I403*H403,2)</f>
        <v>0</v>
      </c>
      <c r="K403" s="136" t="s">
        <v>2168</v>
      </c>
      <c r="L403" s="33"/>
      <c r="M403" s="141" t="s">
        <v>1</v>
      </c>
      <c r="N403" s="142" t="s">
        <v>42</v>
      </c>
      <c r="P403" s="143">
        <f>O403*H403</f>
        <v>0</v>
      </c>
      <c r="Q403" s="143">
        <v>0</v>
      </c>
      <c r="R403" s="143">
        <f>Q403*H403</f>
        <v>0</v>
      </c>
      <c r="S403" s="143">
        <v>0</v>
      </c>
      <c r="T403" s="144">
        <f>S403*H403</f>
        <v>0</v>
      </c>
      <c r="AR403" s="145" t="s">
        <v>2169</v>
      </c>
      <c r="AT403" s="145" t="s">
        <v>164</v>
      </c>
      <c r="AU403" s="145" t="s">
        <v>87</v>
      </c>
      <c r="AY403" s="18" t="s">
        <v>162</v>
      </c>
      <c r="BE403" s="146">
        <f>IF(N403="základní",J403,0)</f>
        <v>0</v>
      </c>
      <c r="BF403" s="146">
        <f>IF(N403="snížená",J403,0)</f>
        <v>0</v>
      </c>
      <c r="BG403" s="146">
        <f>IF(N403="zákl. přenesená",J403,0)</f>
        <v>0</v>
      </c>
      <c r="BH403" s="146">
        <f>IF(N403="sníž. přenesená",J403,0)</f>
        <v>0</v>
      </c>
      <c r="BI403" s="146">
        <f>IF(N403="nulová",J403,0)</f>
        <v>0</v>
      </c>
      <c r="BJ403" s="18" t="s">
        <v>85</v>
      </c>
      <c r="BK403" s="146">
        <f>ROUND(I403*H403,2)</f>
        <v>0</v>
      </c>
      <c r="BL403" s="18" t="s">
        <v>2169</v>
      </c>
      <c r="BM403" s="145" t="s">
        <v>2170</v>
      </c>
    </row>
    <row r="404" spans="2:65" s="1" customFormat="1" ht="10.199999999999999">
      <c r="B404" s="33"/>
      <c r="D404" s="147" t="s">
        <v>171</v>
      </c>
      <c r="F404" s="148" t="s">
        <v>2166</v>
      </c>
      <c r="I404" s="149"/>
      <c r="L404" s="33"/>
      <c r="M404" s="192"/>
      <c r="N404" s="193"/>
      <c r="O404" s="193"/>
      <c r="P404" s="193"/>
      <c r="Q404" s="193"/>
      <c r="R404" s="193"/>
      <c r="S404" s="193"/>
      <c r="T404" s="194"/>
      <c r="AT404" s="18" t="s">
        <v>171</v>
      </c>
      <c r="AU404" s="18" t="s">
        <v>87</v>
      </c>
    </row>
    <row r="405" spans="2:65" s="1" customFormat="1" ht="6.9" customHeight="1">
      <c r="B405" s="45"/>
      <c r="C405" s="46"/>
      <c r="D405" s="46"/>
      <c r="E405" s="46"/>
      <c r="F405" s="46"/>
      <c r="G405" s="46"/>
      <c r="H405" s="46"/>
      <c r="I405" s="46"/>
      <c r="J405" s="46"/>
      <c r="K405" s="46"/>
      <c r="L405" s="33"/>
    </row>
  </sheetData>
  <sheetProtection algorithmName="SHA-512" hashValue="mbF3I2VUTAa9Qoexy//R+EiMIfttYdxgRdnNRkZMjzSH/WVQ2OVSrbqGIkderFdiUUiMehwQLiHbZtpmqcWTnA==" saltValue="llPuuB6xaqbwsmVMRBz33AFwpgTVKvARGHROfE4OFEd1NbbTu7DCXaMMKokgH7fL0bD5M/QV6OUdTHEE5ZRW9g==" spinCount="100000" sheet="1" objects="1" scenarios="1" formatColumns="0" formatRows="0" autoFilter="0"/>
  <autoFilter ref="C137:K404" xr:uid="{00000000-0009-0000-0000-000004000000}"/>
  <mergeCells count="9">
    <mergeCell ref="E87:H87"/>
    <mergeCell ref="E128:H128"/>
    <mergeCell ref="E130:H13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41"/>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5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36"/>
      <c r="M2" s="236"/>
      <c r="N2" s="236"/>
      <c r="O2" s="236"/>
      <c r="P2" s="236"/>
      <c r="Q2" s="236"/>
      <c r="R2" s="236"/>
      <c r="S2" s="236"/>
      <c r="T2" s="236"/>
      <c r="U2" s="236"/>
      <c r="V2" s="236"/>
      <c r="AT2" s="18" t="s">
        <v>99</v>
      </c>
    </row>
    <row r="3" spans="2:46" ht="6.9" customHeight="1">
      <c r="B3" s="19"/>
      <c r="C3" s="20"/>
      <c r="D3" s="20"/>
      <c r="E3" s="20"/>
      <c r="F3" s="20"/>
      <c r="G3" s="20"/>
      <c r="H3" s="20"/>
      <c r="I3" s="20"/>
      <c r="J3" s="20"/>
      <c r="K3" s="20"/>
      <c r="L3" s="21"/>
      <c r="AT3" s="18" t="s">
        <v>87</v>
      </c>
    </row>
    <row r="4" spans="2:46" ht="24.9" customHeight="1">
      <c r="B4" s="21"/>
      <c r="D4" s="22" t="s">
        <v>104</v>
      </c>
      <c r="L4" s="21"/>
      <c r="M4" s="90" t="s">
        <v>10</v>
      </c>
      <c r="AT4" s="18" t="s">
        <v>4</v>
      </c>
    </row>
    <row r="5" spans="2:46" ht="6.9" customHeight="1">
      <c r="B5" s="21"/>
      <c r="L5" s="21"/>
    </row>
    <row r="6" spans="2:46" ht="12" customHeight="1">
      <c r="B6" s="21"/>
      <c r="D6" s="28" t="s">
        <v>16</v>
      </c>
      <c r="L6" s="21"/>
    </row>
    <row r="7" spans="2:46" ht="26.25" customHeight="1">
      <c r="B7" s="21"/>
      <c r="E7" s="251" t="str">
        <f>'Rekapitulace stavby'!K6</f>
        <v>Rekonstrukce a dobudování vzdělávacích a výzkumných prostor v rámci objektu stáje antilopy losí</v>
      </c>
      <c r="F7" s="252"/>
      <c r="G7" s="252"/>
      <c r="H7" s="252"/>
      <c r="L7" s="21"/>
    </row>
    <row r="8" spans="2:46" s="1" customFormat="1" ht="12" customHeight="1">
      <c r="B8" s="33"/>
      <c r="D8" s="28" t="s">
        <v>113</v>
      </c>
      <c r="L8" s="33"/>
    </row>
    <row r="9" spans="2:46" s="1" customFormat="1" ht="16.5" customHeight="1">
      <c r="B9" s="33"/>
      <c r="E9" s="213" t="s">
        <v>2171</v>
      </c>
      <c r="F9" s="253"/>
      <c r="G9" s="253"/>
      <c r="H9" s="253"/>
      <c r="L9" s="33"/>
    </row>
    <row r="10" spans="2:46" s="1" customFormat="1" ht="10.199999999999999">
      <c r="B10" s="33"/>
      <c r="L10" s="33"/>
    </row>
    <row r="11" spans="2:46" s="1" customFormat="1" ht="12" customHeight="1">
      <c r="B11" s="33"/>
      <c r="D11" s="28" t="s">
        <v>18</v>
      </c>
      <c r="F11" s="26" t="s">
        <v>1</v>
      </c>
      <c r="I11" s="28" t="s">
        <v>19</v>
      </c>
      <c r="J11" s="26" t="s">
        <v>1</v>
      </c>
      <c r="L11" s="33"/>
    </row>
    <row r="12" spans="2:46" s="1" customFormat="1" ht="12" customHeight="1">
      <c r="B12" s="33"/>
      <c r="D12" s="28" t="s">
        <v>20</v>
      </c>
      <c r="F12" s="26" t="s">
        <v>21</v>
      </c>
      <c r="I12" s="28" t="s">
        <v>22</v>
      </c>
      <c r="J12" s="53" t="str">
        <f>'Rekapitulace stavby'!AN8</f>
        <v>9. 4. 2024</v>
      </c>
      <c r="L12" s="33"/>
    </row>
    <row r="13" spans="2:46" s="1" customFormat="1" ht="10.8" customHeight="1">
      <c r="B13" s="33"/>
      <c r="L13" s="33"/>
    </row>
    <row r="14" spans="2:46" s="1" customFormat="1" ht="12" customHeight="1">
      <c r="B14" s="33"/>
      <c r="D14" s="28" t="s">
        <v>24</v>
      </c>
      <c r="I14" s="28" t="s">
        <v>25</v>
      </c>
      <c r="J14" s="26" t="s">
        <v>1</v>
      </c>
      <c r="L14" s="33"/>
    </row>
    <row r="15" spans="2:46" s="1" customFormat="1" ht="18" customHeight="1">
      <c r="B15" s="33"/>
      <c r="E15" s="26" t="s">
        <v>26</v>
      </c>
      <c r="I15" s="28" t="s">
        <v>27</v>
      </c>
      <c r="J15" s="26" t="s">
        <v>1</v>
      </c>
      <c r="L15" s="33"/>
    </row>
    <row r="16" spans="2:46" s="1" customFormat="1" ht="6.9" customHeight="1">
      <c r="B16" s="33"/>
      <c r="L16" s="33"/>
    </row>
    <row r="17" spans="2:12" s="1" customFormat="1" ht="12" customHeight="1">
      <c r="B17" s="33"/>
      <c r="D17" s="28" t="s">
        <v>28</v>
      </c>
      <c r="I17" s="28" t="s">
        <v>25</v>
      </c>
      <c r="J17" s="29" t="str">
        <f>'Rekapitulace stavby'!AN13</f>
        <v>Vyplň údaj</v>
      </c>
      <c r="L17" s="33"/>
    </row>
    <row r="18" spans="2:12" s="1" customFormat="1" ht="18" customHeight="1">
      <c r="B18" s="33"/>
      <c r="E18" s="254" t="str">
        <f>'Rekapitulace stavby'!E14</f>
        <v>Vyplň údaj</v>
      </c>
      <c r="F18" s="235"/>
      <c r="G18" s="235"/>
      <c r="H18" s="235"/>
      <c r="I18" s="28" t="s">
        <v>27</v>
      </c>
      <c r="J18" s="29" t="str">
        <f>'Rekapitulace stavby'!AN14</f>
        <v>Vyplň údaj</v>
      </c>
      <c r="L18" s="33"/>
    </row>
    <row r="19" spans="2:12" s="1" customFormat="1" ht="6.9" customHeight="1">
      <c r="B19" s="33"/>
      <c r="L19" s="33"/>
    </row>
    <row r="20" spans="2:12" s="1" customFormat="1" ht="12" customHeight="1">
      <c r="B20" s="33"/>
      <c r="D20" s="28" t="s">
        <v>30</v>
      </c>
      <c r="I20" s="28" t="s">
        <v>25</v>
      </c>
      <c r="J20" s="26" t="s">
        <v>1</v>
      </c>
      <c r="L20" s="33"/>
    </row>
    <row r="21" spans="2:12" s="1" customFormat="1" ht="18" customHeight="1">
      <c r="B21" s="33"/>
      <c r="E21" s="26" t="s">
        <v>31</v>
      </c>
      <c r="I21" s="28" t="s">
        <v>27</v>
      </c>
      <c r="J21" s="26" t="s">
        <v>1</v>
      </c>
      <c r="L21" s="33"/>
    </row>
    <row r="22" spans="2:12" s="1" customFormat="1" ht="6.9" customHeight="1">
      <c r="B22" s="33"/>
      <c r="L22" s="33"/>
    </row>
    <row r="23" spans="2:12" s="1" customFormat="1" ht="12" customHeight="1">
      <c r="B23" s="33"/>
      <c r="D23" s="28" t="s">
        <v>33</v>
      </c>
      <c r="I23" s="28" t="s">
        <v>25</v>
      </c>
      <c r="J23" s="26" t="s">
        <v>1</v>
      </c>
      <c r="L23" s="33"/>
    </row>
    <row r="24" spans="2:12" s="1" customFormat="1" ht="18" customHeight="1">
      <c r="B24" s="33"/>
      <c r="E24" s="26" t="s">
        <v>34</v>
      </c>
      <c r="I24" s="28" t="s">
        <v>27</v>
      </c>
      <c r="J24" s="26" t="s">
        <v>1</v>
      </c>
      <c r="L24" s="33"/>
    </row>
    <row r="25" spans="2:12" s="1" customFormat="1" ht="6.9" customHeight="1">
      <c r="B25" s="33"/>
      <c r="L25" s="33"/>
    </row>
    <row r="26" spans="2:12" s="1" customFormat="1" ht="12" customHeight="1">
      <c r="B26" s="33"/>
      <c r="D26" s="28" t="s">
        <v>35</v>
      </c>
      <c r="L26" s="33"/>
    </row>
    <row r="27" spans="2:12" s="7" customFormat="1" ht="119.25" customHeight="1">
      <c r="B27" s="91"/>
      <c r="E27" s="240" t="s">
        <v>117</v>
      </c>
      <c r="F27" s="240"/>
      <c r="G27" s="240"/>
      <c r="H27" s="240"/>
      <c r="L27" s="91"/>
    </row>
    <row r="28" spans="2:12" s="1" customFormat="1" ht="6.9" customHeight="1">
      <c r="B28" s="33"/>
      <c r="L28" s="33"/>
    </row>
    <row r="29" spans="2:12" s="1" customFormat="1" ht="6.9" customHeight="1">
      <c r="B29" s="33"/>
      <c r="D29" s="54"/>
      <c r="E29" s="54"/>
      <c r="F29" s="54"/>
      <c r="G29" s="54"/>
      <c r="H29" s="54"/>
      <c r="I29" s="54"/>
      <c r="J29" s="54"/>
      <c r="K29" s="54"/>
      <c r="L29" s="33"/>
    </row>
    <row r="30" spans="2:12" s="1" customFormat="1" ht="25.35" customHeight="1">
      <c r="B30" s="33"/>
      <c r="D30" s="92" t="s">
        <v>37</v>
      </c>
      <c r="J30" s="67">
        <f>ROUND(J121, 2)</f>
        <v>0</v>
      </c>
      <c r="L30" s="33"/>
    </row>
    <row r="31" spans="2:12" s="1" customFormat="1" ht="6.9" customHeight="1">
      <c r="B31" s="33"/>
      <c r="D31" s="54"/>
      <c r="E31" s="54"/>
      <c r="F31" s="54"/>
      <c r="G31" s="54"/>
      <c r="H31" s="54"/>
      <c r="I31" s="54"/>
      <c r="J31" s="54"/>
      <c r="K31" s="54"/>
      <c r="L31" s="33"/>
    </row>
    <row r="32" spans="2:12" s="1" customFormat="1" ht="14.4" customHeight="1">
      <c r="B32" s="33"/>
      <c r="F32" s="36" t="s">
        <v>39</v>
      </c>
      <c r="I32" s="36" t="s">
        <v>38</v>
      </c>
      <c r="J32" s="36" t="s">
        <v>40</v>
      </c>
      <c r="L32" s="33"/>
    </row>
    <row r="33" spans="2:12" s="1" customFormat="1" ht="14.4" customHeight="1">
      <c r="B33" s="33"/>
      <c r="D33" s="56" t="s">
        <v>41</v>
      </c>
      <c r="E33" s="28" t="s">
        <v>42</v>
      </c>
      <c r="F33" s="93">
        <f>ROUND((SUM(BE121:BE140)),  2)</f>
        <v>0</v>
      </c>
      <c r="I33" s="94">
        <v>0.21</v>
      </c>
      <c r="J33" s="93">
        <f>ROUND(((SUM(BE121:BE140))*I33),  2)</f>
        <v>0</v>
      </c>
      <c r="L33" s="33"/>
    </row>
    <row r="34" spans="2:12" s="1" customFormat="1" ht="14.4" customHeight="1">
      <c r="B34" s="33"/>
      <c r="E34" s="28" t="s">
        <v>43</v>
      </c>
      <c r="F34" s="93">
        <f>ROUND((SUM(BF121:BF140)),  2)</f>
        <v>0</v>
      </c>
      <c r="I34" s="94">
        <v>0.12</v>
      </c>
      <c r="J34" s="93">
        <f>ROUND(((SUM(BF121:BF140))*I34),  2)</f>
        <v>0</v>
      </c>
      <c r="L34" s="33"/>
    </row>
    <row r="35" spans="2:12" s="1" customFormat="1" ht="14.4" hidden="1" customHeight="1">
      <c r="B35" s="33"/>
      <c r="E35" s="28" t="s">
        <v>44</v>
      </c>
      <c r="F35" s="93">
        <f>ROUND((SUM(BG121:BG140)),  2)</f>
        <v>0</v>
      </c>
      <c r="I35" s="94">
        <v>0.21</v>
      </c>
      <c r="J35" s="93">
        <f>0</f>
        <v>0</v>
      </c>
      <c r="L35" s="33"/>
    </row>
    <row r="36" spans="2:12" s="1" customFormat="1" ht="14.4" hidden="1" customHeight="1">
      <c r="B36" s="33"/>
      <c r="E36" s="28" t="s">
        <v>45</v>
      </c>
      <c r="F36" s="93">
        <f>ROUND((SUM(BH121:BH140)),  2)</f>
        <v>0</v>
      </c>
      <c r="I36" s="94">
        <v>0.12</v>
      </c>
      <c r="J36" s="93">
        <f>0</f>
        <v>0</v>
      </c>
      <c r="L36" s="33"/>
    </row>
    <row r="37" spans="2:12" s="1" customFormat="1" ht="14.4" hidden="1" customHeight="1">
      <c r="B37" s="33"/>
      <c r="E37" s="28" t="s">
        <v>46</v>
      </c>
      <c r="F37" s="93">
        <f>ROUND((SUM(BI121:BI140)),  2)</f>
        <v>0</v>
      </c>
      <c r="I37" s="94">
        <v>0</v>
      </c>
      <c r="J37" s="93">
        <f>0</f>
        <v>0</v>
      </c>
      <c r="L37" s="33"/>
    </row>
    <row r="38" spans="2:12" s="1" customFormat="1" ht="6.9" customHeight="1">
      <c r="B38" s="33"/>
      <c r="L38" s="33"/>
    </row>
    <row r="39" spans="2:12" s="1" customFormat="1" ht="25.35" customHeight="1">
      <c r="B39" s="33"/>
      <c r="C39" s="95"/>
      <c r="D39" s="96" t="s">
        <v>47</v>
      </c>
      <c r="E39" s="58"/>
      <c r="F39" s="58"/>
      <c r="G39" s="97" t="s">
        <v>48</v>
      </c>
      <c r="H39" s="98" t="s">
        <v>49</v>
      </c>
      <c r="I39" s="58"/>
      <c r="J39" s="99">
        <f>SUM(J30:J37)</f>
        <v>0</v>
      </c>
      <c r="K39" s="100"/>
      <c r="L39" s="33"/>
    </row>
    <row r="40" spans="2:12" s="1" customFormat="1" ht="14.4" customHeight="1">
      <c r="B40" s="33"/>
      <c r="L40" s="33"/>
    </row>
    <row r="41" spans="2:12" ht="14.4" customHeight="1">
      <c r="B41" s="21"/>
      <c r="L41" s="21"/>
    </row>
    <row r="42" spans="2:12" ht="14.4" customHeight="1">
      <c r="B42" s="21"/>
      <c r="L42" s="21"/>
    </row>
    <row r="43" spans="2:12" ht="14.4" customHeight="1">
      <c r="B43" s="21"/>
      <c r="L43" s="21"/>
    </row>
    <row r="44" spans="2:12" ht="14.4" customHeight="1">
      <c r="B44" s="21"/>
      <c r="L44" s="21"/>
    </row>
    <row r="45" spans="2:12" ht="14.4" customHeight="1">
      <c r="B45" s="21"/>
      <c r="L45" s="21"/>
    </row>
    <row r="46" spans="2:12" ht="14.4" customHeight="1">
      <c r="B46" s="21"/>
      <c r="L46" s="21"/>
    </row>
    <row r="47" spans="2:12" ht="14.4" customHeight="1">
      <c r="B47" s="21"/>
      <c r="L47" s="21"/>
    </row>
    <row r="48" spans="2:12" ht="14.4" customHeight="1">
      <c r="B48" s="21"/>
      <c r="L48" s="21"/>
    </row>
    <row r="49" spans="2:12" ht="14.4" customHeight="1">
      <c r="B49" s="21"/>
      <c r="L49" s="21"/>
    </row>
    <row r="50" spans="2:12" s="1" customFormat="1" ht="14.4" customHeight="1">
      <c r="B50" s="33"/>
      <c r="D50" s="42" t="s">
        <v>50</v>
      </c>
      <c r="E50" s="43"/>
      <c r="F50" s="43"/>
      <c r="G50" s="42" t="s">
        <v>51</v>
      </c>
      <c r="H50" s="43"/>
      <c r="I50" s="43"/>
      <c r="J50" s="43"/>
      <c r="K50" s="43"/>
      <c r="L50" s="33"/>
    </row>
    <row r="51" spans="2:12" ht="10.199999999999999">
      <c r="B51" s="21"/>
      <c r="L51" s="21"/>
    </row>
    <row r="52" spans="2:12" ht="10.199999999999999">
      <c r="B52" s="21"/>
      <c r="L52" s="21"/>
    </row>
    <row r="53" spans="2:12" ht="10.199999999999999">
      <c r="B53" s="21"/>
      <c r="L53" s="21"/>
    </row>
    <row r="54" spans="2:12" ht="10.199999999999999">
      <c r="B54" s="21"/>
      <c r="L54" s="21"/>
    </row>
    <row r="55" spans="2:12" ht="10.199999999999999">
      <c r="B55" s="21"/>
      <c r="L55" s="21"/>
    </row>
    <row r="56" spans="2:12" ht="10.199999999999999">
      <c r="B56" s="21"/>
      <c r="L56" s="21"/>
    </row>
    <row r="57" spans="2:12" ht="10.199999999999999">
      <c r="B57" s="21"/>
      <c r="L57" s="21"/>
    </row>
    <row r="58" spans="2:12" ht="10.199999999999999">
      <c r="B58" s="21"/>
      <c r="L58" s="21"/>
    </row>
    <row r="59" spans="2:12" ht="10.199999999999999">
      <c r="B59" s="21"/>
      <c r="L59" s="21"/>
    </row>
    <row r="60" spans="2:12" ht="10.199999999999999">
      <c r="B60" s="21"/>
      <c r="L60" s="21"/>
    </row>
    <row r="61" spans="2:12" s="1" customFormat="1" ht="13.2">
      <c r="B61" s="33"/>
      <c r="D61" s="44" t="s">
        <v>52</v>
      </c>
      <c r="E61" s="35"/>
      <c r="F61" s="101" t="s">
        <v>53</v>
      </c>
      <c r="G61" s="44" t="s">
        <v>52</v>
      </c>
      <c r="H61" s="35"/>
      <c r="I61" s="35"/>
      <c r="J61" s="102" t="s">
        <v>53</v>
      </c>
      <c r="K61" s="35"/>
      <c r="L61" s="33"/>
    </row>
    <row r="62" spans="2:12" ht="10.199999999999999">
      <c r="B62" s="21"/>
      <c r="L62" s="21"/>
    </row>
    <row r="63" spans="2:12" ht="10.199999999999999">
      <c r="B63" s="21"/>
      <c r="L63" s="21"/>
    </row>
    <row r="64" spans="2:12" ht="10.199999999999999">
      <c r="B64" s="21"/>
      <c r="L64" s="21"/>
    </row>
    <row r="65" spans="2:12" s="1" customFormat="1" ht="13.2">
      <c r="B65" s="33"/>
      <c r="D65" s="42" t="s">
        <v>54</v>
      </c>
      <c r="E65" s="43"/>
      <c r="F65" s="43"/>
      <c r="G65" s="42" t="s">
        <v>55</v>
      </c>
      <c r="H65" s="43"/>
      <c r="I65" s="43"/>
      <c r="J65" s="43"/>
      <c r="K65" s="43"/>
      <c r="L65" s="33"/>
    </row>
    <row r="66" spans="2:12" ht="10.199999999999999">
      <c r="B66" s="21"/>
      <c r="L66" s="21"/>
    </row>
    <row r="67" spans="2:12" ht="10.199999999999999">
      <c r="B67" s="21"/>
      <c r="L67" s="21"/>
    </row>
    <row r="68" spans="2:12" ht="10.199999999999999">
      <c r="B68" s="21"/>
      <c r="L68" s="21"/>
    </row>
    <row r="69" spans="2:12" ht="10.199999999999999">
      <c r="B69" s="21"/>
      <c r="L69" s="21"/>
    </row>
    <row r="70" spans="2:12" ht="10.199999999999999">
      <c r="B70" s="21"/>
      <c r="L70" s="21"/>
    </row>
    <row r="71" spans="2:12" ht="10.199999999999999">
      <c r="B71" s="21"/>
      <c r="L71" s="21"/>
    </row>
    <row r="72" spans="2:12" ht="10.199999999999999">
      <c r="B72" s="21"/>
      <c r="L72" s="21"/>
    </row>
    <row r="73" spans="2:12" ht="10.199999999999999">
      <c r="B73" s="21"/>
      <c r="L73" s="21"/>
    </row>
    <row r="74" spans="2:12" ht="10.199999999999999">
      <c r="B74" s="21"/>
      <c r="L74" s="21"/>
    </row>
    <row r="75" spans="2:12" ht="10.199999999999999">
      <c r="B75" s="21"/>
      <c r="L75" s="21"/>
    </row>
    <row r="76" spans="2:12" s="1" customFormat="1" ht="13.2">
      <c r="B76" s="33"/>
      <c r="D76" s="44" t="s">
        <v>52</v>
      </c>
      <c r="E76" s="35"/>
      <c r="F76" s="101" t="s">
        <v>53</v>
      </c>
      <c r="G76" s="44" t="s">
        <v>52</v>
      </c>
      <c r="H76" s="35"/>
      <c r="I76" s="35"/>
      <c r="J76" s="102" t="s">
        <v>53</v>
      </c>
      <c r="K76" s="35"/>
      <c r="L76" s="33"/>
    </row>
    <row r="77" spans="2:12" s="1" customFormat="1" ht="14.4" customHeight="1">
      <c r="B77" s="45"/>
      <c r="C77" s="46"/>
      <c r="D77" s="46"/>
      <c r="E77" s="46"/>
      <c r="F77" s="46"/>
      <c r="G77" s="46"/>
      <c r="H77" s="46"/>
      <c r="I77" s="46"/>
      <c r="J77" s="46"/>
      <c r="K77" s="46"/>
      <c r="L77" s="33"/>
    </row>
    <row r="81" spans="2:47" s="1" customFormat="1" ht="6.9" customHeight="1">
      <c r="B81" s="47"/>
      <c r="C81" s="48"/>
      <c r="D81" s="48"/>
      <c r="E81" s="48"/>
      <c r="F81" s="48"/>
      <c r="G81" s="48"/>
      <c r="H81" s="48"/>
      <c r="I81" s="48"/>
      <c r="J81" s="48"/>
      <c r="K81" s="48"/>
      <c r="L81" s="33"/>
    </row>
    <row r="82" spans="2:47" s="1" customFormat="1" ht="24.9" customHeight="1">
      <c r="B82" s="33"/>
      <c r="C82" s="22" t="s">
        <v>118</v>
      </c>
      <c r="L82" s="33"/>
    </row>
    <row r="83" spans="2:47" s="1" customFormat="1" ht="6.9" customHeight="1">
      <c r="B83" s="33"/>
      <c r="L83" s="33"/>
    </row>
    <row r="84" spans="2:47" s="1" customFormat="1" ht="12" customHeight="1">
      <c r="B84" s="33"/>
      <c r="C84" s="28" t="s">
        <v>16</v>
      </c>
      <c r="L84" s="33"/>
    </row>
    <row r="85" spans="2:47" s="1" customFormat="1" ht="26.25" customHeight="1">
      <c r="B85" s="33"/>
      <c r="E85" s="251" t="str">
        <f>E7</f>
        <v>Rekonstrukce a dobudování vzdělávacích a výzkumných prostor v rámci objektu stáje antilopy losí</v>
      </c>
      <c r="F85" s="252"/>
      <c r="G85" s="252"/>
      <c r="H85" s="252"/>
      <c r="L85" s="33"/>
    </row>
    <row r="86" spans="2:47" s="1" customFormat="1" ht="12" customHeight="1">
      <c r="B86" s="33"/>
      <c r="C86" s="28" t="s">
        <v>113</v>
      </c>
      <c r="L86" s="33"/>
    </row>
    <row r="87" spans="2:47" s="1" customFormat="1" ht="16.5" customHeight="1">
      <c r="B87" s="33"/>
      <c r="E87" s="213" t="str">
        <f>E9</f>
        <v>05 - Vedlejší rozpočtové náklady</v>
      </c>
      <c r="F87" s="253"/>
      <c r="G87" s="253"/>
      <c r="H87" s="253"/>
      <c r="L87" s="33"/>
    </row>
    <row r="88" spans="2:47" s="1" customFormat="1" ht="6.9" customHeight="1">
      <c r="B88" s="33"/>
      <c r="L88" s="33"/>
    </row>
    <row r="89" spans="2:47" s="1" customFormat="1" ht="12" customHeight="1">
      <c r="B89" s="33"/>
      <c r="C89" s="28" t="s">
        <v>20</v>
      </c>
      <c r="F89" s="26" t="str">
        <f>F12</f>
        <v>Praha Suchdol</v>
      </c>
      <c r="I89" s="28" t="s">
        <v>22</v>
      </c>
      <c r="J89" s="53" t="str">
        <f>IF(J12="","",J12)</f>
        <v>9. 4. 2024</v>
      </c>
      <c r="L89" s="33"/>
    </row>
    <row r="90" spans="2:47" s="1" customFormat="1" ht="6.9" customHeight="1">
      <c r="B90" s="33"/>
      <c r="L90" s="33"/>
    </row>
    <row r="91" spans="2:47" s="1" customFormat="1" ht="25.65" customHeight="1">
      <c r="B91" s="33"/>
      <c r="C91" s="28" t="s">
        <v>24</v>
      </c>
      <c r="F91" s="26" t="str">
        <f>E15</f>
        <v>Fakulta tropického zemědělství,ČZU v Praze</v>
      </c>
      <c r="I91" s="28" t="s">
        <v>30</v>
      </c>
      <c r="J91" s="31" t="str">
        <f>E21</f>
        <v>LZ-PROJEKT plus s.r.o.</v>
      </c>
      <c r="L91" s="33"/>
    </row>
    <row r="92" spans="2:47" s="1" customFormat="1" ht="15.15" customHeight="1">
      <c r="B92" s="33"/>
      <c r="C92" s="28" t="s">
        <v>28</v>
      </c>
      <c r="F92" s="26" t="str">
        <f>IF(E18="","",E18)</f>
        <v>Vyplň údaj</v>
      </c>
      <c r="I92" s="28" t="s">
        <v>33</v>
      </c>
      <c r="J92" s="31" t="str">
        <f>E24</f>
        <v>Fajfrová Irena</v>
      </c>
      <c r="L92" s="33"/>
    </row>
    <row r="93" spans="2:47" s="1" customFormat="1" ht="10.35" customHeight="1">
      <c r="B93" s="33"/>
      <c r="L93" s="33"/>
    </row>
    <row r="94" spans="2:47" s="1" customFormat="1" ht="29.25" customHeight="1">
      <c r="B94" s="33"/>
      <c r="C94" s="103" t="s">
        <v>119</v>
      </c>
      <c r="D94" s="95"/>
      <c r="E94" s="95"/>
      <c r="F94" s="95"/>
      <c r="G94" s="95"/>
      <c r="H94" s="95"/>
      <c r="I94" s="95"/>
      <c r="J94" s="104" t="s">
        <v>120</v>
      </c>
      <c r="K94" s="95"/>
      <c r="L94" s="33"/>
    </row>
    <row r="95" spans="2:47" s="1" customFormat="1" ht="10.35" customHeight="1">
      <c r="B95" s="33"/>
      <c r="L95" s="33"/>
    </row>
    <row r="96" spans="2:47" s="1" customFormat="1" ht="22.8" customHeight="1">
      <c r="B96" s="33"/>
      <c r="C96" s="105" t="s">
        <v>121</v>
      </c>
      <c r="J96" s="67">
        <f>J121</f>
        <v>0</v>
      </c>
      <c r="L96" s="33"/>
      <c r="AU96" s="18" t="s">
        <v>122</v>
      </c>
    </row>
    <row r="97" spans="2:12" s="8" customFormat="1" ht="24.9" customHeight="1">
      <c r="B97" s="106"/>
      <c r="D97" s="107" t="s">
        <v>1713</v>
      </c>
      <c r="E97" s="108"/>
      <c r="F97" s="108"/>
      <c r="G97" s="108"/>
      <c r="H97" s="108"/>
      <c r="I97" s="108"/>
      <c r="J97" s="109">
        <f>J122</f>
        <v>0</v>
      </c>
      <c r="L97" s="106"/>
    </row>
    <row r="98" spans="2:12" s="9" customFormat="1" ht="19.95" customHeight="1">
      <c r="B98" s="110"/>
      <c r="D98" s="111" t="s">
        <v>2172</v>
      </c>
      <c r="E98" s="112"/>
      <c r="F98" s="112"/>
      <c r="G98" s="112"/>
      <c r="H98" s="112"/>
      <c r="I98" s="112"/>
      <c r="J98" s="113">
        <f>J123</f>
        <v>0</v>
      </c>
      <c r="L98" s="110"/>
    </row>
    <row r="99" spans="2:12" s="9" customFormat="1" ht="19.95" customHeight="1">
      <c r="B99" s="110"/>
      <c r="D99" s="111" t="s">
        <v>1714</v>
      </c>
      <c r="E99" s="112"/>
      <c r="F99" s="112"/>
      <c r="G99" s="112"/>
      <c r="H99" s="112"/>
      <c r="I99" s="112"/>
      <c r="J99" s="113">
        <f>J132</f>
        <v>0</v>
      </c>
      <c r="L99" s="110"/>
    </row>
    <row r="100" spans="2:12" s="9" customFormat="1" ht="19.95" customHeight="1">
      <c r="B100" s="110"/>
      <c r="D100" s="111" t="s">
        <v>2173</v>
      </c>
      <c r="E100" s="112"/>
      <c r="F100" s="112"/>
      <c r="G100" s="112"/>
      <c r="H100" s="112"/>
      <c r="I100" s="112"/>
      <c r="J100" s="113">
        <f>J135</f>
        <v>0</v>
      </c>
      <c r="L100" s="110"/>
    </row>
    <row r="101" spans="2:12" s="9" customFormat="1" ht="19.95" customHeight="1">
      <c r="B101" s="110"/>
      <c r="D101" s="111" t="s">
        <v>2174</v>
      </c>
      <c r="E101" s="112"/>
      <c r="F101" s="112"/>
      <c r="G101" s="112"/>
      <c r="H101" s="112"/>
      <c r="I101" s="112"/>
      <c r="J101" s="113">
        <f>J138</f>
        <v>0</v>
      </c>
      <c r="L101" s="110"/>
    </row>
    <row r="102" spans="2:12" s="1" customFormat="1" ht="21.75" customHeight="1">
      <c r="B102" s="33"/>
      <c r="L102" s="33"/>
    </row>
    <row r="103" spans="2:12" s="1" customFormat="1" ht="6.9" customHeight="1">
      <c r="B103" s="45"/>
      <c r="C103" s="46"/>
      <c r="D103" s="46"/>
      <c r="E103" s="46"/>
      <c r="F103" s="46"/>
      <c r="G103" s="46"/>
      <c r="H103" s="46"/>
      <c r="I103" s="46"/>
      <c r="J103" s="46"/>
      <c r="K103" s="46"/>
      <c r="L103" s="33"/>
    </row>
    <row r="107" spans="2:12" s="1" customFormat="1" ht="6.9" customHeight="1">
      <c r="B107" s="47"/>
      <c r="C107" s="48"/>
      <c r="D107" s="48"/>
      <c r="E107" s="48"/>
      <c r="F107" s="48"/>
      <c r="G107" s="48"/>
      <c r="H107" s="48"/>
      <c r="I107" s="48"/>
      <c r="J107" s="48"/>
      <c r="K107" s="48"/>
      <c r="L107" s="33"/>
    </row>
    <row r="108" spans="2:12" s="1" customFormat="1" ht="24.9" customHeight="1">
      <c r="B108" s="33"/>
      <c r="C108" s="22" t="s">
        <v>147</v>
      </c>
      <c r="L108" s="33"/>
    </row>
    <row r="109" spans="2:12" s="1" customFormat="1" ht="6.9" customHeight="1">
      <c r="B109" s="33"/>
      <c r="L109" s="33"/>
    </row>
    <row r="110" spans="2:12" s="1" customFormat="1" ht="12" customHeight="1">
      <c r="B110" s="33"/>
      <c r="C110" s="28" t="s">
        <v>16</v>
      </c>
      <c r="L110" s="33"/>
    </row>
    <row r="111" spans="2:12" s="1" customFormat="1" ht="26.25" customHeight="1">
      <c r="B111" s="33"/>
      <c r="E111" s="251" t="str">
        <f>E7</f>
        <v>Rekonstrukce a dobudování vzdělávacích a výzkumných prostor v rámci objektu stáje antilopy losí</v>
      </c>
      <c r="F111" s="252"/>
      <c r="G111" s="252"/>
      <c r="H111" s="252"/>
      <c r="L111" s="33"/>
    </row>
    <row r="112" spans="2:12" s="1" customFormat="1" ht="12" customHeight="1">
      <c r="B112" s="33"/>
      <c r="C112" s="28" t="s">
        <v>113</v>
      </c>
      <c r="L112" s="33"/>
    </row>
    <row r="113" spans="2:65" s="1" customFormat="1" ht="16.5" customHeight="1">
      <c r="B113" s="33"/>
      <c r="E113" s="213" t="str">
        <f>E9</f>
        <v>05 - Vedlejší rozpočtové náklady</v>
      </c>
      <c r="F113" s="253"/>
      <c r="G113" s="253"/>
      <c r="H113" s="253"/>
      <c r="L113" s="33"/>
    </row>
    <row r="114" spans="2:65" s="1" customFormat="1" ht="6.9" customHeight="1">
      <c r="B114" s="33"/>
      <c r="L114" s="33"/>
    </row>
    <row r="115" spans="2:65" s="1" customFormat="1" ht="12" customHeight="1">
      <c r="B115" s="33"/>
      <c r="C115" s="28" t="s">
        <v>20</v>
      </c>
      <c r="F115" s="26" t="str">
        <f>F12</f>
        <v>Praha Suchdol</v>
      </c>
      <c r="I115" s="28" t="s">
        <v>22</v>
      </c>
      <c r="J115" s="53" t="str">
        <f>IF(J12="","",J12)</f>
        <v>9. 4. 2024</v>
      </c>
      <c r="L115" s="33"/>
    </row>
    <row r="116" spans="2:65" s="1" customFormat="1" ht="6.9" customHeight="1">
      <c r="B116" s="33"/>
      <c r="L116" s="33"/>
    </row>
    <row r="117" spans="2:65" s="1" customFormat="1" ht="25.65" customHeight="1">
      <c r="B117" s="33"/>
      <c r="C117" s="28" t="s">
        <v>24</v>
      </c>
      <c r="F117" s="26" t="str">
        <f>E15</f>
        <v>Fakulta tropického zemědělství,ČZU v Praze</v>
      </c>
      <c r="I117" s="28" t="s">
        <v>30</v>
      </c>
      <c r="J117" s="31" t="str">
        <f>E21</f>
        <v>LZ-PROJEKT plus s.r.o.</v>
      </c>
      <c r="L117" s="33"/>
    </row>
    <row r="118" spans="2:65" s="1" customFormat="1" ht="15.15" customHeight="1">
      <c r="B118" s="33"/>
      <c r="C118" s="28" t="s">
        <v>28</v>
      </c>
      <c r="F118" s="26" t="str">
        <f>IF(E18="","",E18)</f>
        <v>Vyplň údaj</v>
      </c>
      <c r="I118" s="28" t="s">
        <v>33</v>
      </c>
      <c r="J118" s="31" t="str">
        <f>E24</f>
        <v>Fajfrová Irena</v>
      </c>
      <c r="L118" s="33"/>
    </row>
    <row r="119" spans="2:65" s="1" customFormat="1" ht="10.35" customHeight="1">
      <c r="B119" s="33"/>
      <c r="L119" s="33"/>
    </row>
    <row r="120" spans="2:65" s="10" customFormat="1" ht="29.25" customHeight="1">
      <c r="B120" s="114"/>
      <c r="C120" s="115" t="s">
        <v>148</v>
      </c>
      <c r="D120" s="116" t="s">
        <v>62</v>
      </c>
      <c r="E120" s="116" t="s">
        <v>58</v>
      </c>
      <c r="F120" s="116" t="s">
        <v>59</v>
      </c>
      <c r="G120" s="116" t="s">
        <v>149</v>
      </c>
      <c r="H120" s="116" t="s">
        <v>150</v>
      </c>
      <c r="I120" s="116" t="s">
        <v>151</v>
      </c>
      <c r="J120" s="116" t="s">
        <v>120</v>
      </c>
      <c r="K120" s="117" t="s">
        <v>152</v>
      </c>
      <c r="L120" s="114"/>
      <c r="M120" s="60" t="s">
        <v>1</v>
      </c>
      <c r="N120" s="61" t="s">
        <v>41</v>
      </c>
      <c r="O120" s="61" t="s">
        <v>153</v>
      </c>
      <c r="P120" s="61" t="s">
        <v>154</v>
      </c>
      <c r="Q120" s="61" t="s">
        <v>155</v>
      </c>
      <c r="R120" s="61" t="s">
        <v>156</v>
      </c>
      <c r="S120" s="61" t="s">
        <v>157</v>
      </c>
      <c r="T120" s="62" t="s">
        <v>158</v>
      </c>
    </row>
    <row r="121" spans="2:65" s="1" customFormat="1" ht="22.8" customHeight="1">
      <c r="B121" s="33"/>
      <c r="C121" s="65" t="s">
        <v>159</v>
      </c>
      <c r="J121" s="118">
        <f>BK121</f>
        <v>0</v>
      </c>
      <c r="L121" s="33"/>
      <c r="M121" s="63"/>
      <c r="N121" s="54"/>
      <c r="O121" s="54"/>
      <c r="P121" s="119">
        <f>P122</f>
        <v>0</v>
      </c>
      <c r="Q121" s="54"/>
      <c r="R121" s="119">
        <f>R122</f>
        <v>0</v>
      </c>
      <c r="S121" s="54"/>
      <c r="T121" s="120">
        <f>T122</f>
        <v>0</v>
      </c>
      <c r="AT121" s="18" t="s">
        <v>76</v>
      </c>
      <c r="AU121" s="18" t="s">
        <v>122</v>
      </c>
      <c r="BK121" s="121">
        <f>BK122</f>
        <v>0</v>
      </c>
    </row>
    <row r="122" spans="2:65" s="11" customFormat="1" ht="25.95" customHeight="1">
      <c r="B122" s="122"/>
      <c r="D122" s="123" t="s">
        <v>76</v>
      </c>
      <c r="E122" s="124" t="s">
        <v>2164</v>
      </c>
      <c r="F122" s="124" t="s">
        <v>98</v>
      </c>
      <c r="I122" s="125"/>
      <c r="J122" s="126">
        <f>BK122</f>
        <v>0</v>
      </c>
      <c r="L122" s="122"/>
      <c r="M122" s="127"/>
      <c r="P122" s="128">
        <f>P123+P132+P135+P138</f>
        <v>0</v>
      </c>
      <c r="R122" s="128">
        <f>R123+R132+R135+R138</f>
        <v>0</v>
      </c>
      <c r="T122" s="129">
        <f>T123+T132+T135+T138</f>
        <v>0</v>
      </c>
      <c r="AR122" s="123" t="s">
        <v>209</v>
      </c>
      <c r="AT122" s="130" t="s">
        <v>76</v>
      </c>
      <c r="AU122" s="130" t="s">
        <v>77</v>
      </c>
      <c r="AY122" s="123" t="s">
        <v>162</v>
      </c>
      <c r="BK122" s="131">
        <f>BK123+BK132+BK135+BK138</f>
        <v>0</v>
      </c>
    </row>
    <row r="123" spans="2:65" s="11" customFormat="1" ht="22.8" customHeight="1">
      <c r="B123" s="122"/>
      <c r="D123" s="123" t="s">
        <v>76</v>
      </c>
      <c r="E123" s="132" t="s">
        <v>2175</v>
      </c>
      <c r="F123" s="132" t="s">
        <v>2176</v>
      </c>
      <c r="I123" s="125"/>
      <c r="J123" s="133">
        <f>BK123</f>
        <v>0</v>
      </c>
      <c r="L123" s="122"/>
      <c r="M123" s="127"/>
      <c r="P123" s="128">
        <f>SUM(P124:P131)</f>
        <v>0</v>
      </c>
      <c r="R123" s="128">
        <f>SUM(R124:R131)</f>
        <v>0</v>
      </c>
      <c r="T123" s="129">
        <f>SUM(T124:T131)</f>
        <v>0</v>
      </c>
      <c r="AR123" s="123" t="s">
        <v>209</v>
      </c>
      <c r="AT123" s="130" t="s">
        <v>76</v>
      </c>
      <c r="AU123" s="130" t="s">
        <v>85</v>
      </c>
      <c r="AY123" s="123" t="s">
        <v>162</v>
      </c>
      <c r="BK123" s="131">
        <f>SUM(BK124:BK131)</f>
        <v>0</v>
      </c>
    </row>
    <row r="124" spans="2:65" s="1" customFormat="1" ht="21.75" customHeight="1">
      <c r="B124" s="33"/>
      <c r="C124" s="134" t="s">
        <v>85</v>
      </c>
      <c r="D124" s="134" t="s">
        <v>164</v>
      </c>
      <c r="E124" s="135" t="s">
        <v>2177</v>
      </c>
      <c r="F124" s="136" t="s">
        <v>2178</v>
      </c>
      <c r="G124" s="137" t="s">
        <v>1462</v>
      </c>
      <c r="H124" s="138">
        <v>1</v>
      </c>
      <c r="I124" s="139"/>
      <c r="J124" s="140">
        <f>ROUND(I124*H124,2)</f>
        <v>0</v>
      </c>
      <c r="K124" s="136" t="s">
        <v>168</v>
      </c>
      <c r="L124" s="33"/>
      <c r="M124" s="141" t="s">
        <v>1</v>
      </c>
      <c r="N124" s="142" t="s">
        <v>42</v>
      </c>
      <c r="P124" s="143">
        <f>O124*H124</f>
        <v>0</v>
      </c>
      <c r="Q124" s="143">
        <v>0</v>
      </c>
      <c r="R124" s="143">
        <f>Q124*H124</f>
        <v>0</v>
      </c>
      <c r="S124" s="143">
        <v>0</v>
      </c>
      <c r="T124" s="144">
        <f>S124*H124</f>
        <v>0</v>
      </c>
      <c r="AR124" s="145" t="s">
        <v>2169</v>
      </c>
      <c r="AT124" s="145" t="s">
        <v>164</v>
      </c>
      <c r="AU124" s="145" t="s">
        <v>87</v>
      </c>
      <c r="AY124" s="18" t="s">
        <v>162</v>
      </c>
      <c r="BE124" s="146">
        <f>IF(N124="základní",J124,0)</f>
        <v>0</v>
      </c>
      <c r="BF124" s="146">
        <f>IF(N124="snížená",J124,0)</f>
        <v>0</v>
      </c>
      <c r="BG124" s="146">
        <f>IF(N124="zákl. přenesená",J124,0)</f>
        <v>0</v>
      </c>
      <c r="BH124" s="146">
        <f>IF(N124="sníž. přenesená",J124,0)</f>
        <v>0</v>
      </c>
      <c r="BI124" s="146">
        <f>IF(N124="nulová",J124,0)</f>
        <v>0</v>
      </c>
      <c r="BJ124" s="18" t="s">
        <v>85</v>
      </c>
      <c r="BK124" s="146">
        <f>ROUND(I124*H124,2)</f>
        <v>0</v>
      </c>
      <c r="BL124" s="18" t="s">
        <v>2169</v>
      </c>
      <c r="BM124" s="145" t="s">
        <v>2179</v>
      </c>
    </row>
    <row r="125" spans="2:65" s="1" customFormat="1" ht="10.199999999999999">
      <c r="B125" s="33"/>
      <c r="D125" s="147" t="s">
        <v>171</v>
      </c>
      <c r="F125" s="148" t="s">
        <v>2180</v>
      </c>
      <c r="I125" s="149"/>
      <c r="L125" s="33"/>
      <c r="M125" s="150"/>
      <c r="T125" s="57"/>
      <c r="AT125" s="18" t="s">
        <v>171</v>
      </c>
      <c r="AU125" s="18" t="s">
        <v>87</v>
      </c>
    </row>
    <row r="126" spans="2:65" s="1" customFormat="1" ht="16.5" customHeight="1">
      <c r="B126" s="33"/>
      <c r="C126" s="134" t="s">
        <v>87</v>
      </c>
      <c r="D126" s="134" t="s">
        <v>164</v>
      </c>
      <c r="E126" s="135" t="s">
        <v>2181</v>
      </c>
      <c r="F126" s="136" t="s">
        <v>2182</v>
      </c>
      <c r="G126" s="137" t="s">
        <v>1462</v>
      </c>
      <c r="H126" s="138">
        <v>1</v>
      </c>
      <c r="I126" s="139"/>
      <c r="J126" s="140">
        <f>ROUND(I126*H126,2)</f>
        <v>0</v>
      </c>
      <c r="K126" s="136" t="s">
        <v>168</v>
      </c>
      <c r="L126" s="33"/>
      <c r="M126" s="141" t="s">
        <v>1</v>
      </c>
      <c r="N126" s="142" t="s">
        <v>42</v>
      </c>
      <c r="P126" s="143">
        <f>O126*H126</f>
        <v>0</v>
      </c>
      <c r="Q126" s="143">
        <v>0</v>
      </c>
      <c r="R126" s="143">
        <f>Q126*H126</f>
        <v>0</v>
      </c>
      <c r="S126" s="143">
        <v>0</v>
      </c>
      <c r="T126" s="144">
        <f>S126*H126</f>
        <v>0</v>
      </c>
      <c r="AR126" s="145" t="s">
        <v>2169</v>
      </c>
      <c r="AT126" s="145" t="s">
        <v>164</v>
      </c>
      <c r="AU126" s="145" t="s">
        <v>87</v>
      </c>
      <c r="AY126" s="18" t="s">
        <v>162</v>
      </c>
      <c r="BE126" s="146">
        <f>IF(N126="základní",J126,0)</f>
        <v>0</v>
      </c>
      <c r="BF126" s="146">
        <f>IF(N126="snížená",J126,0)</f>
        <v>0</v>
      </c>
      <c r="BG126" s="146">
        <f>IF(N126="zákl. přenesená",J126,0)</f>
        <v>0</v>
      </c>
      <c r="BH126" s="146">
        <f>IF(N126="sníž. přenesená",J126,0)</f>
        <v>0</v>
      </c>
      <c r="BI126" s="146">
        <f>IF(N126="nulová",J126,0)</f>
        <v>0</v>
      </c>
      <c r="BJ126" s="18" t="s">
        <v>85</v>
      </c>
      <c r="BK126" s="146">
        <f>ROUND(I126*H126,2)</f>
        <v>0</v>
      </c>
      <c r="BL126" s="18" t="s">
        <v>2169</v>
      </c>
      <c r="BM126" s="145" t="s">
        <v>2183</v>
      </c>
    </row>
    <row r="127" spans="2:65" s="1" customFormat="1" ht="10.199999999999999">
      <c r="B127" s="33"/>
      <c r="D127" s="147" t="s">
        <v>171</v>
      </c>
      <c r="F127" s="148" t="s">
        <v>2182</v>
      </c>
      <c r="I127" s="149"/>
      <c r="L127" s="33"/>
      <c r="M127" s="150"/>
      <c r="T127" s="57"/>
      <c r="AT127" s="18" t="s">
        <v>171</v>
      </c>
      <c r="AU127" s="18" t="s">
        <v>87</v>
      </c>
    </row>
    <row r="128" spans="2:65" s="1" customFormat="1" ht="16.5" customHeight="1">
      <c r="B128" s="33"/>
      <c r="C128" s="134" t="s">
        <v>190</v>
      </c>
      <c r="D128" s="134" t="s">
        <v>164</v>
      </c>
      <c r="E128" s="135" t="s">
        <v>2184</v>
      </c>
      <c r="F128" s="136" t="s">
        <v>2185</v>
      </c>
      <c r="G128" s="137" t="s">
        <v>1462</v>
      </c>
      <c r="H128" s="138">
        <v>1</v>
      </c>
      <c r="I128" s="139"/>
      <c r="J128" s="140">
        <f>ROUND(I128*H128,2)</f>
        <v>0</v>
      </c>
      <c r="K128" s="136" t="s">
        <v>168</v>
      </c>
      <c r="L128" s="33"/>
      <c r="M128" s="141" t="s">
        <v>1</v>
      </c>
      <c r="N128" s="142" t="s">
        <v>42</v>
      </c>
      <c r="P128" s="143">
        <f>O128*H128</f>
        <v>0</v>
      </c>
      <c r="Q128" s="143">
        <v>0</v>
      </c>
      <c r="R128" s="143">
        <f>Q128*H128</f>
        <v>0</v>
      </c>
      <c r="S128" s="143">
        <v>0</v>
      </c>
      <c r="T128" s="144">
        <f>S128*H128</f>
        <v>0</v>
      </c>
      <c r="AR128" s="145" t="s">
        <v>2169</v>
      </c>
      <c r="AT128" s="145" t="s">
        <v>164</v>
      </c>
      <c r="AU128" s="145" t="s">
        <v>87</v>
      </c>
      <c r="AY128" s="18" t="s">
        <v>162</v>
      </c>
      <c r="BE128" s="146">
        <f>IF(N128="základní",J128,0)</f>
        <v>0</v>
      </c>
      <c r="BF128" s="146">
        <f>IF(N128="snížená",J128,0)</f>
        <v>0</v>
      </c>
      <c r="BG128" s="146">
        <f>IF(N128="zákl. přenesená",J128,0)</f>
        <v>0</v>
      </c>
      <c r="BH128" s="146">
        <f>IF(N128="sníž. přenesená",J128,0)</f>
        <v>0</v>
      </c>
      <c r="BI128" s="146">
        <f>IF(N128="nulová",J128,0)</f>
        <v>0</v>
      </c>
      <c r="BJ128" s="18" t="s">
        <v>85</v>
      </c>
      <c r="BK128" s="146">
        <f>ROUND(I128*H128,2)</f>
        <v>0</v>
      </c>
      <c r="BL128" s="18" t="s">
        <v>2169</v>
      </c>
      <c r="BM128" s="145" t="s">
        <v>2186</v>
      </c>
    </row>
    <row r="129" spans="2:65" s="1" customFormat="1" ht="10.199999999999999">
      <c r="B129" s="33"/>
      <c r="D129" s="147" t="s">
        <v>171</v>
      </c>
      <c r="F129" s="148" t="s">
        <v>2185</v>
      </c>
      <c r="I129" s="149"/>
      <c r="L129" s="33"/>
      <c r="M129" s="150"/>
      <c r="T129" s="57"/>
      <c r="AT129" s="18" t="s">
        <v>171</v>
      </c>
      <c r="AU129" s="18" t="s">
        <v>87</v>
      </c>
    </row>
    <row r="130" spans="2:65" s="1" customFormat="1" ht="16.5" customHeight="1">
      <c r="B130" s="33"/>
      <c r="C130" s="134" t="s">
        <v>169</v>
      </c>
      <c r="D130" s="134" t="s">
        <v>164</v>
      </c>
      <c r="E130" s="135" t="s">
        <v>2187</v>
      </c>
      <c r="F130" s="136" t="s">
        <v>2188</v>
      </c>
      <c r="G130" s="137" t="s">
        <v>1462</v>
      </c>
      <c r="H130" s="138">
        <v>1</v>
      </c>
      <c r="I130" s="139"/>
      <c r="J130" s="140">
        <f>ROUND(I130*H130,2)</f>
        <v>0</v>
      </c>
      <c r="K130" s="136" t="s">
        <v>168</v>
      </c>
      <c r="L130" s="33"/>
      <c r="M130" s="141" t="s">
        <v>1</v>
      </c>
      <c r="N130" s="142" t="s">
        <v>42</v>
      </c>
      <c r="P130" s="143">
        <f>O130*H130</f>
        <v>0</v>
      </c>
      <c r="Q130" s="143">
        <v>0</v>
      </c>
      <c r="R130" s="143">
        <f>Q130*H130</f>
        <v>0</v>
      </c>
      <c r="S130" s="143">
        <v>0</v>
      </c>
      <c r="T130" s="144">
        <f>S130*H130</f>
        <v>0</v>
      </c>
      <c r="AR130" s="145" t="s">
        <v>2169</v>
      </c>
      <c r="AT130" s="145" t="s">
        <v>164</v>
      </c>
      <c r="AU130" s="145" t="s">
        <v>87</v>
      </c>
      <c r="AY130" s="18" t="s">
        <v>162</v>
      </c>
      <c r="BE130" s="146">
        <f>IF(N130="základní",J130,0)</f>
        <v>0</v>
      </c>
      <c r="BF130" s="146">
        <f>IF(N130="snížená",J130,0)</f>
        <v>0</v>
      </c>
      <c r="BG130" s="146">
        <f>IF(N130="zákl. přenesená",J130,0)</f>
        <v>0</v>
      </c>
      <c r="BH130" s="146">
        <f>IF(N130="sníž. přenesená",J130,0)</f>
        <v>0</v>
      </c>
      <c r="BI130" s="146">
        <f>IF(N130="nulová",J130,0)</f>
        <v>0</v>
      </c>
      <c r="BJ130" s="18" t="s">
        <v>85</v>
      </c>
      <c r="BK130" s="146">
        <f>ROUND(I130*H130,2)</f>
        <v>0</v>
      </c>
      <c r="BL130" s="18" t="s">
        <v>2169</v>
      </c>
      <c r="BM130" s="145" t="s">
        <v>2189</v>
      </c>
    </row>
    <row r="131" spans="2:65" s="1" customFormat="1" ht="10.199999999999999">
      <c r="B131" s="33"/>
      <c r="D131" s="147" t="s">
        <v>171</v>
      </c>
      <c r="F131" s="148" t="s">
        <v>2188</v>
      </c>
      <c r="I131" s="149"/>
      <c r="L131" s="33"/>
      <c r="M131" s="150"/>
      <c r="T131" s="57"/>
      <c r="AT131" s="18" t="s">
        <v>171</v>
      </c>
      <c r="AU131" s="18" t="s">
        <v>87</v>
      </c>
    </row>
    <row r="132" spans="2:65" s="11" customFormat="1" ht="22.8" customHeight="1">
      <c r="B132" s="122"/>
      <c r="D132" s="123" t="s">
        <v>76</v>
      </c>
      <c r="E132" s="132" t="s">
        <v>2165</v>
      </c>
      <c r="F132" s="132" t="s">
        <v>2166</v>
      </c>
      <c r="I132" s="125"/>
      <c r="J132" s="133">
        <f>BK132</f>
        <v>0</v>
      </c>
      <c r="L132" s="122"/>
      <c r="M132" s="127"/>
      <c r="P132" s="128">
        <f>SUM(P133:P134)</f>
        <v>0</v>
      </c>
      <c r="R132" s="128">
        <f>SUM(R133:R134)</f>
        <v>0</v>
      </c>
      <c r="T132" s="129">
        <f>SUM(T133:T134)</f>
        <v>0</v>
      </c>
      <c r="AR132" s="123" t="s">
        <v>209</v>
      </c>
      <c r="AT132" s="130" t="s">
        <v>76</v>
      </c>
      <c r="AU132" s="130" t="s">
        <v>85</v>
      </c>
      <c r="AY132" s="123" t="s">
        <v>162</v>
      </c>
      <c r="BK132" s="131">
        <f>SUM(BK133:BK134)</f>
        <v>0</v>
      </c>
    </row>
    <row r="133" spans="2:65" s="1" customFormat="1" ht="16.5" customHeight="1">
      <c r="B133" s="33"/>
      <c r="C133" s="134" t="s">
        <v>209</v>
      </c>
      <c r="D133" s="134" t="s">
        <v>164</v>
      </c>
      <c r="E133" s="135" t="s">
        <v>2167</v>
      </c>
      <c r="F133" s="136" t="s">
        <v>2166</v>
      </c>
      <c r="G133" s="137" t="s">
        <v>1462</v>
      </c>
      <c r="H133" s="138">
        <v>1</v>
      </c>
      <c r="I133" s="139"/>
      <c r="J133" s="140">
        <f>ROUND(I133*H133,2)</f>
        <v>0</v>
      </c>
      <c r="K133" s="136" t="s">
        <v>168</v>
      </c>
      <c r="L133" s="33"/>
      <c r="M133" s="141" t="s">
        <v>1</v>
      </c>
      <c r="N133" s="142" t="s">
        <v>42</v>
      </c>
      <c r="P133" s="143">
        <f>O133*H133</f>
        <v>0</v>
      </c>
      <c r="Q133" s="143">
        <v>0</v>
      </c>
      <c r="R133" s="143">
        <f>Q133*H133</f>
        <v>0</v>
      </c>
      <c r="S133" s="143">
        <v>0</v>
      </c>
      <c r="T133" s="144">
        <f>S133*H133</f>
        <v>0</v>
      </c>
      <c r="AR133" s="145" t="s">
        <v>2169</v>
      </c>
      <c r="AT133" s="145" t="s">
        <v>164</v>
      </c>
      <c r="AU133" s="145" t="s">
        <v>87</v>
      </c>
      <c r="AY133" s="18" t="s">
        <v>162</v>
      </c>
      <c r="BE133" s="146">
        <f>IF(N133="základní",J133,0)</f>
        <v>0</v>
      </c>
      <c r="BF133" s="146">
        <f>IF(N133="snížená",J133,0)</f>
        <v>0</v>
      </c>
      <c r="BG133" s="146">
        <f>IF(N133="zákl. přenesená",J133,0)</f>
        <v>0</v>
      </c>
      <c r="BH133" s="146">
        <f>IF(N133="sníž. přenesená",J133,0)</f>
        <v>0</v>
      </c>
      <c r="BI133" s="146">
        <f>IF(N133="nulová",J133,0)</f>
        <v>0</v>
      </c>
      <c r="BJ133" s="18" t="s">
        <v>85</v>
      </c>
      <c r="BK133" s="146">
        <f>ROUND(I133*H133,2)</f>
        <v>0</v>
      </c>
      <c r="BL133" s="18" t="s">
        <v>2169</v>
      </c>
      <c r="BM133" s="145" t="s">
        <v>2190</v>
      </c>
    </row>
    <row r="134" spans="2:65" s="1" customFormat="1" ht="10.199999999999999">
      <c r="B134" s="33"/>
      <c r="D134" s="147" t="s">
        <v>171</v>
      </c>
      <c r="F134" s="148" t="s">
        <v>2166</v>
      </c>
      <c r="I134" s="149"/>
      <c r="L134" s="33"/>
      <c r="M134" s="150"/>
      <c r="T134" s="57"/>
      <c r="AT134" s="18" t="s">
        <v>171</v>
      </c>
      <c r="AU134" s="18" t="s">
        <v>87</v>
      </c>
    </row>
    <row r="135" spans="2:65" s="11" customFormat="1" ht="22.8" customHeight="1">
      <c r="B135" s="122"/>
      <c r="D135" s="123" t="s">
        <v>76</v>
      </c>
      <c r="E135" s="132" t="s">
        <v>2191</v>
      </c>
      <c r="F135" s="132" t="s">
        <v>2192</v>
      </c>
      <c r="I135" s="125"/>
      <c r="J135" s="133">
        <f>BK135</f>
        <v>0</v>
      </c>
      <c r="L135" s="122"/>
      <c r="M135" s="127"/>
      <c r="P135" s="128">
        <f>SUM(P136:P137)</f>
        <v>0</v>
      </c>
      <c r="R135" s="128">
        <f>SUM(R136:R137)</f>
        <v>0</v>
      </c>
      <c r="T135" s="129">
        <f>SUM(T136:T137)</f>
        <v>0</v>
      </c>
      <c r="AR135" s="123" t="s">
        <v>209</v>
      </c>
      <c r="AT135" s="130" t="s">
        <v>76</v>
      </c>
      <c r="AU135" s="130" t="s">
        <v>85</v>
      </c>
      <c r="AY135" s="123" t="s">
        <v>162</v>
      </c>
      <c r="BK135" s="131">
        <f>SUM(BK136:BK137)</f>
        <v>0</v>
      </c>
    </row>
    <row r="136" spans="2:65" s="1" customFormat="1" ht="16.5" customHeight="1">
      <c r="B136" s="33"/>
      <c r="C136" s="134" t="s">
        <v>216</v>
      </c>
      <c r="D136" s="134" t="s">
        <v>164</v>
      </c>
      <c r="E136" s="135" t="s">
        <v>2193</v>
      </c>
      <c r="F136" s="136" t="s">
        <v>2194</v>
      </c>
      <c r="G136" s="137" t="s">
        <v>1462</v>
      </c>
      <c r="H136" s="138">
        <v>1</v>
      </c>
      <c r="I136" s="139"/>
      <c r="J136" s="140">
        <f>ROUND(I136*H136,2)</f>
        <v>0</v>
      </c>
      <c r="K136" s="136" t="s">
        <v>168</v>
      </c>
      <c r="L136" s="33"/>
      <c r="M136" s="141" t="s">
        <v>1</v>
      </c>
      <c r="N136" s="142" t="s">
        <v>42</v>
      </c>
      <c r="P136" s="143">
        <f>O136*H136</f>
        <v>0</v>
      </c>
      <c r="Q136" s="143">
        <v>0</v>
      </c>
      <c r="R136" s="143">
        <f>Q136*H136</f>
        <v>0</v>
      </c>
      <c r="S136" s="143">
        <v>0</v>
      </c>
      <c r="T136" s="144">
        <f>S136*H136</f>
        <v>0</v>
      </c>
      <c r="AR136" s="145" t="s">
        <v>2169</v>
      </c>
      <c r="AT136" s="145" t="s">
        <v>164</v>
      </c>
      <c r="AU136" s="145" t="s">
        <v>87</v>
      </c>
      <c r="AY136" s="18" t="s">
        <v>162</v>
      </c>
      <c r="BE136" s="146">
        <f>IF(N136="základní",J136,0)</f>
        <v>0</v>
      </c>
      <c r="BF136" s="146">
        <f>IF(N136="snížená",J136,0)</f>
        <v>0</v>
      </c>
      <c r="BG136" s="146">
        <f>IF(N136="zákl. přenesená",J136,0)</f>
        <v>0</v>
      </c>
      <c r="BH136" s="146">
        <f>IF(N136="sníž. přenesená",J136,0)</f>
        <v>0</v>
      </c>
      <c r="BI136" s="146">
        <f>IF(N136="nulová",J136,0)</f>
        <v>0</v>
      </c>
      <c r="BJ136" s="18" t="s">
        <v>85</v>
      </c>
      <c r="BK136" s="146">
        <f>ROUND(I136*H136,2)</f>
        <v>0</v>
      </c>
      <c r="BL136" s="18" t="s">
        <v>2169</v>
      </c>
      <c r="BM136" s="145" t="s">
        <v>2195</v>
      </c>
    </row>
    <row r="137" spans="2:65" s="1" customFormat="1" ht="10.199999999999999">
      <c r="B137" s="33"/>
      <c r="D137" s="147" t="s">
        <v>171</v>
      </c>
      <c r="F137" s="148" t="s">
        <v>2196</v>
      </c>
      <c r="I137" s="149"/>
      <c r="L137" s="33"/>
      <c r="M137" s="150"/>
      <c r="T137" s="57"/>
      <c r="AT137" s="18" t="s">
        <v>171</v>
      </c>
      <c r="AU137" s="18" t="s">
        <v>87</v>
      </c>
    </row>
    <row r="138" spans="2:65" s="11" customFormat="1" ht="22.8" customHeight="1">
      <c r="B138" s="122"/>
      <c r="D138" s="123" t="s">
        <v>76</v>
      </c>
      <c r="E138" s="132" t="s">
        <v>2197</v>
      </c>
      <c r="F138" s="132" t="s">
        <v>2198</v>
      </c>
      <c r="I138" s="125"/>
      <c r="J138" s="133">
        <f>BK138</f>
        <v>0</v>
      </c>
      <c r="L138" s="122"/>
      <c r="M138" s="127"/>
      <c r="P138" s="128">
        <f>SUM(P139:P140)</f>
        <v>0</v>
      </c>
      <c r="R138" s="128">
        <f>SUM(R139:R140)</f>
        <v>0</v>
      </c>
      <c r="T138" s="129">
        <f>SUM(T139:T140)</f>
        <v>0</v>
      </c>
      <c r="AR138" s="123" t="s">
        <v>209</v>
      </c>
      <c r="AT138" s="130" t="s">
        <v>76</v>
      </c>
      <c r="AU138" s="130" t="s">
        <v>85</v>
      </c>
      <c r="AY138" s="123" t="s">
        <v>162</v>
      </c>
      <c r="BK138" s="131">
        <f>SUM(BK139:BK140)</f>
        <v>0</v>
      </c>
    </row>
    <row r="139" spans="2:65" s="1" customFormat="1" ht="16.5" customHeight="1">
      <c r="B139" s="33"/>
      <c r="C139" s="134" t="s">
        <v>220</v>
      </c>
      <c r="D139" s="134" t="s">
        <v>164</v>
      </c>
      <c r="E139" s="135" t="s">
        <v>2199</v>
      </c>
      <c r="F139" s="136" t="s">
        <v>2198</v>
      </c>
      <c r="G139" s="137" t="s">
        <v>1462</v>
      </c>
      <c r="H139" s="138">
        <v>1</v>
      </c>
      <c r="I139" s="139"/>
      <c r="J139" s="140">
        <f>ROUND(I139*H139,2)</f>
        <v>0</v>
      </c>
      <c r="K139" s="136" t="s">
        <v>168</v>
      </c>
      <c r="L139" s="33"/>
      <c r="M139" s="141" t="s">
        <v>1</v>
      </c>
      <c r="N139" s="142" t="s">
        <v>42</v>
      </c>
      <c r="P139" s="143">
        <f>O139*H139</f>
        <v>0</v>
      </c>
      <c r="Q139" s="143">
        <v>0</v>
      </c>
      <c r="R139" s="143">
        <f>Q139*H139</f>
        <v>0</v>
      </c>
      <c r="S139" s="143">
        <v>0</v>
      </c>
      <c r="T139" s="144">
        <f>S139*H139</f>
        <v>0</v>
      </c>
      <c r="AR139" s="145" t="s">
        <v>2169</v>
      </c>
      <c r="AT139" s="145" t="s">
        <v>164</v>
      </c>
      <c r="AU139" s="145" t="s">
        <v>87</v>
      </c>
      <c r="AY139" s="18" t="s">
        <v>162</v>
      </c>
      <c r="BE139" s="146">
        <f>IF(N139="základní",J139,0)</f>
        <v>0</v>
      </c>
      <c r="BF139" s="146">
        <f>IF(N139="snížená",J139,0)</f>
        <v>0</v>
      </c>
      <c r="BG139" s="146">
        <f>IF(N139="zákl. přenesená",J139,0)</f>
        <v>0</v>
      </c>
      <c r="BH139" s="146">
        <f>IF(N139="sníž. přenesená",J139,0)</f>
        <v>0</v>
      </c>
      <c r="BI139" s="146">
        <f>IF(N139="nulová",J139,0)</f>
        <v>0</v>
      </c>
      <c r="BJ139" s="18" t="s">
        <v>85</v>
      </c>
      <c r="BK139" s="146">
        <f>ROUND(I139*H139,2)</f>
        <v>0</v>
      </c>
      <c r="BL139" s="18" t="s">
        <v>2169</v>
      </c>
      <c r="BM139" s="145" t="s">
        <v>2200</v>
      </c>
    </row>
    <row r="140" spans="2:65" s="1" customFormat="1" ht="10.199999999999999">
      <c r="B140" s="33"/>
      <c r="D140" s="147" t="s">
        <v>171</v>
      </c>
      <c r="F140" s="148" t="s">
        <v>2198</v>
      </c>
      <c r="I140" s="149"/>
      <c r="L140" s="33"/>
      <c r="M140" s="192"/>
      <c r="N140" s="193"/>
      <c r="O140" s="193"/>
      <c r="P140" s="193"/>
      <c r="Q140" s="193"/>
      <c r="R140" s="193"/>
      <c r="S140" s="193"/>
      <c r="T140" s="194"/>
      <c r="AT140" s="18" t="s">
        <v>171</v>
      </c>
      <c r="AU140" s="18" t="s">
        <v>87</v>
      </c>
    </row>
    <row r="141" spans="2:65" s="1" customFormat="1" ht="6.9" customHeight="1">
      <c r="B141" s="45"/>
      <c r="C141" s="46"/>
      <c r="D141" s="46"/>
      <c r="E141" s="46"/>
      <c r="F141" s="46"/>
      <c r="G141" s="46"/>
      <c r="H141" s="46"/>
      <c r="I141" s="46"/>
      <c r="J141" s="46"/>
      <c r="K141" s="46"/>
      <c r="L141" s="33"/>
    </row>
  </sheetData>
  <sheetProtection algorithmName="SHA-512" hashValue="+Bw7B5pAD75awSrYHV19zK6C2uIE2fBVl6S5ftj/e5S9ydOqbliv+q2DqS/FsB8KPUOfwtDDQVDHKZcX/OSMQg==" saltValue="hZC6PfpAzQHp72yIDsY68393SmFNZeTAUbd9HHPk7sdJymQ3jNUXQ9XHOgvFHaVs7eXChDLs3VSK/rDB04bUiQ==" spinCount="100000" sheet="1" objects="1" scenarios="1" formatColumns="0" formatRows="0" autoFilter="0"/>
  <autoFilter ref="C120:K140" xr:uid="{00000000-0009-0000-0000-000005000000}"/>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119"/>
  <sheetViews>
    <sheetView showGridLines="0" workbookViewId="0"/>
  </sheetViews>
  <sheetFormatPr defaultRowHeight="14.4"/>
  <cols>
    <col min="1" max="1" width="8.28515625" customWidth="1"/>
    <col min="2" max="2" width="1.7109375" customWidth="1"/>
    <col min="3" max="3" width="25" customWidth="1"/>
    <col min="4" max="4" width="75.85546875" customWidth="1"/>
    <col min="5" max="5" width="13.28515625" customWidth="1"/>
    <col min="6" max="6" width="20" customWidth="1"/>
    <col min="7" max="7" width="1.7109375" customWidth="1"/>
    <col min="8" max="8" width="8.28515625" customWidth="1"/>
  </cols>
  <sheetData>
    <row r="1" spans="2:8" ht="11.25" customHeight="1"/>
    <row r="2" spans="2:8" ht="36.9" customHeight="1"/>
    <row r="3" spans="2:8" ht="6.9" customHeight="1">
      <c r="B3" s="19"/>
      <c r="C3" s="20"/>
      <c r="D3" s="20"/>
      <c r="E3" s="20"/>
      <c r="F3" s="20"/>
      <c r="G3" s="20"/>
      <c r="H3" s="21"/>
    </row>
    <row r="4" spans="2:8" ht="24.9" customHeight="1">
      <c r="B4" s="21"/>
      <c r="C4" s="22" t="s">
        <v>2201</v>
      </c>
      <c r="H4" s="21"/>
    </row>
    <row r="5" spans="2:8" ht="12" customHeight="1">
      <c r="B5" s="21"/>
      <c r="C5" s="25" t="s">
        <v>13</v>
      </c>
      <c r="D5" s="240" t="s">
        <v>14</v>
      </c>
      <c r="E5" s="236"/>
      <c r="F5" s="236"/>
      <c r="H5" s="21"/>
    </row>
    <row r="6" spans="2:8" ht="36.9" customHeight="1">
      <c r="B6" s="21"/>
      <c r="C6" s="27" t="s">
        <v>16</v>
      </c>
      <c r="D6" s="237" t="s">
        <v>17</v>
      </c>
      <c r="E6" s="236"/>
      <c r="F6" s="236"/>
      <c r="H6" s="21"/>
    </row>
    <row r="7" spans="2:8" ht="24.75" customHeight="1">
      <c r="B7" s="21"/>
      <c r="C7" s="28" t="s">
        <v>22</v>
      </c>
      <c r="D7" s="53" t="str">
        <f>'Rekapitulace stavby'!AN8</f>
        <v>9. 4. 2024</v>
      </c>
      <c r="H7" s="21"/>
    </row>
    <row r="8" spans="2:8" s="1" customFormat="1" ht="10.8" customHeight="1">
      <c r="B8" s="33"/>
      <c r="H8" s="33"/>
    </row>
    <row r="9" spans="2:8" s="10" customFormat="1" ht="29.25" customHeight="1">
      <c r="B9" s="114"/>
      <c r="C9" s="115" t="s">
        <v>58</v>
      </c>
      <c r="D9" s="116" t="s">
        <v>59</v>
      </c>
      <c r="E9" s="116" t="s">
        <v>149</v>
      </c>
      <c r="F9" s="117" t="s">
        <v>2202</v>
      </c>
      <c r="H9" s="114"/>
    </row>
    <row r="10" spans="2:8" s="1" customFormat="1" ht="26.4" customHeight="1">
      <c r="B10" s="33"/>
      <c r="C10" s="205" t="s">
        <v>14</v>
      </c>
      <c r="D10" s="205" t="s">
        <v>17</v>
      </c>
      <c r="H10" s="33"/>
    </row>
    <row r="11" spans="2:8" s="1" customFormat="1" ht="16.8" customHeight="1">
      <c r="B11" s="33"/>
      <c r="C11" s="206" t="s">
        <v>188</v>
      </c>
      <c r="D11" s="207" t="s">
        <v>1</v>
      </c>
      <c r="E11" s="208" t="s">
        <v>1</v>
      </c>
      <c r="F11" s="209">
        <v>108.60299999999999</v>
      </c>
      <c r="H11" s="33"/>
    </row>
    <row r="12" spans="2:8" s="1" customFormat="1" ht="16.8" customHeight="1">
      <c r="B12" s="33"/>
      <c r="C12" s="206" t="s">
        <v>100</v>
      </c>
      <c r="D12" s="207" t="s">
        <v>1</v>
      </c>
      <c r="E12" s="208" t="s">
        <v>1</v>
      </c>
      <c r="F12" s="209">
        <v>17.835000000000001</v>
      </c>
      <c r="H12" s="33"/>
    </row>
    <row r="13" spans="2:8" s="1" customFormat="1" ht="16.8" customHeight="1">
      <c r="B13" s="33"/>
      <c r="C13" s="206" t="s">
        <v>102</v>
      </c>
      <c r="D13" s="207" t="s">
        <v>1</v>
      </c>
      <c r="E13" s="208" t="s">
        <v>1</v>
      </c>
      <c r="F13" s="209">
        <v>114.54</v>
      </c>
      <c r="H13" s="33"/>
    </row>
    <row r="14" spans="2:8" s="1" customFormat="1" ht="16.8" customHeight="1">
      <c r="B14" s="33"/>
      <c r="C14" s="206" t="s">
        <v>105</v>
      </c>
      <c r="D14" s="207" t="s">
        <v>1</v>
      </c>
      <c r="E14" s="208" t="s">
        <v>1</v>
      </c>
      <c r="F14" s="209">
        <v>88.39</v>
      </c>
      <c r="H14" s="33"/>
    </row>
    <row r="15" spans="2:8" s="1" customFormat="1" ht="16.8" customHeight="1">
      <c r="B15" s="33"/>
      <c r="C15" s="206" t="s">
        <v>109</v>
      </c>
      <c r="D15" s="207" t="s">
        <v>1</v>
      </c>
      <c r="E15" s="208" t="s">
        <v>1</v>
      </c>
      <c r="F15" s="209">
        <v>35.494999999999997</v>
      </c>
      <c r="H15" s="33"/>
    </row>
    <row r="16" spans="2:8" s="1" customFormat="1" ht="26.4" customHeight="1">
      <c r="B16" s="33"/>
      <c r="C16" s="205" t="s">
        <v>82</v>
      </c>
      <c r="D16" s="205" t="s">
        <v>83</v>
      </c>
      <c r="H16" s="33"/>
    </row>
    <row r="17" spans="2:8" s="1" customFormat="1" ht="16.8" customHeight="1">
      <c r="B17" s="33"/>
      <c r="C17" s="206" t="s">
        <v>188</v>
      </c>
      <c r="D17" s="207" t="s">
        <v>1</v>
      </c>
      <c r="E17" s="208" t="s">
        <v>1</v>
      </c>
      <c r="F17" s="209">
        <v>108.60299999999999</v>
      </c>
      <c r="H17" s="33"/>
    </row>
    <row r="18" spans="2:8" s="1" customFormat="1" ht="16.8" customHeight="1">
      <c r="B18" s="33"/>
      <c r="C18" s="210" t="s">
        <v>1</v>
      </c>
      <c r="D18" s="210" t="s">
        <v>182</v>
      </c>
      <c r="E18" s="18" t="s">
        <v>1</v>
      </c>
      <c r="F18" s="211">
        <v>0</v>
      </c>
      <c r="H18" s="33"/>
    </row>
    <row r="19" spans="2:8" s="1" customFormat="1" ht="16.8" customHeight="1">
      <c r="B19" s="33"/>
      <c r="C19" s="210" t="s">
        <v>1</v>
      </c>
      <c r="D19" s="210" t="s">
        <v>183</v>
      </c>
      <c r="E19" s="18" t="s">
        <v>1</v>
      </c>
      <c r="F19" s="211">
        <v>69.349999999999994</v>
      </c>
      <c r="H19" s="33"/>
    </row>
    <row r="20" spans="2:8" s="1" customFormat="1" ht="16.8" customHeight="1">
      <c r="B20" s="33"/>
      <c r="C20" s="210" t="s">
        <v>1</v>
      </c>
      <c r="D20" s="210" t="s">
        <v>184</v>
      </c>
      <c r="E20" s="18" t="s">
        <v>1</v>
      </c>
      <c r="F20" s="211">
        <v>11.260999999999999</v>
      </c>
      <c r="H20" s="33"/>
    </row>
    <row r="21" spans="2:8" s="1" customFormat="1" ht="16.8" customHeight="1">
      <c r="B21" s="33"/>
      <c r="C21" s="210" t="s">
        <v>1</v>
      </c>
      <c r="D21" s="210" t="s">
        <v>185</v>
      </c>
      <c r="E21" s="18" t="s">
        <v>1</v>
      </c>
      <c r="F21" s="211">
        <v>0</v>
      </c>
      <c r="H21" s="33"/>
    </row>
    <row r="22" spans="2:8" s="1" customFormat="1" ht="16.8" customHeight="1">
      <c r="B22" s="33"/>
      <c r="C22" s="210" t="s">
        <v>1</v>
      </c>
      <c r="D22" s="210" t="s">
        <v>186</v>
      </c>
      <c r="E22" s="18" t="s">
        <v>1</v>
      </c>
      <c r="F22" s="211">
        <v>21.565999999999999</v>
      </c>
      <c r="H22" s="33"/>
    </row>
    <row r="23" spans="2:8" s="1" customFormat="1" ht="16.8" customHeight="1">
      <c r="B23" s="33"/>
      <c r="C23" s="210" t="s">
        <v>1</v>
      </c>
      <c r="D23" s="210" t="s">
        <v>187</v>
      </c>
      <c r="E23" s="18" t="s">
        <v>1</v>
      </c>
      <c r="F23" s="211">
        <v>6.4260000000000002</v>
      </c>
      <c r="H23" s="33"/>
    </row>
    <row r="24" spans="2:8" s="1" customFormat="1" ht="16.8" customHeight="1">
      <c r="B24" s="33"/>
      <c r="C24" s="210" t="s">
        <v>188</v>
      </c>
      <c r="D24" s="210" t="s">
        <v>189</v>
      </c>
      <c r="E24" s="18" t="s">
        <v>1</v>
      </c>
      <c r="F24" s="211">
        <v>108.60299999999999</v>
      </c>
      <c r="H24" s="33"/>
    </row>
    <row r="25" spans="2:8" s="1" customFormat="1" ht="16.8" customHeight="1">
      <c r="B25" s="33"/>
      <c r="C25" s="206" t="s">
        <v>100</v>
      </c>
      <c r="D25" s="207" t="s">
        <v>1</v>
      </c>
      <c r="E25" s="208" t="s">
        <v>1</v>
      </c>
      <c r="F25" s="209">
        <v>17.835000000000001</v>
      </c>
      <c r="H25" s="33"/>
    </row>
    <row r="26" spans="2:8" s="1" customFormat="1" ht="16.8" customHeight="1">
      <c r="B26" s="33"/>
      <c r="C26" s="210" t="s">
        <v>1</v>
      </c>
      <c r="D26" s="210" t="s">
        <v>195</v>
      </c>
      <c r="E26" s="18" t="s">
        <v>1</v>
      </c>
      <c r="F26" s="211">
        <v>0</v>
      </c>
      <c r="H26" s="33"/>
    </row>
    <row r="27" spans="2:8" s="1" customFormat="1" ht="16.8" customHeight="1">
      <c r="B27" s="33"/>
      <c r="C27" s="210" t="s">
        <v>1</v>
      </c>
      <c r="D27" s="210" t="s">
        <v>196</v>
      </c>
      <c r="E27" s="18" t="s">
        <v>1</v>
      </c>
      <c r="F27" s="211">
        <v>17.835000000000001</v>
      </c>
      <c r="H27" s="33"/>
    </row>
    <row r="28" spans="2:8" s="1" customFormat="1" ht="16.8" customHeight="1">
      <c r="B28" s="33"/>
      <c r="C28" s="210" t="s">
        <v>100</v>
      </c>
      <c r="D28" s="210" t="s">
        <v>189</v>
      </c>
      <c r="E28" s="18" t="s">
        <v>1</v>
      </c>
      <c r="F28" s="211">
        <v>17.835000000000001</v>
      </c>
      <c r="H28" s="33"/>
    </row>
    <row r="29" spans="2:8" s="1" customFormat="1" ht="16.8" customHeight="1">
      <c r="B29" s="33"/>
      <c r="C29" s="212" t="s">
        <v>2203</v>
      </c>
      <c r="H29" s="33"/>
    </row>
    <row r="30" spans="2:8" s="1" customFormat="1" ht="16.8" customHeight="1">
      <c r="B30" s="33"/>
      <c r="C30" s="210" t="s">
        <v>191</v>
      </c>
      <c r="D30" s="210" t="s">
        <v>192</v>
      </c>
      <c r="E30" s="18" t="s">
        <v>179</v>
      </c>
      <c r="F30" s="211">
        <v>17.835000000000001</v>
      </c>
      <c r="H30" s="33"/>
    </row>
    <row r="31" spans="2:8" s="1" customFormat="1" ht="20.399999999999999">
      <c r="B31" s="33"/>
      <c r="C31" s="210" t="s">
        <v>221</v>
      </c>
      <c r="D31" s="210" t="s">
        <v>222</v>
      </c>
      <c r="E31" s="18" t="s">
        <v>179</v>
      </c>
      <c r="F31" s="211">
        <v>27.058</v>
      </c>
      <c r="H31" s="33"/>
    </row>
    <row r="32" spans="2:8" s="1" customFormat="1" ht="16.8" customHeight="1">
      <c r="B32" s="33"/>
      <c r="C32" s="210" t="s">
        <v>250</v>
      </c>
      <c r="D32" s="210" t="s">
        <v>251</v>
      </c>
      <c r="E32" s="18" t="s">
        <v>179</v>
      </c>
      <c r="F32" s="211">
        <v>105.31699999999999</v>
      </c>
      <c r="H32" s="33"/>
    </row>
    <row r="33" spans="2:8" s="1" customFormat="1" ht="16.8" customHeight="1">
      <c r="B33" s="33"/>
      <c r="C33" s="206" t="s">
        <v>102</v>
      </c>
      <c r="D33" s="207" t="s">
        <v>1</v>
      </c>
      <c r="E33" s="208" t="s">
        <v>1</v>
      </c>
      <c r="F33" s="209">
        <v>114.54</v>
      </c>
      <c r="H33" s="33"/>
    </row>
    <row r="34" spans="2:8" s="1" customFormat="1" ht="16.8" customHeight="1">
      <c r="B34" s="33"/>
      <c r="C34" s="210" t="s">
        <v>1</v>
      </c>
      <c r="D34" s="210" t="s">
        <v>201</v>
      </c>
      <c r="E34" s="18" t="s">
        <v>1</v>
      </c>
      <c r="F34" s="211">
        <v>34.561</v>
      </c>
      <c r="H34" s="33"/>
    </row>
    <row r="35" spans="2:8" s="1" customFormat="1" ht="16.8" customHeight="1">
      <c r="B35" s="33"/>
      <c r="C35" s="210" t="s">
        <v>1</v>
      </c>
      <c r="D35" s="210" t="s">
        <v>202</v>
      </c>
      <c r="E35" s="18" t="s">
        <v>1</v>
      </c>
      <c r="F35" s="211">
        <v>16.061</v>
      </c>
      <c r="H35" s="33"/>
    </row>
    <row r="36" spans="2:8" s="1" customFormat="1" ht="16.8" customHeight="1">
      <c r="B36" s="33"/>
      <c r="C36" s="210" t="s">
        <v>1</v>
      </c>
      <c r="D36" s="210" t="s">
        <v>203</v>
      </c>
      <c r="E36" s="18" t="s">
        <v>1</v>
      </c>
      <c r="F36" s="211">
        <v>3.9950000000000001</v>
      </c>
      <c r="H36" s="33"/>
    </row>
    <row r="37" spans="2:8" s="1" customFormat="1" ht="16.8" customHeight="1">
      <c r="B37" s="33"/>
      <c r="C37" s="210" t="s">
        <v>1</v>
      </c>
      <c r="D37" s="210" t="s">
        <v>204</v>
      </c>
      <c r="E37" s="18" t="s">
        <v>1</v>
      </c>
      <c r="F37" s="211">
        <v>24.777000000000001</v>
      </c>
      <c r="H37" s="33"/>
    </row>
    <row r="38" spans="2:8" s="1" customFormat="1" ht="16.8" customHeight="1">
      <c r="B38" s="33"/>
      <c r="C38" s="210" t="s">
        <v>1</v>
      </c>
      <c r="D38" s="210" t="s">
        <v>205</v>
      </c>
      <c r="E38" s="18" t="s">
        <v>1</v>
      </c>
      <c r="F38" s="211">
        <v>3.83</v>
      </c>
      <c r="H38" s="33"/>
    </row>
    <row r="39" spans="2:8" s="1" customFormat="1" ht="16.8" customHeight="1">
      <c r="B39" s="33"/>
      <c r="C39" s="210" t="s">
        <v>1</v>
      </c>
      <c r="D39" s="210" t="s">
        <v>206</v>
      </c>
      <c r="E39" s="18" t="s">
        <v>1</v>
      </c>
      <c r="F39" s="211">
        <v>5.4640000000000004</v>
      </c>
      <c r="H39" s="33"/>
    </row>
    <row r="40" spans="2:8" s="1" customFormat="1" ht="16.8" customHeight="1">
      <c r="B40" s="33"/>
      <c r="C40" s="210" t="s">
        <v>1</v>
      </c>
      <c r="D40" s="210" t="s">
        <v>207</v>
      </c>
      <c r="E40" s="18" t="s">
        <v>1</v>
      </c>
      <c r="F40" s="211">
        <v>6.5810000000000004</v>
      </c>
      <c r="H40" s="33"/>
    </row>
    <row r="41" spans="2:8" s="1" customFormat="1" ht="16.8" customHeight="1">
      <c r="B41" s="33"/>
      <c r="C41" s="210" t="s">
        <v>1</v>
      </c>
      <c r="D41" s="210" t="s">
        <v>208</v>
      </c>
      <c r="E41" s="18" t="s">
        <v>1</v>
      </c>
      <c r="F41" s="211">
        <v>19.271000000000001</v>
      </c>
      <c r="H41" s="33"/>
    </row>
    <row r="42" spans="2:8" s="1" customFormat="1" ht="16.8" customHeight="1">
      <c r="B42" s="33"/>
      <c r="C42" s="210" t="s">
        <v>102</v>
      </c>
      <c r="D42" s="210" t="s">
        <v>189</v>
      </c>
      <c r="E42" s="18" t="s">
        <v>1</v>
      </c>
      <c r="F42" s="211">
        <v>114.54</v>
      </c>
      <c r="H42" s="33"/>
    </row>
    <row r="43" spans="2:8" s="1" customFormat="1" ht="16.8" customHeight="1">
      <c r="B43" s="33"/>
      <c r="C43" s="212" t="s">
        <v>2203</v>
      </c>
      <c r="H43" s="33"/>
    </row>
    <row r="44" spans="2:8" s="1" customFormat="1" ht="16.8" customHeight="1">
      <c r="B44" s="33"/>
      <c r="C44" s="210" t="s">
        <v>197</v>
      </c>
      <c r="D44" s="210" t="s">
        <v>198</v>
      </c>
      <c r="E44" s="18" t="s">
        <v>179</v>
      </c>
      <c r="F44" s="211">
        <v>114.54</v>
      </c>
      <c r="H44" s="33"/>
    </row>
    <row r="45" spans="2:8" s="1" customFormat="1" ht="20.399999999999999">
      <c r="B45" s="33"/>
      <c r="C45" s="210" t="s">
        <v>221</v>
      </c>
      <c r="D45" s="210" t="s">
        <v>222</v>
      </c>
      <c r="E45" s="18" t="s">
        <v>179</v>
      </c>
      <c r="F45" s="211">
        <v>27.058</v>
      </c>
      <c r="H45" s="33"/>
    </row>
    <row r="46" spans="2:8" s="1" customFormat="1" ht="16.8" customHeight="1">
      <c r="B46" s="33"/>
      <c r="C46" s="210" t="s">
        <v>250</v>
      </c>
      <c r="D46" s="210" t="s">
        <v>251</v>
      </c>
      <c r="E46" s="18" t="s">
        <v>179</v>
      </c>
      <c r="F46" s="211">
        <v>105.31699999999999</v>
      </c>
      <c r="H46" s="33"/>
    </row>
    <row r="47" spans="2:8" s="1" customFormat="1" ht="16.8" customHeight="1">
      <c r="B47" s="33"/>
      <c r="C47" s="206" t="s">
        <v>105</v>
      </c>
      <c r="D47" s="207" t="s">
        <v>1</v>
      </c>
      <c r="E47" s="208" t="s">
        <v>1</v>
      </c>
      <c r="F47" s="209">
        <v>88.39</v>
      </c>
      <c r="H47" s="33"/>
    </row>
    <row r="48" spans="2:8" s="1" customFormat="1" ht="16.8" customHeight="1">
      <c r="B48" s="33"/>
      <c r="C48" s="210" t="s">
        <v>105</v>
      </c>
      <c r="D48" s="210" t="s">
        <v>1333</v>
      </c>
      <c r="E48" s="18" t="s">
        <v>1</v>
      </c>
      <c r="F48" s="211">
        <v>88.39</v>
      </c>
      <c r="H48" s="33"/>
    </row>
    <row r="49" spans="2:8" s="1" customFormat="1" ht="16.8" customHeight="1">
      <c r="B49" s="33"/>
      <c r="C49" s="212" t="s">
        <v>2203</v>
      </c>
      <c r="H49" s="33"/>
    </row>
    <row r="50" spans="2:8" s="1" customFormat="1" ht="20.399999999999999">
      <c r="B50" s="33"/>
      <c r="C50" s="210" t="s">
        <v>1329</v>
      </c>
      <c r="D50" s="210" t="s">
        <v>1330</v>
      </c>
      <c r="E50" s="18" t="s">
        <v>167</v>
      </c>
      <c r="F50" s="211">
        <v>88.39</v>
      </c>
      <c r="H50" s="33"/>
    </row>
    <row r="51" spans="2:8" s="1" customFormat="1" ht="16.8" customHeight="1">
      <c r="B51" s="33"/>
      <c r="C51" s="210" t="s">
        <v>472</v>
      </c>
      <c r="D51" s="210" t="s">
        <v>473</v>
      </c>
      <c r="E51" s="18" t="s">
        <v>167</v>
      </c>
      <c r="F51" s="211">
        <v>88.39</v>
      </c>
      <c r="H51" s="33"/>
    </row>
    <row r="52" spans="2:8" s="1" customFormat="1" ht="16.8" customHeight="1">
      <c r="B52" s="33"/>
      <c r="C52" s="210" t="s">
        <v>477</v>
      </c>
      <c r="D52" s="210" t="s">
        <v>478</v>
      </c>
      <c r="E52" s="18" t="s">
        <v>167</v>
      </c>
      <c r="F52" s="211">
        <v>176.78</v>
      </c>
      <c r="H52" s="33"/>
    </row>
    <row r="53" spans="2:8" s="1" customFormat="1" ht="16.8" customHeight="1">
      <c r="B53" s="33"/>
      <c r="C53" s="210" t="s">
        <v>805</v>
      </c>
      <c r="D53" s="210" t="s">
        <v>806</v>
      </c>
      <c r="E53" s="18" t="s">
        <v>167</v>
      </c>
      <c r="F53" s="211">
        <v>88.39</v>
      </c>
      <c r="H53" s="33"/>
    </row>
    <row r="54" spans="2:8" s="1" customFormat="1" ht="16.8" customHeight="1">
      <c r="B54" s="33"/>
      <c r="C54" s="210" t="s">
        <v>834</v>
      </c>
      <c r="D54" s="210" t="s">
        <v>835</v>
      </c>
      <c r="E54" s="18" t="s">
        <v>167</v>
      </c>
      <c r="F54" s="211">
        <v>232</v>
      </c>
      <c r="H54" s="33"/>
    </row>
    <row r="55" spans="2:8" s="1" customFormat="1" ht="20.399999999999999">
      <c r="B55" s="33"/>
      <c r="C55" s="210" t="s">
        <v>922</v>
      </c>
      <c r="D55" s="210" t="s">
        <v>923</v>
      </c>
      <c r="E55" s="18" t="s">
        <v>167</v>
      </c>
      <c r="F55" s="211">
        <v>102</v>
      </c>
      <c r="H55" s="33"/>
    </row>
    <row r="56" spans="2:8" s="1" customFormat="1" ht="16.8" customHeight="1">
      <c r="B56" s="33"/>
      <c r="C56" s="210" t="s">
        <v>1305</v>
      </c>
      <c r="D56" s="210" t="s">
        <v>1306</v>
      </c>
      <c r="E56" s="18" t="s">
        <v>167</v>
      </c>
      <c r="F56" s="211">
        <v>88.39</v>
      </c>
      <c r="H56" s="33"/>
    </row>
    <row r="57" spans="2:8" s="1" customFormat="1" ht="16.8" customHeight="1">
      <c r="B57" s="33"/>
      <c r="C57" s="210" t="s">
        <v>1309</v>
      </c>
      <c r="D57" s="210" t="s">
        <v>1310</v>
      </c>
      <c r="E57" s="18" t="s">
        <v>167</v>
      </c>
      <c r="F57" s="211">
        <v>88.39</v>
      </c>
      <c r="H57" s="33"/>
    </row>
    <row r="58" spans="2:8" s="1" customFormat="1" ht="20.399999999999999">
      <c r="B58" s="33"/>
      <c r="C58" s="210" t="s">
        <v>1408</v>
      </c>
      <c r="D58" s="210" t="s">
        <v>1409</v>
      </c>
      <c r="E58" s="18" t="s">
        <v>167</v>
      </c>
      <c r="F58" s="211">
        <v>323.37</v>
      </c>
      <c r="H58" s="33"/>
    </row>
    <row r="59" spans="2:8" s="1" customFormat="1" ht="16.8" customHeight="1">
      <c r="B59" s="33"/>
      <c r="C59" s="206" t="s">
        <v>107</v>
      </c>
      <c r="D59" s="207" t="s">
        <v>1</v>
      </c>
      <c r="E59" s="208" t="s">
        <v>1</v>
      </c>
      <c r="F59" s="209">
        <v>27.058</v>
      </c>
      <c r="H59" s="33"/>
    </row>
    <row r="60" spans="2:8" s="1" customFormat="1" ht="16.8" customHeight="1">
      <c r="B60" s="33"/>
      <c r="C60" s="210" t="s">
        <v>1</v>
      </c>
      <c r="D60" s="210" t="s">
        <v>225</v>
      </c>
      <c r="E60" s="18" t="s">
        <v>1</v>
      </c>
      <c r="F60" s="211">
        <v>0</v>
      </c>
      <c r="H60" s="33"/>
    </row>
    <row r="61" spans="2:8" s="1" customFormat="1" ht="16.8" customHeight="1">
      <c r="B61" s="33"/>
      <c r="C61" s="210" t="s">
        <v>107</v>
      </c>
      <c r="D61" s="210" t="s">
        <v>226</v>
      </c>
      <c r="E61" s="18" t="s">
        <v>1</v>
      </c>
      <c r="F61" s="211">
        <v>27.058</v>
      </c>
      <c r="H61" s="33"/>
    </row>
    <row r="62" spans="2:8" s="1" customFormat="1" ht="16.8" customHeight="1">
      <c r="B62" s="33"/>
      <c r="C62" s="212" t="s">
        <v>2203</v>
      </c>
      <c r="H62" s="33"/>
    </row>
    <row r="63" spans="2:8" s="1" customFormat="1" ht="20.399999999999999">
      <c r="B63" s="33"/>
      <c r="C63" s="210" t="s">
        <v>221</v>
      </c>
      <c r="D63" s="210" t="s">
        <v>222</v>
      </c>
      <c r="E63" s="18" t="s">
        <v>179</v>
      </c>
      <c r="F63" s="211">
        <v>27.058</v>
      </c>
      <c r="H63" s="33"/>
    </row>
    <row r="64" spans="2:8" s="1" customFormat="1" ht="20.399999999999999">
      <c r="B64" s="33"/>
      <c r="C64" s="210" t="s">
        <v>239</v>
      </c>
      <c r="D64" s="210" t="s">
        <v>240</v>
      </c>
      <c r="E64" s="18" t="s">
        <v>241</v>
      </c>
      <c r="F64" s="211">
        <v>54.116</v>
      </c>
      <c r="H64" s="33"/>
    </row>
    <row r="65" spans="2:8" s="1" customFormat="1" ht="16.8" customHeight="1">
      <c r="B65" s="33"/>
      <c r="C65" s="210" t="s">
        <v>246</v>
      </c>
      <c r="D65" s="210" t="s">
        <v>247</v>
      </c>
      <c r="E65" s="18" t="s">
        <v>179</v>
      </c>
      <c r="F65" s="211">
        <v>27.058</v>
      </c>
      <c r="H65" s="33"/>
    </row>
    <row r="66" spans="2:8" s="1" customFormat="1" ht="16.8" customHeight="1">
      <c r="B66" s="33"/>
      <c r="C66" s="206" t="s">
        <v>109</v>
      </c>
      <c r="D66" s="207" t="s">
        <v>1</v>
      </c>
      <c r="E66" s="208" t="s">
        <v>1</v>
      </c>
      <c r="F66" s="209">
        <v>35.494999999999997</v>
      </c>
      <c r="H66" s="33"/>
    </row>
    <row r="67" spans="2:8" s="1" customFormat="1" ht="16.8" customHeight="1">
      <c r="B67" s="33"/>
      <c r="C67" s="210" t="s">
        <v>1</v>
      </c>
      <c r="D67" s="210" t="s">
        <v>1376</v>
      </c>
      <c r="E67" s="18" t="s">
        <v>1</v>
      </c>
      <c r="F67" s="211">
        <v>6.7350000000000003</v>
      </c>
      <c r="H67" s="33"/>
    </row>
    <row r="68" spans="2:8" s="1" customFormat="1" ht="16.8" customHeight="1">
      <c r="B68" s="33"/>
      <c r="C68" s="210" t="s">
        <v>1</v>
      </c>
      <c r="D68" s="210" t="s">
        <v>1377</v>
      </c>
      <c r="E68" s="18" t="s">
        <v>1</v>
      </c>
      <c r="F68" s="211">
        <v>10.72</v>
      </c>
      <c r="H68" s="33"/>
    </row>
    <row r="69" spans="2:8" s="1" customFormat="1" ht="16.8" customHeight="1">
      <c r="B69" s="33"/>
      <c r="C69" s="210" t="s">
        <v>1</v>
      </c>
      <c r="D69" s="210" t="s">
        <v>1378</v>
      </c>
      <c r="E69" s="18" t="s">
        <v>1</v>
      </c>
      <c r="F69" s="211">
        <v>18.04</v>
      </c>
      <c r="H69" s="33"/>
    </row>
    <row r="70" spans="2:8" s="1" customFormat="1" ht="16.8" customHeight="1">
      <c r="B70" s="33"/>
      <c r="C70" s="210" t="s">
        <v>109</v>
      </c>
      <c r="D70" s="210" t="s">
        <v>189</v>
      </c>
      <c r="E70" s="18" t="s">
        <v>1</v>
      </c>
      <c r="F70" s="211">
        <v>35.494999999999997</v>
      </c>
      <c r="H70" s="33"/>
    </row>
    <row r="71" spans="2:8" s="1" customFormat="1" ht="16.8" customHeight="1">
      <c r="B71" s="33"/>
      <c r="C71" s="212" t="s">
        <v>2203</v>
      </c>
      <c r="H71" s="33"/>
    </row>
    <row r="72" spans="2:8" s="1" customFormat="1" ht="20.399999999999999">
      <c r="B72" s="33"/>
      <c r="C72" s="210" t="s">
        <v>1372</v>
      </c>
      <c r="D72" s="210" t="s">
        <v>1373</v>
      </c>
      <c r="E72" s="18" t="s">
        <v>167</v>
      </c>
      <c r="F72" s="211">
        <v>35.494999999999997</v>
      </c>
      <c r="H72" s="33"/>
    </row>
    <row r="73" spans="2:8" s="1" customFormat="1" ht="16.8" customHeight="1">
      <c r="B73" s="33"/>
      <c r="C73" s="210" t="s">
        <v>1360</v>
      </c>
      <c r="D73" s="210" t="s">
        <v>1361</v>
      </c>
      <c r="E73" s="18" t="s">
        <v>167</v>
      </c>
      <c r="F73" s="211">
        <v>35.494999999999997</v>
      </c>
      <c r="H73" s="33"/>
    </row>
    <row r="74" spans="2:8" s="1" customFormat="1" ht="16.8" customHeight="1">
      <c r="B74" s="33"/>
      <c r="C74" s="206" t="s">
        <v>111</v>
      </c>
      <c r="D74" s="207" t="s">
        <v>1</v>
      </c>
      <c r="E74" s="208" t="s">
        <v>1</v>
      </c>
      <c r="F74" s="209">
        <v>185</v>
      </c>
      <c r="H74" s="33"/>
    </row>
    <row r="75" spans="2:8" s="1" customFormat="1" ht="16.8" customHeight="1">
      <c r="B75" s="33"/>
      <c r="C75" s="210" t="s">
        <v>1</v>
      </c>
      <c r="D75" s="210" t="s">
        <v>174</v>
      </c>
      <c r="E75" s="18" t="s">
        <v>1</v>
      </c>
      <c r="F75" s="211">
        <v>0</v>
      </c>
      <c r="H75" s="33"/>
    </row>
    <row r="76" spans="2:8" s="1" customFormat="1" ht="16.8" customHeight="1">
      <c r="B76" s="33"/>
      <c r="C76" s="210" t="s">
        <v>1</v>
      </c>
      <c r="D76" s="210" t="s">
        <v>175</v>
      </c>
      <c r="E76" s="18" t="s">
        <v>1</v>
      </c>
      <c r="F76" s="211">
        <v>0</v>
      </c>
      <c r="H76" s="33"/>
    </row>
    <row r="77" spans="2:8" s="1" customFormat="1" ht="16.8" customHeight="1">
      <c r="B77" s="33"/>
      <c r="C77" s="210" t="s">
        <v>111</v>
      </c>
      <c r="D77" s="210" t="s">
        <v>176</v>
      </c>
      <c r="E77" s="18" t="s">
        <v>1</v>
      </c>
      <c r="F77" s="211">
        <v>185</v>
      </c>
      <c r="H77" s="33"/>
    </row>
    <row r="78" spans="2:8" s="1" customFormat="1" ht="16.8" customHeight="1">
      <c r="B78" s="33"/>
      <c r="C78" s="212" t="s">
        <v>2203</v>
      </c>
      <c r="H78" s="33"/>
    </row>
    <row r="79" spans="2:8" s="1" customFormat="1" ht="16.8" customHeight="1">
      <c r="B79" s="33"/>
      <c r="C79" s="210" t="s">
        <v>165</v>
      </c>
      <c r="D79" s="210" t="s">
        <v>166</v>
      </c>
      <c r="E79" s="18" t="s">
        <v>167</v>
      </c>
      <c r="F79" s="211">
        <v>185</v>
      </c>
      <c r="H79" s="33"/>
    </row>
    <row r="80" spans="2:8" s="1" customFormat="1" ht="20.399999999999999">
      <c r="B80" s="33"/>
      <c r="C80" s="210" t="s">
        <v>210</v>
      </c>
      <c r="D80" s="210" t="s">
        <v>211</v>
      </c>
      <c r="E80" s="18" t="s">
        <v>179</v>
      </c>
      <c r="F80" s="211">
        <v>37</v>
      </c>
      <c r="H80" s="33"/>
    </row>
    <row r="81" spans="2:8" s="1" customFormat="1" ht="16.8" customHeight="1">
      <c r="B81" s="33"/>
      <c r="C81" s="210" t="s">
        <v>228</v>
      </c>
      <c r="D81" s="210" t="s">
        <v>229</v>
      </c>
      <c r="E81" s="18" t="s">
        <v>179</v>
      </c>
      <c r="F81" s="211">
        <v>37</v>
      </c>
      <c r="H81" s="33"/>
    </row>
    <row r="82" spans="2:8" s="1" customFormat="1" ht="20.399999999999999">
      <c r="B82" s="33"/>
      <c r="C82" s="210" t="s">
        <v>266</v>
      </c>
      <c r="D82" s="210" t="s">
        <v>267</v>
      </c>
      <c r="E82" s="18" t="s">
        <v>167</v>
      </c>
      <c r="F82" s="211">
        <v>185</v>
      </c>
      <c r="H82" s="33"/>
    </row>
    <row r="83" spans="2:8" s="1" customFormat="1" ht="16.8" customHeight="1">
      <c r="B83" s="33"/>
      <c r="C83" s="206" t="s">
        <v>114</v>
      </c>
      <c r="D83" s="207" t="s">
        <v>1</v>
      </c>
      <c r="E83" s="208" t="s">
        <v>1</v>
      </c>
      <c r="F83" s="209">
        <v>105.31699999999999</v>
      </c>
      <c r="H83" s="33"/>
    </row>
    <row r="84" spans="2:8" s="1" customFormat="1" ht="16.8" customHeight="1">
      <c r="B84" s="33"/>
      <c r="C84" s="210" t="s">
        <v>1</v>
      </c>
      <c r="D84" s="210" t="s">
        <v>254</v>
      </c>
      <c r="E84" s="18" t="s">
        <v>1</v>
      </c>
      <c r="F84" s="211">
        <v>132.375</v>
      </c>
      <c r="H84" s="33"/>
    </row>
    <row r="85" spans="2:8" s="1" customFormat="1" ht="16.8" customHeight="1">
      <c r="B85" s="33"/>
      <c r="C85" s="210" t="s">
        <v>1</v>
      </c>
      <c r="D85" s="210" t="s">
        <v>255</v>
      </c>
      <c r="E85" s="18" t="s">
        <v>1</v>
      </c>
      <c r="F85" s="211">
        <v>-6.6470000000000002</v>
      </c>
      <c r="H85" s="33"/>
    </row>
    <row r="86" spans="2:8" s="1" customFormat="1" ht="16.8" customHeight="1">
      <c r="B86" s="33"/>
      <c r="C86" s="210" t="s">
        <v>1</v>
      </c>
      <c r="D86" s="210" t="s">
        <v>256</v>
      </c>
      <c r="E86" s="18" t="s">
        <v>1</v>
      </c>
      <c r="F86" s="211">
        <v>-3.7149999999999999</v>
      </c>
      <c r="H86" s="33"/>
    </row>
    <row r="87" spans="2:8" s="1" customFormat="1" ht="16.8" customHeight="1">
      <c r="B87" s="33"/>
      <c r="C87" s="210" t="s">
        <v>1</v>
      </c>
      <c r="D87" s="210" t="s">
        <v>257</v>
      </c>
      <c r="E87" s="18" t="s">
        <v>1</v>
      </c>
      <c r="F87" s="211">
        <v>-1.4350000000000001</v>
      </c>
      <c r="H87" s="33"/>
    </row>
    <row r="88" spans="2:8" s="1" customFormat="1" ht="16.8" customHeight="1">
      <c r="B88" s="33"/>
      <c r="C88" s="210" t="s">
        <v>1</v>
      </c>
      <c r="D88" s="210" t="s">
        <v>258</v>
      </c>
      <c r="E88" s="18" t="s">
        <v>1</v>
      </c>
      <c r="F88" s="211">
        <v>-4.7080000000000002</v>
      </c>
      <c r="H88" s="33"/>
    </row>
    <row r="89" spans="2:8" s="1" customFormat="1" ht="16.8" customHeight="1">
      <c r="B89" s="33"/>
      <c r="C89" s="210" t="s">
        <v>1</v>
      </c>
      <c r="D89" s="210" t="s">
        <v>259</v>
      </c>
      <c r="E89" s="18" t="s">
        <v>1</v>
      </c>
      <c r="F89" s="211">
        <v>-1.593</v>
      </c>
      <c r="H89" s="33"/>
    </row>
    <row r="90" spans="2:8" s="1" customFormat="1" ht="16.8" customHeight="1">
      <c r="B90" s="33"/>
      <c r="C90" s="210" t="s">
        <v>1</v>
      </c>
      <c r="D90" s="210" t="s">
        <v>260</v>
      </c>
      <c r="E90" s="18" t="s">
        <v>1</v>
      </c>
      <c r="F90" s="211">
        <v>-1.081</v>
      </c>
      <c r="H90" s="33"/>
    </row>
    <row r="91" spans="2:8" s="1" customFormat="1" ht="16.8" customHeight="1">
      <c r="B91" s="33"/>
      <c r="C91" s="210" t="s">
        <v>1</v>
      </c>
      <c r="D91" s="210" t="s">
        <v>261</v>
      </c>
      <c r="E91" s="18" t="s">
        <v>1</v>
      </c>
      <c r="F91" s="211">
        <v>-0.99099999999999999</v>
      </c>
      <c r="H91" s="33"/>
    </row>
    <row r="92" spans="2:8" s="1" customFormat="1" ht="16.8" customHeight="1">
      <c r="B92" s="33"/>
      <c r="C92" s="210" t="s">
        <v>1</v>
      </c>
      <c r="D92" s="210" t="s">
        <v>262</v>
      </c>
      <c r="E92" s="18" t="s">
        <v>1</v>
      </c>
      <c r="F92" s="211">
        <v>-1.238</v>
      </c>
      <c r="H92" s="33"/>
    </row>
    <row r="93" spans="2:8" s="1" customFormat="1" ht="16.8" customHeight="1">
      <c r="B93" s="33"/>
      <c r="C93" s="210" t="s">
        <v>1</v>
      </c>
      <c r="D93" s="210" t="s">
        <v>263</v>
      </c>
      <c r="E93" s="18" t="s">
        <v>1</v>
      </c>
      <c r="F93" s="211">
        <v>-1.6</v>
      </c>
      <c r="H93" s="33"/>
    </row>
    <row r="94" spans="2:8" s="1" customFormat="1" ht="16.8" customHeight="1">
      <c r="B94" s="33"/>
      <c r="C94" s="210" t="s">
        <v>1</v>
      </c>
      <c r="D94" s="210" t="s">
        <v>264</v>
      </c>
      <c r="E94" s="18" t="s">
        <v>1</v>
      </c>
      <c r="F94" s="211">
        <v>-4.05</v>
      </c>
      <c r="H94" s="33"/>
    </row>
    <row r="95" spans="2:8" s="1" customFormat="1" ht="16.8" customHeight="1">
      <c r="B95" s="33"/>
      <c r="C95" s="210" t="s">
        <v>114</v>
      </c>
      <c r="D95" s="210" t="s">
        <v>189</v>
      </c>
      <c r="E95" s="18" t="s">
        <v>1</v>
      </c>
      <c r="F95" s="211">
        <v>105.31699999999999</v>
      </c>
      <c r="H95" s="33"/>
    </row>
    <row r="96" spans="2:8" s="1" customFormat="1" ht="16.8" customHeight="1">
      <c r="B96" s="33"/>
      <c r="C96" s="212" t="s">
        <v>2203</v>
      </c>
      <c r="H96" s="33"/>
    </row>
    <row r="97" spans="2:8" s="1" customFormat="1" ht="16.8" customHeight="1">
      <c r="B97" s="33"/>
      <c r="C97" s="210" t="s">
        <v>250</v>
      </c>
      <c r="D97" s="210" t="s">
        <v>251</v>
      </c>
      <c r="E97" s="18" t="s">
        <v>179</v>
      </c>
      <c r="F97" s="211">
        <v>105.31699999999999</v>
      </c>
      <c r="H97" s="33"/>
    </row>
    <row r="98" spans="2:8" s="1" customFormat="1" ht="20.399999999999999">
      <c r="B98" s="33"/>
      <c r="C98" s="210" t="s">
        <v>210</v>
      </c>
      <c r="D98" s="210" t="s">
        <v>211</v>
      </c>
      <c r="E98" s="18" t="s">
        <v>179</v>
      </c>
      <c r="F98" s="211">
        <v>210.63399999999999</v>
      </c>
      <c r="H98" s="33"/>
    </row>
    <row r="99" spans="2:8" s="1" customFormat="1" ht="20.399999999999999">
      <c r="B99" s="33"/>
      <c r="C99" s="210" t="s">
        <v>221</v>
      </c>
      <c r="D99" s="210" t="s">
        <v>222</v>
      </c>
      <c r="E99" s="18" t="s">
        <v>179</v>
      </c>
      <c r="F99" s="211">
        <v>27.058</v>
      </c>
      <c r="H99" s="33"/>
    </row>
    <row r="100" spans="2:8" s="1" customFormat="1" ht="16.8" customHeight="1">
      <c r="B100" s="33"/>
      <c r="C100" s="210" t="s">
        <v>234</v>
      </c>
      <c r="D100" s="210" t="s">
        <v>235</v>
      </c>
      <c r="E100" s="18" t="s">
        <v>179</v>
      </c>
      <c r="F100" s="211">
        <v>105.31699999999999</v>
      </c>
      <c r="H100" s="33"/>
    </row>
    <row r="101" spans="2:8" s="1" customFormat="1" ht="26.4" customHeight="1">
      <c r="B101" s="33"/>
      <c r="C101" s="205" t="s">
        <v>88</v>
      </c>
      <c r="D101" s="205" t="s">
        <v>89</v>
      </c>
      <c r="H101" s="33"/>
    </row>
    <row r="102" spans="2:8" s="1" customFormat="1" ht="16.8" customHeight="1">
      <c r="B102" s="33"/>
      <c r="C102" s="206" t="s">
        <v>188</v>
      </c>
      <c r="D102" s="207" t="s">
        <v>1</v>
      </c>
      <c r="E102" s="208" t="s">
        <v>1</v>
      </c>
      <c r="F102" s="209">
        <v>22</v>
      </c>
      <c r="H102" s="33"/>
    </row>
    <row r="103" spans="2:8" s="1" customFormat="1" ht="16.8" customHeight="1">
      <c r="B103" s="33"/>
      <c r="C103" s="210" t="s">
        <v>188</v>
      </c>
      <c r="D103" s="210" t="s">
        <v>1514</v>
      </c>
      <c r="E103" s="18" t="s">
        <v>1</v>
      </c>
      <c r="F103" s="211">
        <v>22</v>
      </c>
      <c r="H103" s="33"/>
    </row>
    <row r="104" spans="2:8" s="1" customFormat="1" ht="16.8" customHeight="1">
      <c r="B104" s="33"/>
      <c r="C104" s="212" t="s">
        <v>2203</v>
      </c>
      <c r="H104" s="33"/>
    </row>
    <row r="105" spans="2:8" s="1" customFormat="1" ht="16.8" customHeight="1">
      <c r="B105" s="33"/>
      <c r="C105" s="210" t="s">
        <v>1510</v>
      </c>
      <c r="D105" s="210" t="s">
        <v>1511</v>
      </c>
      <c r="E105" s="18" t="s">
        <v>179</v>
      </c>
      <c r="F105" s="211">
        <v>22</v>
      </c>
      <c r="H105" s="33"/>
    </row>
    <row r="106" spans="2:8" s="1" customFormat="1" ht="20.399999999999999">
      <c r="B106" s="33"/>
      <c r="C106" s="210" t="s">
        <v>221</v>
      </c>
      <c r="D106" s="210" t="s">
        <v>222</v>
      </c>
      <c r="E106" s="18" t="s">
        <v>179</v>
      </c>
      <c r="F106" s="211">
        <v>22</v>
      </c>
      <c r="H106" s="33"/>
    </row>
    <row r="107" spans="2:8" s="1" customFormat="1" ht="20.399999999999999">
      <c r="B107" s="33"/>
      <c r="C107" s="210" t="s">
        <v>239</v>
      </c>
      <c r="D107" s="210" t="s">
        <v>240</v>
      </c>
      <c r="E107" s="18" t="s">
        <v>241</v>
      </c>
      <c r="F107" s="211">
        <v>44</v>
      </c>
      <c r="H107" s="33"/>
    </row>
    <row r="108" spans="2:8" s="1" customFormat="1" ht="16.8" customHeight="1">
      <c r="B108" s="33"/>
      <c r="C108" s="210" t="s">
        <v>246</v>
      </c>
      <c r="D108" s="210" t="s">
        <v>247</v>
      </c>
      <c r="E108" s="18" t="s">
        <v>179</v>
      </c>
      <c r="F108" s="211">
        <v>22</v>
      </c>
      <c r="H108" s="33"/>
    </row>
    <row r="109" spans="2:8" s="1" customFormat="1" ht="16.8" customHeight="1">
      <c r="B109" s="33"/>
      <c r="C109" s="206" t="s">
        <v>111</v>
      </c>
      <c r="D109" s="207" t="s">
        <v>1</v>
      </c>
      <c r="E109" s="208" t="s">
        <v>1</v>
      </c>
      <c r="F109" s="209">
        <v>100</v>
      </c>
      <c r="H109" s="33"/>
    </row>
    <row r="110" spans="2:8" s="1" customFormat="1" ht="16.8" customHeight="1">
      <c r="B110" s="33"/>
      <c r="C110" s="210" t="s">
        <v>111</v>
      </c>
      <c r="D110" s="210" t="s">
        <v>1509</v>
      </c>
      <c r="E110" s="18" t="s">
        <v>1</v>
      </c>
      <c r="F110" s="211">
        <v>100</v>
      </c>
      <c r="H110" s="33"/>
    </row>
    <row r="111" spans="2:8" s="1" customFormat="1" ht="16.8" customHeight="1">
      <c r="B111" s="33"/>
      <c r="C111" s="212" t="s">
        <v>2203</v>
      </c>
      <c r="H111" s="33"/>
    </row>
    <row r="112" spans="2:8" s="1" customFormat="1" ht="16.8" customHeight="1">
      <c r="B112" s="33"/>
      <c r="C112" s="210" t="s">
        <v>1505</v>
      </c>
      <c r="D112" s="210" t="s">
        <v>1506</v>
      </c>
      <c r="E112" s="18" t="s">
        <v>167</v>
      </c>
      <c r="F112" s="211">
        <v>100</v>
      </c>
      <c r="H112" s="33"/>
    </row>
    <row r="113" spans="2:8" s="1" customFormat="1" ht="20.399999999999999">
      <c r="B113" s="33"/>
      <c r="C113" s="210" t="s">
        <v>210</v>
      </c>
      <c r="D113" s="210" t="s">
        <v>211</v>
      </c>
      <c r="E113" s="18" t="s">
        <v>179</v>
      </c>
      <c r="F113" s="211">
        <v>40</v>
      </c>
      <c r="H113" s="33"/>
    </row>
    <row r="114" spans="2:8" s="1" customFormat="1" ht="16.8" customHeight="1">
      <c r="B114" s="33"/>
      <c r="C114" s="210" t="s">
        <v>228</v>
      </c>
      <c r="D114" s="210" t="s">
        <v>229</v>
      </c>
      <c r="E114" s="18" t="s">
        <v>179</v>
      </c>
      <c r="F114" s="211">
        <v>20</v>
      </c>
      <c r="H114" s="33"/>
    </row>
    <row r="115" spans="2:8" s="1" customFormat="1" ht="16.8" customHeight="1">
      <c r="B115" s="33"/>
      <c r="C115" s="206" t="s">
        <v>1447</v>
      </c>
      <c r="D115" s="207" t="s">
        <v>1</v>
      </c>
      <c r="E115" s="208" t="s">
        <v>1</v>
      </c>
      <c r="F115" s="209">
        <v>185</v>
      </c>
      <c r="H115" s="33"/>
    </row>
    <row r="116" spans="2:8" s="1" customFormat="1" ht="16.8" customHeight="1">
      <c r="B116" s="33"/>
      <c r="C116" s="212" t="s">
        <v>2203</v>
      </c>
      <c r="H116" s="33"/>
    </row>
    <row r="117" spans="2:8" s="1" customFormat="1" ht="20.399999999999999">
      <c r="B117" s="33"/>
      <c r="C117" s="210" t="s">
        <v>266</v>
      </c>
      <c r="D117" s="210" t="s">
        <v>267</v>
      </c>
      <c r="E117" s="18" t="s">
        <v>167</v>
      </c>
      <c r="F117" s="211">
        <v>185</v>
      </c>
      <c r="H117" s="33"/>
    </row>
    <row r="118" spans="2:8" s="1" customFormat="1" ht="7.35" customHeight="1">
      <c r="B118" s="45"/>
      <c r="C118" s="46"/>
      <c r="D118" s="46"/>
      <c r="E118" s="46"/>
      <c r="F118" s="46"/>
      <c r="G118" s="46"/>
      <c r="H118" s="33"/>
    </row>
    <row r="119" spans="2:8" s="1" customFormat="1" ht="10.199999999999999"/>
  </sheetData>
  <sheetProtection algorithmName="SHA-512" hashValue="OGj6uybJQ2HaoQA7+NjqhJqsHyXU53EB3A73NdtCCIoiwhQKvxeIn0lgyO9hsuxXcbRk9RtBICvb3Fjy++5L0g==" saltValue="ZxLCUjYptnXABmBB7ZS0HXDgoDM/vCrhxZsHKIFak3Wb0aMoJt6XMa6K4ZiWXO1gXKa3oL3RRmvgFJpVFWGkOw==" spinCount="100000" sheet="1" objects="1" scenarios="1" formatColumns="0" formatRows="0"/>
  <mergeCells count="2">
    <mergeCell ref="D5:F5"/>
    <mergeCell ref="D6:F6"/>
  </mergeCells>
  <pageMargins left="0.7" right="0.7" top="0.78740157499999996" bottom="0.78740157499999996" header="0.3" footer="0.3"/>
  <pageSetup paperSize="9" fitToHeight="0" orientation="portrait"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30c55d-c059-4878-b03e-386dab4640e9">
      <Terms xmlns="http://schemas.microsoft.com/office/infopath/2007/PartnerControls"/>
    </lcf76f155ced4ddcb4097134ff3c332f>
    <Datum_x0020_p_x0159_ed_x00e1_n_x00ed__x0020_na_x0020_PO xmlns="5330c55d-c059-4878-b03e-386dab4640e9" xsi:nil="true"/>
    <TaxCatchAll xmlns="4e2797a0-1766-41ad-be59-caaf307804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4AF71E7CDB8B2498C19C3D40F1FCB65" ma:contentTypeVersion="19" ma:contentTypeDescription="Vytvoří nový dokument" ma:contentTypeScope="" ma:versionID="98768ee23cdcfc987ea85c3635927960">
  <xsd:schema xmlns:xsd="http://www.w3.org/2001/XMLSchema" xmlns:xs="http://www.w3.org/2001/XMLSchema" xmlns:p="http://schemas.microsoft.com/office/2006/metadata/properties" xmlns:ns2="4e2797a0-1766-41ad-be59-caaf307804e4" xmlns:ns3="5330c55d-c059-4878-b03e-386dab4640e9" targetNamespace="http://schemas.microsoft.com/office/2006/metadata/properties" ma:root="true" ma:fieldsID="11bbb879a806fe062516592afd6bed7f" ns2:_="" ns3:_="">
    <xsd:import namespace="4e2797a0-1766-41ad-be59-caaf307804e4"/>
    <xsd:import namespace="5330c55d-c059-4878-b03e-386dab4640e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Datum_x0020_p_x0159_ed_x00e1_n_x00ed__x0020_na_x0020_PO"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797a0-1766-41ad-be59-caaf307804e4"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75a73ace-a8c8-4851-9e68-29b63c04abe2}" ma:internalName="TaxCatchAll" ma:showField="CatchAllData" ma:web="4e2797a0-1766-41ad-be59-caaf307804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30c55d-c059-4878-b03e-386dab4640e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Datum_x0020_p_x0159_ed_x00e1_n_x00ed__x0020_na_x0020_PO" ma:index="12" nillable="true" ma:displayName="Datum předání na PO" ma:format="DateOnly" ma:internalName="Datum_x0020_p_x0159_ed_x00e1_n_x00ed__x0020_na_x0020_PO">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6104055d-a7a1-4227-823d-893947fae55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735E67-E2C2-4CE4-B46E-30C0522F8187}">
  <ds:schemaRefs>
    <ds:schemaRef ds:uri="http://schemas.microsoft.com/office/2006/metadata/properties"/>
    <ds:schemaRef ds:uri="http://schemas.microsoft.com/office/infopath/2007/PartnerControls"/>
    <ds:schemaRef ds:uri="5330c55d-c059-4878-b03e-386dab4640e9"/>
    <ds:schemaRef ds:uri="4e2797a0-1766-41ad-be59-caaf307804e4"/>
  </ds:schemaRefs>
</ds:datastoreItem>
</file>

<file path=customXml/itemProps2.xml><?xml version="1.0" encoding="utf-8"?>
<ds:datastoreItem xmlns:ds="http://schemas.openxmlformats.org/officeDocument/2006/customXml" ds:itemID="{068E749E-8D9E-4288-B5E8-8F48D00A3EF8}">
  <ds:schemaRefs>
    <ds:schemaRef ds:uri="http://schemas.microsoft.com/sharepoint/v3/contenttype/forms"/>
  </ds:schemaRefs>
</ds:datastoreItem>
</file>

<file path=customXml/itemProps3.xml><?xml version="1.0" encoding="utf-8"?>
<ds:datastoreItem xmlns:ds="http://schemas.openxmlformats.org/officeDocument/2006/customXml" ds:itemID="{12D24380-888E-4948-A0C0-C5EB0FC8A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797a0-1766-41ad-be59-caaf307804e4"/>
    <ds:schemaRef ds:uri="5330c55d-c059-4878-b03e-386dab464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26a48e1-fc21-461a-b97f-ac5bd535f341}" enabled="0" method="" siteId="{f26a48e1-fc21-461a-b97f-ac5bd535f34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14</vt:i4>
      </vt:variant>
    </vt:vector>
  </HeadingPairs>
  <TitlesOfParts>
    <vt:vector size="21" baseType="lpstr">
      <vt:lpstr>Rekapitulace stavby</vt:lpstr>
      <vt:lpstr>01 - Stavební část</vt:lpstr>
      <vt:lpstr>02 - Zdravotechnika</vt:lpstr>
      <vt:lpstr>03 - Vzduchotechnika+vytá...</vt:lpstr>
      <vt:lpstr>04 - Elektroinstalace</vt:lpstr>
      <vt:lpstr>05 - Vedlejší rozpočtové ...</vt:lpstr>
      <vt:lpstr>Seznam figur</vt:lpstr>
      <vt:lpstr>'01 - Stavební část'!Názvy_tisku</vt:lpstr>
      <vt:lpstr>'02 - Zdravotechnika'!Názvy_tisku</vt:lpstr>
      <vt:lpstr>'03 - Vzduchotechnika+vytá...'!Názvy_tisku</vt:lpstr>
      <vt:lpstr>'04 - Elektroinstalace'!Názvy_tisku</vt:lpstr>
      <vt:lpstr>'05 - Vedlejší rozpočtové ...'!Názvy_tisku</vt:lpstr>
      <vt:lpstr>'Rekapitulace stavby'!Názvy_tisku</vt:lpstr>
      <vt:lpstr>'Seznam figur'!Názvy_tisku</vt:lpstr>
      <vt:lpstr>'01 - Stavební část'!Oblast_tisku</vt:lpstr>
      <vt:lpstr>'02 - Zdravotechnika'!Oblast_tisku</vt:lpstr>
      <vt:lpstr>'03 - Vzduchotechnika+vytá...'!Oblast_tisku</vt:lpstr>
      <vt:lpstr>'04 - Elektroinstalace'!Oblast_tisku</vt:lpstr>
      <vt:lpstr>'05 - Vedlejší rozpočtové ...'!Oblast_tisku</vt:lpstr>
      <vt:lpstr>'Rekapitulace stavby'!Oblast_tisku</vt:lpstr>
      <vt:lpstr>'Seznam figur'!Oblast_tisku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Fajfrová</dc:creator>
  <cp:lastModifiedBy>Smrčinová Lucie</cp:lastModifiedBy>
  <dcterms:created xsi:type="dcterms:W3CDTF">2026-02-09T08:48:01Z</dcterms:created>
  <dcterms:modified xsi:type="dcterms:W3CDTF">2026-03-19T05:07:56Z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0x010100C4AF71E7CDB8B2498C19C3D40F1FCB65</vt:lpwstr>
  </property>
  <property fmtid="{D5CDD505-2E9C-101B-9397-08002B2CF9AE}" pid="3" name="MediaServiceImageTags">
    <vt:lpwstr/>
  </property>
</Properties>
</file>